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enn/Desktop/DA - BOOTCAMP/Excel/"/>
    </mc:Choice>
  </mc:AlternateContent>
  <xr:revisionPtr revIDLastSave="0" documentId="13_ncr:1_{CC37B37F-A584-AC40-AAA8-E2981391B6B4}" xr6:coauthVersionLast="47" xr6:coauthVersionMax="47" xr10:uidLastSave="{00000000-0000-0000-0000-000000000000}"/>
  <bookViews>
    <workbookView xWindow="0" yWindow="0" windowWidth="28800" windowHeight="18000" firstSheet="3" activeTab="4" xr2:uid="{8DB1485C-65CE-4A2A-96C7-7D2D35A6B715}"/>
  </bookViews>
  <sheets>
    <sheet name="Objetivo 6.1" sheetId="8" r:id="rId1"/>
    <sheet name="Objetivo 6.2" sheetId="9" r:id="rId2"/>
    <sheet name="Objetivo 6.3" sheetId="10" r:id="rId3"/>
    <sheet name="Objetivo 6.4" sheetId="11" r:id="rId4"/>
    <sheet name="Objetivo 6.5" sheetId="12" r:id="rId5"/>
    <sheet name="Ventas" sheetId="1" r:id="rId6"/>
    <sheet name="Productos" sheetId="3" r:id="rId7"/>
    <sheet name="Vendedores" sheetId="4" r:id="rId8"/>
    <sheet name="Cargos" sheetId="5" r:id="rId9"/>
    <sheet name="Comisiones" sheetId="6" r:id="rId10"/>
    <sheet name="Clase 4. Item {7.1,7.3}" sheetId="13" r:id="rId11"/>
    <sheet name="Dinamica 7.2" sheetId="15" r:id="rId12"/>
    <sheet name="Dinamica 7.3" sheetId="14" r:id="rId13"/>
    <sheet name="MI DASHBOARD" sheetId="16" r:id="rId14"/>
    <sheet name="." sheetId="7" r:id="rId15"/>
  </sheets>
  <definedNames>
    <definedName name="_xlnm._FilterDatabase" localSheetId="7" hidden="1">Vendedores!$A$1:$E$41</definedName>
    <definedName name="_xlnm._FilterDatabase" localSheetId="5" hidden="1">Ventas!$A$1:$AE$1093</definedName>
    <definedName name="_xlchart.v1.0" hidden="1">Ventas!$A$1</definedName>
    <definedName name="_xlchart.v1.1" hidden="1">Ventas!$A$2:$A$1093</definedName>
    <definedName name="_xlchart.v1.2" hidden="1">Ventas!$E$1</definedName>
    <definedName name="_xlchart.v1.3" hidden="1">Ventas!$E$2:$E$1093</definedName>
    <definedName name="NativeTimeline_Fecha">#N/A</definedName>
  </definedNames>
  <calcPr calcId="191029"/>
  <pivotCaches>
    <pivotCache cacheId="80" r:id="rId16"/>
    <pivotCache cacheId="81" r:id="rId17"/>
    <pivotCache cacheId="82" r:id="rId18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9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3" l="1"/>
  <c r="N4" i="13"/>
  <c r="N5" i="13"/>
  <c r="N6" i="13"/>
  <c r="N7" i="13"/>
  <c r="N8" i="13"/>
  <c r="N9" i="13"/>
  <c r="N10" i="13"/>
  <c r="N11" i="13"/>
  <c r="N2" i="13"/>
  <c r="S19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2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2" i="1"/>
  <c r="O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2" i="1"/>
  <c r="O3" i="1"/>
  <c r="T3" i="1" s="1"/>
  <c r="O4" i="1"/>
  <c r="T4" i="1" s="1"/>
  <c r="O5" i="1"/>
  <c r="T5" i="1" s="1"/>
  <c r="O6" i="1"/>
  <c r="T6" i="1" s="1"/>
  <c r="O7" i="1"/>
  <c r="T7" i="1" s="1"/>
  <c r="O8" i="1"/>
  <c r="T8" i="1" s="1"/>
  <c r="O9" i="1"/>
  <c r="T9" i="1" s="1"/>
  <c r="O10" i="1"/>
  <c r="T10" i="1" s="1"/>
  <c r="O11" i="1"/>
  <c r="T11" i="1" s="1"/>
  <c r="O12" i="1"/>
  <c r="T12" i="1" s="1"/>
  <c r="O13" i="1"/>
  <c r="T13" i="1" s="1"/>
  <c r="O14" i="1"/>
  <c r="T14" i="1" s="1"/>
  <c r="O15" i="1"/>
  <c r="T15" i="1" s="1"/>
  <c r="O16" i="1"/>
  <c r="T16" i="1" s="1"/>
  <c r="O17" i="1"/>
  <c r="T17" i="1" s="1"/>
  <c r="O18" i="1"/>
  <c r="T18" i="1" s="1"/>
  <c r="O19" i="1"/>
  <c r="T19" i="1" s="1"/>
  <c r="O20" i="1"/>
  <c r="T20" i="1" s="1"/>
  <c r="O21" i="1"/>
  <c r="T21" i="1" s="1"/>
  <c r="O22" i="1"/>
  <c r="T22" i="1" s="1"/>
  <c r="O23" i="1"/>
  <c r="T23" i="1" s="1"/>
  <c r="O24" i="1"/>
  <c r="T24" i="1" s="1"/>
  <c r="O25" i="1"/>
  <c r="T25" i="1" s="1"/>
  <c r="O26" i="1"/>
  <c r="T26" i="1" s="1"/>
  <c r="O27" i="1"/>
  <c r="T27" i="1" s="1"/>
  <c r="O28" i="1"/>
  <c r="T28" i="1" s="1"/>
  <c r="O29" i="1"/>
  <c r="T29" i="1" s="1"/>
  <c r="O30" i="1"/>
  <c r="T30" i="1" s="1"/>
  <c r="O31" i="1"/>
  <c r="T31" i="1" s="1"/>
  <c r="O32" i="1"/>
  <c r="T32" i="1" s="1"/>
  <c r="O33" i="1"/>
  <c r="T33" i="1" s="1"/>
  <c r="O34" i="1"/>
  <c r="T34" i="1" s="1"/>
  <c r="O35" i="1"/>
  <c r="T35" i="1" s="1"/>
  <c r="O36" i="1"/>
  <c r="T36" i="1" s="1"/>
  <c r="O37" i="1"/>
  <c r="T37" i="1" s="1"/>
  <c r="O38" i="1"/>
  <c r="T38" i="1" s="1"/>
  <c r="O39" i="1"/>
  <c r="T39" i="1" s="1"/>
  <c r="O40" i="1"/>
  <c r="T40" i="1" s="1"/>
  <c r="O41" i="1"/>
  <c r="T41" i="1" s="1"/>
  <c r="O42" i="1"/>
  <c r="T42" i="1" s="1"/>
  <c r="O43" i="1"/>
  <c r="T43" i="1" s="1"/>
  <c r="O44" i="1"/>
  <c r="T44" i="1" s="1"/>
  <c r="O45" i="1"/>
  <c r="T45" i="1" s="1"/>
  <c r="O46" i="1"/>
  <c r="T46" i="1" s="1"/>
  <c r="O47" i="1"/>
  <c r="T47" i="1" s="1"/>
  <c r="O48" i="1"/>
  <c r="T48" i="1" s="1"/>
  <c r="O49" i="1"/>
  <c r="T49" i="1" s="1"/>
  <c r="O50" i="1"/>
  <c r="T50" i="1" s="1"/>
  <c r="O51" i="1"/>
  <c r="T51" i="1" s="1"/>
  <c r="O52" i="1"/>
  <c r="T52" i="1" s="1"/>
  <c r="O53" i="1"/>
  <c r="T53" i="1" s="1"/>
  <c r="O54" i="1"/>
  <c r="T54" i="1" s="1"/>
  <c r="O55" i="1"/>
  <c r="T55" i="1" s="1"/>
  <c r="O56" i="1"/>
  <c r="T56" i="1" s="1"/>
  <c r="O57" i="1"/>
  <c r="T57" i="1" s="1"/>
  <c r="O58" i="1"/>
  <c r="T58" i="1" s="1"/>
  <c r="O59" i="1"/>
  <c r="T59" i="1" s="1"/>
  <c r="O60" i="1"/>
  <c r="T60" i="1" s="1"/>
  <c r="O61" i="1"/>
  <c r="T61" i="1" s="1"/>
  <c r="O62" i="1"/>
  <c r="T62" i="1" s="1"/>
  <c r="O63" i="1"/>
  <c r="T63" i="1" s="1"/>
  <c r="O64" i="1"/>
  <c r="T64" i="1" s="1"/>
  <c r="O65" i="1"/>
  <c r="T65" i="1" s="1"/>
  <c r="O66" i="1"/>
  <c r="T66" i="1" s="1"/>
  <c r="O67" i="1"/>
  <c r="T67" i="1" s="1"/>
  <c r="O68" i="1"/>
  <c r="T68" i="1" s="1"/>
  <c r="O69" i="1"/>
  <c r="T69" i="1" s="1"/>
  <c r="O70" i="1"/>
  <c r="T70" i="1" s="1"/>
  <c r="O71" i="1"/>
  <c r="T71" i="1" s="1"/>
  <c r="O72" i="1"/>
  <c r="T72" i="1" s="1"/>
  <c r="O73" i="1"/>
  <c r="T73" i="1" s="1"/>
  <c r="O74" i="1"/>
  <c r="T74" i="1" s="1"/>
  <c r="O75" i="1"/>
  <c r="T75" i="1" s="1"/>
  <c r="O76" i="1"/>
  <c r="T76" i="1" s="1"/>
  <c r="O77" i="1"/>
  <c r="T77" i="1" s="1"/>
  <c r="O78" i="1"/>
  <c r="T78" i="1" s="1"/>
  <c r="O79" i="1"/>
  <c r="T79" i="1" s="1"/>
  <c r="O80" i="1"/>
  <c r="T80" i="1" s="1"/>
  <c r="O81" i="1"/>
  <c r="T81" i="1" s="1"/>
  <c r="O82" i="1"/>
  <c r="T82" i="1" s="1"/>
  <c r="O83" i="1"/>
  <c r="T83" i="1" s="1"/>
  <c r="O84" i="1"/>
  <c r="T84" i="1" s="1"/>
  <c r="O85" i="1"/>
  <c r="T85" i="1" s="1"/>
  <c r="O86" i="1"/>
  <c r="T86" i="1" s="1"/>
  <c r="O87" i="1"/>
  <c r="T87" i="1" s="1"/>
  <c r="O88" i="1"/>
  <c r="T88" i="1" s="1"/>
  <c r="O89" i="1"/>
  <c r="T89" i="1" s="1"/>
  <c r="O90" i="1"/>
  <c r="T90" i="1" s="1"/>
  <c r="O91" i="1"/>
  <c r="T91" i="1" s="1"/>
  <c r="O92" i="1"/>
  <c r="T92" i="1" s="1"/>
  <c r="O93" i="1"/>
  <c r="T93" i="1" s="1"/>
  <c r="O94" i="1"/>
  <c r="T94" i="1" s="1"/>
  <c r="O95" i="1"/>
  <c r="T95" i="1" s="1"/>
  <c r="O96" i="1"/>
  <c r="T96" i="1" s="1"/>
  <c r="O97" i="1"/>
  <c r="T97" i="1" s="1"/>
  <c r="O98" i="1"/>
  <c r="T98" i="1" s="1"/>
  <c r="O99" i="1"/>
  <c r="T99" i="1" s="1"/>
  <c r="O100" i="1"/>
  <c r="T100" i="1" s="1"/>
  <c r="O101" i="1"/>
  <c r="T101" i="1" s="1"/>
  <c r="O102" i="1"/>
  <c r="T102" i="1" s="1"/>
  <c r="O103" i="1"/>
  <c r="T103" i="1" s="1"/>
  <c r="O104" i="1"/>
  <c r="T104" i="1" s="1"/>
  <c r="O105" i="1"/>
  <c r="T105" i="1" s="1"/>
  <c r="O106" i="1"/>
  <c r="T106" i="1" s="1"/>
  <c r="O107" i="1"/>
  <c r="T107" i="1" s="1"/>
  <c r="O108" i="1"/>
  <c r="T108" i="1" s="1"/>
  <c r="O109" i="1"/>
  <c r="T109" i="1" s="1"/>
  <c r="O110" i="1"/>
  <c r="T110" i="1" s="1"/>
  <c r="O111" i="1"/>
  <c r="T111" i="1" s="1"/>
  <c r="O112" i="1"/>
  <c r="T112" i="1" s="1"/>
  <c r="O113" i="1"/>
  <c r="T113" i="1" s="1"/>
  <c r="O114" i="1"/>
  <c r="T114" i="1" s="1"/>
  <c r="O115" i="1"/>
  <c r="T115" i="1" s="1"/>
  <c r="O116" i="1"/>
  <c r="T116" i="1" s="1"/>
  <c r="O117" i="1"/>
  <c r="T117" i="1" s="1"/>
  <c r="O118" i="1"/>
  <c r="T118" i="1" s="1"/>
  <c r="O119" i="1"/>
  <c r="T119" i="1" s="1"/>
  <c r="O120" i="1"/>
  <c r="T120" i="1" s="1"/>
  <c r="O121" i="1"/>
  <c r="T121" i="1" s="1"/>
  <c r="O122" i="1"/>
  <c r="T122" i="1" s="1"/>
  <c r="O123" i="1"/>
  <c r="T123" i="1" s="1"/>
  <c r="O124" i="1"/>
  <c r="T124" i="1" s="1"/>
  <c r="O125" i="1"/>
  <c r="T125" i="1" s="1"/>
  <c r="O126" i="1"/>
  <c r="T126" i="1" s="1"/>
  <c r="O127" i="1"/>
  <c r="T127" i="1" s="1"/>
  <c r="O128" i="1"/>
  <c r="T128" i="1" s="1"/>
  <c r="O129" i="1"/>
  <c r="T129" i="1" s="1"/>
  <c r="O130" i="1"/>
  <c r="T130" i="1" s="1"/>
  <c r="O131" i="1"/>
  <c r="T131" i="1" s="1"/>
  <c r="O132" i="1"/>
  <c r="T132" i="1" s="1"/>
  <c r="O133" i="1"/>
  <c r="T133" i="1" s="1"/>
  <c r="O134" i="1"/>
  <c r="T134" i="1" s="1"/>
  <c r="O135" i="1"/>
  <c r="T135" i="1" s="1"/>
  <c r="O136" i="1"/>
  <c r="T136" i="1" s="1"/>
  <c r="O137" i="1"/>
  <c r="T137" i="1" s="1"/>
  <c r="O138" i="1"/>
  <c r="T138" i="1" s="1"/>
  <c r="O139" i="1"/>
  <c r="T139" i="1" s="1"/>
  <c r="O140" i="1"/>
  <c r="T140" i="1" s="1"/>
  <c r="O141" i="1"/>
  <c r="T141" i="1" s="1"/>
  <c r="O142" i="1"/>
  <c r="T142" i="1" s="1"/>
  <c r="O143" i="1"/>
  <c r="T143" i="1" s="1"/>
  <c r="O144" i="1"/>
  <c r="T144" i="1" s="1"/>
  <c r="O145" i="1"/>
  <c r="T145" i="1" s="1"/>
  <c r="O146" i="1"/>
  <c r="T146" i="1" s="1"/>
  <c r="O147" i="1"/>
  <c r="T147" i="1" s="1"/>
  <c r="O148" i="1"/>
  <c r="T148" i="1" s="1"/>
  <c r="O149" i="1"/>
  <c r="T149" i="1" s="1"/>
  <c r="O150" i="1"/>
  <c r="T150" i="1" s="1"/>
  <c r="O151" i="1"/>
  <c r="T151" i="1" s="1"/>
  <c r="O152" i="1"/>
  <c r="T152" i="1" s="1"/>
  <c r="O153" i="1"/>
  <c r="T153" i="1" s="1"/>
  <c r="O154" i="1"/>
  <c r="T154" i="1" s="1"/>
  <c r="O155" i="1"/>
  <c r="T155" i="1" s="1"/>
  <c r="O156" i="1"/>
  <c r="T156" i="1" s="1"/>
  <c r="O157" i="1"/>
  <c r="T157" i="1" s="1"/>
  <c r="O158" i="1"/>
  <c r="T158" i="1" s="1"/>
  <c r="O159" i="1"/>
  <c r="T159" i="1" s="1"/>
  <c r="O160" i="1"/>
  <c r="T160" i="1" s="1"/>
  <c r="O161" i="1"/>
  <c r="T161" i="1" s="1"/>
  <c r="O162" i="1"/>
  <c r="T162" i="1" s="1"/>
  <c r="O163" i="1"/>
  <c r="T163" i="1" s="1"/>
  <c r="O164" i="1"/>
  <c r="T164" i="1" s="1"/>
  <c r="O165" i="1"/>
  <c r="T165" i="1" s="1"/>
  <c r="O166" i="1"/>
  <c r="T166" i="1" s="1"/>
  <c r="O167" i="1"/>
  <c r="T167" i="1" s="1"/>
  <c r="O168" i="1"/>
  <c r="T168" i="1" s="1"/>
  <c r="O169" i="1"/>
  <c r="T169" i="1" s="1"/>
  <c r="O170" i="1"/>
  <c r="T170" i="1" s="1"/>
  <c r="O171" i="1"/>
  <c r="T171" i="1" s="1"/>
  <c r="O172" i="1"/>
  <c r="T172" i="1" s="1"/>
  <c r="O173" i="1"/>
  <c r="T173" i="1" s="1"/>
  <c r="O174" i="1"/>
  <c r="T174" i="1" s="1"/>
  <c r="O175" i="1"/>
  <c r="T175" i="1" s="1"/>
  <c r="O176" i="1"/>
  <c r="T176" i="1" s="1"/>
  <c r="O177" i="1"/>
  <c r="T177" i="1" s="1"/>
  <c r="O178" i="1"/>
  <c r="T178" i="1" s="1"/>
  <c r="O179" i="1"/>
  <c r="T179" i="1" s="1"/>
  <c r="O180" i="1"/>
  <c r="T180" i="1" s="1"/>
  <c r="O181" i="1"/>
  <c r="T181" i="1" s="1"/>
  <c r="O182" i="1"/>
  <c r="T182" i="1" s="1"/>
  <c r="O183" i="1"/>
  <c r="T183" i="1" s="1"/>
  <c r="O184" i="1"/>
  <c r="T184" i="1" s="1"/>
  <c r="O185" i="1"/>
  <c r="T185" i="1" s="1"/>
  <c r="O186" i="1"/>
  <c r="T186" i="1" s="1"/>
  <c r="O187" i="1"/>
  <c r="T187" i="1" s="1"/>
  <c r="O188" i="1"/>
  <c r="T188" i="1" s="1"/>
  <c r="O189" i="1"/>
  <c r="T189" i="1" s="1"/>
  <c r="O190" i="1"/>
  <c r="T190" i="1" s="1"/>
  <c r="O191" i="1"/>
  <c r="T191" i="1" s="1"/>
  <c r="O192" i="1"/>
  <c r="T192" i="1" s="1"/>
  <c r="O193" i="1"/>
  <c r="T193" i="1" s="1"/>
  <c r="O194" i="1"/>
  <c r="T194" i="1" s="1"/>
  <c r="O195" i="1"/>
  <c r="T195" i="1" s="1"/>
  <c r="O196" i="1"/>
  <c r="T196" i="1" s="1"/>
  <c r="O197" i="1"/>
  <c r="T197" i="1" s="1"/>
  <c r="O198" i="1"/>
  <c r="T198" i="1" s="1"/>
  <c r="O199" i="1"/>
  <c r="T199" i="1" s="1"/>
  <c r="O200" i="1"/>
  <c r="T200" i="1" s="1"/>
  <c r="O201" i="1"/>
  <c r="T201" i="1" s="1"/>
  <c r="O202" i="1"/>
  <c r="T202" i="1" s="1"/>
  <c r="O203" i="1"/>
  <c r="T203" i="1" s="1"/>
  <c r="O204" i="1"/>
  <c r="T204" i="1" s="1"/>
  <c r="O205" i="1"/>
  <c r="T205" i="1" s="1"/>
  <c r="O206" i="1"/>
  <c r="T206" i="1" s="1"/>
  <c r="O207" i="1"/>
  <c r="T207" i="1" s="1"/>
  <c r="O208" i="1"/>
  <c r="T208" i="1" s="1"/>
  <c r="O209" i="1"/>
  <c r="T209" i="1" s="1"/>
  <c r="O210" i="1"/>
  <c r="T210" i="1" s="1"/>
  <c r="O211" i="1"/>
  <c r="T211" i="1" s="1"/>
  <c r="O212" i="1"/>
  <c r="T212" i="1" s="1"/>
  <c r="O213" i="1"/>
  <c r="T213" i="1" s="1"/>
  <c r="O214" i="1"/>
  <c r="T214" i="1" s="1"/>
  <c r="O215" i="1"/>
  <c r="T215" i="1" s="1"/>
  <c r="O216" i="1"/>
  <c r="T216" i="1" s="1"/>
  <c r="O217" i="1"/>
  <c r="T217" i="1" s="1"/>
  <c r="O218" i="1"/>
  <c r="T218" i="1" s="1"/>
  <c r="O219" i="1"/>
  <c r="T219" i="1" s="1"/>
  <c r="O220" i="1"/>
  <c r="T220" i="1" s="1"/>
  <c r="O221" i="1"/>
  <c r="T221" i="1" s="1"/>
  <c r="O222" i="1"/>
  <c r="T222" i="1" s="1"/>
  <c r="O223" i="1"/>
  <c r="T223" i="1" s="1"/>
  <c r="O224" i="1"/>
  <c r="T224" i="1" s="1"/>
  <c r="O225" i="1"/>
  <c r="T225" i="1" s="1"/>
  <c r="O226" i="1"/>
  <c r="T226" i="1" s="1"/>
  <c r="O227" i="1"/>
  <c r="T227" i="1" s="1"/>
  <c r="O228" i="1"/>
  <c r="T228" i="1" s="1"/>
  <c r="O229" i="1"/>
  <c r="T229" i="1" s="1"/>
  <c r="O230" i="1"/>
  <c r="T230" i="1" s="1"/>
  <c r="O231" i="1"/>
  <c r="T231" i="1" s="1"/>
  <c r="O232" i="1"/>
  <c r="T232" i="1" s="1"/>
  <c r="O233" i="1"/>
  <c r="T233" i="1" s="1"/>
  <c r="O234" i="1"/>
  <c r="T234" i="1" s="1"/>
  <c r="O235" i="1"/>
  <c r="T235" i="1" s="1"/>
  <c r="O236" i="1"/>
  <c r="T236" i="1" s="1"/>
  <c r="O237" i="1"/>
  <c r="T237" i="1" s="1"/>
  <c r="O238" i="1"/>
  <c r="T238" i="1" s="1"/>
  <c r="O239" i="1"/>
  <c r="T239" i="1" s="1"/>
  <c r="O240" i="1"/>
  <c r="T240" i="1" s="1"/>
  <c r="O241" i="1"/>
  <c r="T241" i="1" s="1"/>
  <c r="O242" i="1"/>
  <c r="T242" i="1" s="1"/>
  <c r="O243" i="1"/>
  <c r="T243" i="1" s="1"/>
  <c r="O244" i="1"/>
  <c r="T244" i="1" s="1"/>
  <c r="O245" i="1"/>
  <c r="T245" i="1" s="1"/>
  <c r="O246" i="1"/>
  <c r="T246" i="1" s="1"/>
  <c r="O247" i="1"/>
  <c r="T247" i="1" s="1"/>
  <c r="O248" i="1"/>
  <c r="T248" i="1" s="1"/>
  <c r="O249" i="1"/>
  <c r="T249" i="1" s="1"/>
  <c r="O250" i="1"/>
  <c r="T250" i="1" s="1"/>
  <c r="O251" i="1"/>
  <c r="T251" i="1" s="1"/>
  <c r="O252" i="1"/>
  <c r="T252" i="1" s="1"/>
  <c r="O253" i="1"/>
  <c r="T253" i="1" s="1"/>
  <c r="O254" i="1"/>
  <c r="T254" i="1" s="1"/>
  <c r="O255" i="1"/>
  <c r="T255" i="1" s="1"/>
  <c r="O256" i="1"/>
  <c r="T256" i="1" s="1"/>
  <c r="O257" i="1"/>
  <c r="T257" i="1" s="1"/>
  <c r="O258" i="1"/>
  <c r="T258" i="1" s="1"/>
  <c r="O259" i="1"/>
  <c r="T259" i="1" s="1"/>
  <c r="O260" i="1"/>
  <c r="T260" i="1" s="1"/>
  <c r="O261" i="1"/>
  <c r="T261" i="1" s="1"/>
  <c r="O262" i="1"/>
  <c r="T262" i="1" s="1"/>
  <c r="O263" i="1"/>
  <c r="T263" i="1" s="1"/>
  <c r="O264" i="1"/>
  <c r="T264" i="1" s="1"/>
  <c r="O265" i="1"/>
  <c r="T265" i="1" s="1"/>
  <c r="O266" i="1"/>
  <c r="T266" i="1" s="1"/>
  <c r="O267" i="1"/>
  <c r="T267" i="1" s="1"/>
  <c r="O268" i="1"/>
  <c r="T268" i="1" s="1"/>
  <c r="O269" i="1"/>
  <c r="T269" i="1" s="1"/>
  <c r="O270" i="1"/>
  <c r="T270" i="1" s="1"/>
  <c r="O271" i="1"/>
  <c r="T271" i="1" s="1"/>
  <c r="O272" i="1"/>
  <c r="T272" i="1" s="1"/>
  <c r="O273" i="1"/>
  <c r="T273" i="1" s="1"/>
  <c r="O274" i="1"/>
  <c r="T274" i="1" s="1"/>
  <c r="O275" i="1"/>
  <c r="T275" i="1" s="1"/>
  <c r="O276" i="1"/>
  <c r="T276" i="1" s="1"/>
  <c r="O277" i="1"/>
  <c r="T277" i="1" s="1"/>
  <c r="O278" i="1"/>
  <c r="T278" i="1" s="1"/>
  <c r="O279" i="1"/>
  <c r="T279" i="1" s="1"/>
  <c r="O280" i="1"/>
  <c r="T280" i="1" s="1"/>
  <c r="O281" i="1"/>
  <c r="T281" i="1" s="1"/>
  <c r="O282" i="1"/>
  <c r="T282" i="1" s="1"/>
  <c r="O283" i="1"/>
  <c r="T283" i="1" s="1"/>
  <c r="O284" i="1"/>
  <c r="T284" i="1" s="1"/>
  <c r="O285" i="1"/>
  <c r="T285" i="1" s="1"/>
  <c r="O286" i="1"/>
  <c r="T286" i="1" s="1"/>
  <c r="O287" i="1"/>
  <c r="T287" i="1" s="1"/>
  <c r="O288" i="1"/>
  <c r="T288" i="1" s="1"/>
  <c r="O289" i="1"/>
  <c r="T289" i="1" s="1"/>
  <c r="O290" i="1"/>
  <c r="T290" i="1" s="1"/>
  <c r="O291" i="1"/>
  <c r="T291" i="1" s="1"/>
  <c r="O292" i="1"/>
  <c r="T292" i="1" s="1"/>
  <c r="O293" i="1"/>
  <c r="T293" i="1" s="1"/>
  <c r="O294" i="1"/>
  <c r="T294" i="1" s="1"/>
  <c r="O295" i="1"/>
  <c r="T295" i="1" s="1"/>
  <c r="O296" i="1"/>
  <c r="T296" i="1" s="1"/>
  <c r="O297" i="1"/>
  <c r="T297" i="1" s="1"/>
  <c r="O298" i="1"/>
  <c r="T298" i="1" s="1"/>
  <c r="O299" i="1"/>
  <c r="T299" i="1" s="1"/>
  <c r="O300" i="1"/>
  <c r="T300" i="1" s="1"/>
  <c r="O301" i="1"/>
  <c r="T301" i="1" s="1"/>
  <c r="O302" i="1"/>
  <c r="T302" i="1" s="1"/>
  <c r="O303" i="1"/>
  <c r="T303" i="1" s="1"/>
  <c r="O304" i="1"/>
  <c r="T304" i="1" s="1"/>
  <c r="O305" i="1"/>
  <c r="T305" i="1" s="1"/>
  <c r="O306" i="1"/>
  <c r="T306" i="1" s="1"/>
  <c r="O307" i="1"/>
  <c r="T307" i="1" s="1"/>
  <c r="O308" i="1"/>
  <c r="T308" i="1" s="1"/>
  <c r="O309" i="1"/>
  <c r="T309" i="1" s="1"/>
  <c r="O310" i="1"/>
  <c r="T310" i="1" s="1"/>
  <c r="O311" i="1"/>
  <c r="T311" i="1" s="1"/>
  <c r="O312" i="1"/>
  <c r="T312" i="1" s="1"/>
  <c r="O313" i="1"/>
  <c r="T313" i="1" s="1"/>
  <c r="O314" i="1"/>
  <c r="T314" i="1" s="1"/>
  <c r="O315" i="1"/>
  <c r="T315" i="1" s="1"/>
  <c r="O316" i="1"/>
  <c r="T316" i="1" s="1"/>
  <c r="O317" i="1"/>
  <c r="T317" i="1" s="1"/>
  <c r="O318" i="1"/>
  <c r="T318" i="1" s="1"/>
  <c r="O319" i="1"/>
  <c r="T319" i="1" s="1"/>
  <c r="O320" i="1"/>
  <c r="T320" i="1" s="1"/>
  <c r="O321" i="1"/>
  <c r="T321" i="1" s="1"/>
  <c r="O322" i="1"/>
  <c r="T322" i="1" s="1"/>
  <c r="O323" i="1"/>
  <c r="T323" i="1" s="1"/>
  <c r="O324" i="1"/>
  <c r="T324" i="1" s="1"/>
  <c r="O325" i="1"/>
  <c r="T325" i="1" s="1"/>
  <c r="O326" i="1"/>
  <c r="T326" i="1" s="1"/>
  <c r="O327" i="1"/>
  <c r="T327" i="1" s="1"/>
  <c r="O328" i="1"/>
  <c r="T328" i="1" s="1"/>
  <c r="O329" i="1"/>
  <c r="T329" i="1" s="1"/>
  <c r="O330" i="1"/>
  <c r="T330" i="1" s="1"/>
  <c r="O331" i="1"/>
  <c r="T331" i="1" s="1"/>
  <c r="O332" i="1"/>
  <c r="T332" i="1" s="1"/>
  <c r="O333" i="1"/>
  <c r="T333" i="1" s="1"/>
  <c r="O334" i="1"/>
  <c r="T334" i="1" s="1"/>
  <c r="O335" i="1"/>
  <c r="T335" i="1" s="1"/>
  <c r="O336" i="1"/>
  <c r="T336" i="1" s="1"/>
  <c r="O337" i="1"/>
  <c r="T337" i="1" s="1"/>
  <c r="O338" i="1"/>
  <c r="T338" i="1" s="1"/>
  <c r="O339" i="1"/>
  <c r="T339" i="1" s="1"/>
  <c r="O340" i="1"/>
  <c r="T340" i="1" s="1"/>
  <c r="O341" i="1"/>
  <c r="T341" i="1" s="1"/>
  <c r="O342" i="1"/>
  <c r="T342" i="1" s="1"/>
  <c r="O343" i="1"/>
  <c r="T343" i="1" s="1"/>
  <c r="O344" i="1"/>
  <c r="T344" i="1" s="1"/>
  <c r="O345" i="1"/>
  <c r="T345" i="1" s="1"/>
  <c r="O346" i="1"/>
  <c r="T346" i="1" s="1"/>
  <c r="O347" i="1"/>
  <c r="T347" i="1" s="1"/>
  <c r="O348" i="1"/>
  <c r="T348" i="1" s="1"/>
  <c r="O349" i="1"/>
  <c r="T349" i="1" s="1"/>
  <c r="O350" i="1"/>
  <c r="T350" i="1" s="1"/>
  <c r="O351" i="1"/>
  <c r="T351" i="1" s="1"/>
  <c r="O352" i="1"/>
  <c r="T352" i="1" s="1"/>
  <c r="O353" i="1"/>
  <c r="T353" i="1" s="1"/>
  <c r="O354" i="1"/>
  <c r="T354" i="1" s="1"/>
  <c r="O355" i="1"/>
  <c r="T355" i="1" s="1"/>
  <c r="O356" i="1"/>
  <c r="T356" i="1" s="1"/>
  <c r="O357" i="1"/>
  <c r="T357" i="1" s="1"/>
  <c r="O358" i="1"/>
  <c r="T358" i="1" s="1"/>
  <c r="O359" i="1"/>
  <c r="T359" i="1" s="1"/>
  <c r="O360" i="1"/>
  <c r="T360" i="1" s="1"/>
  <c r="O361" i="1"/>
  <c r="T361" i="1" s="1"/>
  <c r="O362" i="1"/>
  <c r="T362" i="1" s="1"/>
  <c r="O363" i="1"/>
  <c r="T363" i="1" s="1"/>
  <c r="O364" i="1"/>
  <c r="T364" i="1" s="1"/>
  <c r="O365" i="1"/>
  <c r="T365" i="1" s="1"/>
  <c r="O366" i="1"/>
  <c r="T366" i="1" s="1"/>
  <c r="O367" i="1"/>
  <c r="T367" i="1" s="1"/>
  <c r="O368" i="1"/>
  <c r="T368" i="1" s="1"/>
  <c r="O369" i="1"/>
  <c r="T369" i="1" s="1"/>
  <c r="O370" i="1"/>
  <c r="T370" i="1" s="1"/>
  <c r="O371" i="1"/>
  <c r="T371" i="1" s="1"/>
  <c r="O372" i="1"/>
  <c r="T372" i="1" s="1"/>
  <c r="O373" i="1"/>
  <c r="T373" i="1" s="1"/>
  <c r="O374" i="1"/>
  <c r="T374" i="1" s="1"/>
  <c r="O375" i="1"/>
  <c r="T375" i="1" s="1"/>
  <c r="O376" i="1"/>
  <c r="T376" i="1" s="1"/>
  <c r="O377" i="1"/>
  <c r="T377" i="1" s="1"/>
  <c r="O378" i="1"/>
  <c r="T378" i="1" s="1"/>
  <c r="O379" i="1"/>
  <c r="T379" i="1" s="1"/>
  <c r="O380" i="1"/>
  <c r="T380" i="1" s="1"/>
  <c r="O381" i="1"/>
  <c r="T381" i="1" s="1"/>
  <c r="O382" i="1"/>
  <c r="T382" i="1" s="1"/>
  <c r="O383" i="1"/>
  <c r="T383" i="1" s="1"/>
  <c r="O384" i="1"/>
  <c r="T384" i="1" s="1"/>
  <c r="O385" i="1"/>
  <c r="T385" i="1" s="1"/>
  <c r="O386" i="1"/>
  <c r="T386" i="1" s="1"/>
  <c r="O387" i="1"/>
  <c r="T387" i="1" s="1"/>
  <c r="O388" i="1"/>
  <c r="T388" i="1" s="1"/>
  <c r="O389" i="1"/>
  <c r="T389" i="1" s="1"/>
  <c r="O390" i="1"/>
  <c r="T390" i="1" s="1"/>
  <c r="O391" i="1"/>
  <c r="T391" i="1" s="1"/>
  <c r="O392" i="1"/>
  <c r="T392" i="1" s="1"/>
  <c r="O393" i="1"/>
  <c r="T393" i="1" s="1"/>
  <c r="O394" i="1"/>
  <c r="T394" i="1" s="1"/>
  <c r="O395" i="1"/>
  <c r="T395" i="1" s="1"/>
  <c r="O396" i="1"/>
  <c r="T396" i="1" s="1"/>
  <c r="O397" i="1"/>
  <c r="T397" i="1" s="1"/>
  <c r="O398" i="1"/>
  <c r="T398" i="1" s="1"/>
  <c r="O399" i="1"/>
  <c r="T399" i="1" s="1"/>
  <c r="O400" i="1"/>
  <c r="T400" i="1" s="1"/>
  <c r="O401" i="1"/>
  <c r="T401" i="1" s="1"/>
  <c r="O402" i="1"/>
  <c r="T402" i="1" s="1"/>
  <c r="O403" i="1"/>
  <c r="T403" i="1" s="1"/>
  <c r="O404" i="1"/>
  <c r="T404" i="1" s="1"/>
  <c r="O405" i="1"/>
  <c r="T405" i="1" s="1"/>
  <c r="O406" i="1"/>
  <c r="T406" i="1" s="1"/>
  <c r="O407" i="1"/>
  <c r="T407" i="1" s="1"/>
  <c r="O408" i="1"/>
  <c r="T408" i="1" s="1"/>
  <c r="O409" i="1"/>
  <c r="T409" i="1" s="1"/>
  <c r="O410" i="1"/>
  <c r="T410" i="1" s="1"/>
  <c r="O411" i="1"/>
  <c r="T411" i="1" s="1"/>
  <c r="O412" i="1"/>
  <c r="T412" i="1" s="1"/>
  <c r="O413" i="1"/>
  <c r="T413" i="1" s="1"/>
  <c r="O414" i="1"/>
  <c r="T414" i="1" s="1"/>
  <c r="O415" i="1"/>
  <c r="T415" i="1" s="1"/>
  <c r="O416" i="1"/>
  <c r="T416" i="1" s="1"/>
  <c r="O417" i="1"/>
  <c r="T417" i="1" s="1"/>
  <c r="O418" i="1"/>
  <c r="T418" i="1" s="1"/>
  <c r="O419" i="1"/>
  <c r="T419" i="1" s="1"/>
  <c r="O420" i="1"/>
  <c r="T420" i="1" s="1"/>
  <c r="O421" i="1"/>
  <c r="T421" i="1" s="1"/>
  <c r="O422" i="1"/>
  <c r="T422" i="1" s="1"/>
  <c r="O423" i="1"/>
  <c r="T423" i="1" s="1"/>
  <c r="O424" i="1"/>
  <c r="T424" i="1" s="1"/>
  <c r="O425" i="1"/>
  <c r="T425" i="1" s="1"/>
  <c r="O426" i="1"/>
  <c r="T426" i="1" s="1"/>
  <c r="O427" i="1"/>
  <c r="T427" i="1" s="1"/>
  <c r="O428" i="1"/>
  <c r="T428" i="1" s="1"/>
  <c r="O429" i="1"/>
  <c r="T429" i="1" s="1"/>
  <c r="O430" i="1"/>
  <c r="T430" i="1" s="1"/>
  <c r="O431" i="1"/>
  <c r="T431" i="1" s="1"/>
  <c r="O432" i="1"/>
  <c r="T432" i="1" s="1"/>
  <c r="O433" i="1"/>
  <c r="T433" i="1" s="1"/>
  <c r="O434" i="1"/>
  <c r="T434" i="1" s="1"/>
  <c r="O435" i="1"/>
  <c r="T435" i="1" s="1"/>
  <c r="O436" i="1"/>
  <c r="T436" i="1" s="1"/>
  <c r="O437" i="1"/>
  <c r="T437" i="1" s="1"/>
  <c r="O438" i="1"/>
  <c r="T438" i="1" s="1"/>
  <c r="O439" i="1"/>
  <c r="T439" i="1" s="1"/>
  <c r="O440" i="1"/>
  <c r="T440" i="1" s="1"/>
  <c r="O441" i="1"/>
  <c r="T441" i="1" s="1"/>
  <c r="O442" i="1"/>
  <c r="T442" i="1" s="1"/>
  <c r="O443" i="1"/>
  <c r="T443" i="1" s="1"/>
  <c r="O444" i="1"/>
  <c r="T444" i="1" s="1"/>
  <c r="O445" i="1"/>
  <c r="T445" i="1" s="1"/>
  <c r="O446" i="1"/>
  <c r="T446" i="1" s="1"/>
  <c r="O447" i="1"/>
  <c r="T447" i="1" s="1"/>
  <c r="O448" i="1"/>
  <c r="T448" i="1" s="1"/>
  <c r="O449" i="1"/>
  <c r="T449" i="1" s="1"/>
  <c r="O450" i="1"/>
  <c r="T450" i="1" s="1"/>
  <c r="O451" i="1"/>
  <c r="T451" i="1" s="1"/>
  <c r="O452" i="1"/>
  <c r="T452" i="1" s="1"/>
  <c r="O453" i="1"/>
  <c r="T453" i="1" s="1"/>
  <c r="O454" i="1"/>
  <c r="T454" i="1" s="1"/>
  <c r="O455" i="1"/>
  <c r="T455" i="1" s="1"/>
  <c r="O456" i="1"/>
  <c r="T456" i="1" s="1"/>
  <c r="O457" i="1"/>
  <c r="T457" i="1" s="1"/>
  <c r="O458" i="1"/>
  <c r="T458" i="1" s="1"/>
  <c r="O459" i="1"/>
  <c r="T459" i="1" s="1"/>
  <c r="O460" i="1"/>
  <c r="T460" i="1" s="1"/>
  <c r="O461" i="1"/>
  <c r="T461" i="1" s="1"/>
  <c r="O462" i="1"/>
  <c r="T462" i="1" s="1"/>
  <c r="O463" i="1"/>
  <c r="T463" i="1" s="1"/>
  <c r="O464" i="1"/>
  <c r="T464" i="1" s="1"/>
  <c r="O465" i="1"/>
  <c r="T465" i="1" s="1"/>
  <c r="O466" i="1"/>
  <c r="T466" i="1" s="1"/>
  <c r="O467" i="1"/>
  <c r="T467" i="1" s="1"/>
  <c r="O468" i="1"/>
  <c r="T468" i="1" s="1"/>
  <c r="O469" i="1"/>
  <c r="T469" i="1" s="1"/>
  <c r="O470" i="1"/>
  <c r="T470" i="1" s="1"/>
  <c r="O471" i="1"/>
  <c r="T471" i="1" s="1"/>
  <c r="O472" i="1"/>
  <c r="T472" i="1" s="1"/>
  <c r="O473" i="1"/>
  <c r="T473" i="1" s="1"/>
  <c r="O474" i="1"/>
  <c r="T474" i="1" s="1"/>
  <c r="O475" i="1"/>
  <c r="T475" i="1" s="1"/>
  <c r="O476" i="1"/>
  <c r="T476" i="1" s="1"/>
  <c r="O477" i="1"/>
  <c r="T477" i="1" s="1"/>
  <c r="O478" i="1"/>
  <c r="T478" i="1" s="1"/>
  <c r="O479" i="1"/>
  <c r="T479" i="1" s="1"/>
  <c r="O480" i="1"/>
  <c r="T480" i="1" s="1"/>
  <c r="O481" i="1"/>
  <c r="T481" i="1" s="1"/>
  <c r="O482" i="1"/>
  <c r="T482" i="1" s="1"/>
  <c r="O483" i="1"/>
  <c r="T483" i="1" s="1"/>
  <c r="O484" i="1"/>
  <c r="T484" i="1" s="1"/>
  <c r="O485" i="1"/>
  <c r="T485" i="1" s="1"/>
  <c r="O486" i="1"/>
  <c r="T486" i="1" s="1"/>
  <c r="O487" i="1"/>
  <c r="T487" i="1" s="1"/>
  <c r="O488" i="1"/>
  <c r="T488" i="1" s="1"/>
  <c r="O489" i="1"/>
  <c r="T489" i="1" s="1"/>
  <c r="O490" i="1"/>
  <c r="T490" i="1" s="1"/>
  <c r="O491" i="1"/>
  <c r="T491" i="1" s="1"/>
  <c r="O492" i="1"/>
  <c r="T492" i="1" s="1"/>
  <c r="O493" i="1"/>
  <c r="T493" i="1" s="1"/>
  <c r="O494" i="1"/>
  <c r="T494" i="1" s="1"/>
  <c r="O495" i="1"/>
  <c r="T495" i="1" s="1"/>
  <c r="O496" i="1"/>
  <c r="T496" i="1" s="1"/>
  <c r="O497" i="1"/>
  <c r="T497" i="1" s="1"/>
  <c r="O498" i="1"/>
  <c r="T498" i="1" s="1"/>
  <c r="O499" i="1"/>
  <c r="T499" i="1" s="1"/>
  <c r="O500" i="1"/>
  <c r="T500" i="1" s="1"/>
  <c r="O501" i="1"/>
  <c r="T501" i="1" s="1"/>
  <c r="O502" i="1"/>
  <c r="T502" i="1" s="1"/>
  <c r="O503" i="1"/>
  <c r="T503" i="1" s="1"/>
  <c r="O504" i="1"/>
  <c r="T504" i="1" s="1"/>
  <c r="O505" i="1"/>
  <c r="T505" i="1" s="1"/>
  <c r="O506" i="1"/>
  <c r="T506" i="1" s="1"/>
  <c r="O507" i="1"/>
  <c r="T507" i="1" s="1"/>
  <c r="O508" i="1"/>
  <c r="T508" i="1" s="1"/>
  <c r="O509" i="1"/>
  <c r="T509" i="1" s="1"/>
  <c r="O510" i="1"/>
  <c r="T510" i="1" s="1"/>
  <c r="O511" i="1"/>
  <c r="T511" i="1" s="1"/>
  <c r="O512" i="1"/>
  <c r="T512" i="1" s="1"/>
  <c r="O513" i="1"/>
  <c r="T513" i="1" s="1"/>
  <c r="O514" i="1"/>
  <c r="T514" i="1" s="1"/>
  <c r="O515" i="1"/>
  <c r="T515" i="1" s="1"/>
  <c r="O516" i="1"/>
  <c r="T516" i="1" s="1"/>
  <c r="O517" i="1"/>
  <c r="T517" i="1" s="1"/>
  <c r="O518" i="1"/>
  <c r="T518" i="1" s="1"/>
  <c r="O519" i="1"/>
  <c r="T519" i="1" s="1"/>
  <c r="O520" i="1"/>
  <c r="T520" i="1" s="1"/>
  <c r="O521" i="1"/>
  <c r="T521" i="1" s="1"/>
  <c r="O522" i="1"/>
  <c r="T522" i="1" s="1"/>
  <c r="O523" i="1"/>
  <c r="T523" i="1" s="1"/>
  <c r="O524" i="1"/>
  <c r="T524" i="1" s="1"/>
  <c r="O525" i="1"/>
  <c r="T525" i="1" s="1"/>
  <c r="O526" i="1"/>
  <c r="T526" i="1" s="1"/>
  <c r="O527" i="1"/>
  <c r="T527" i="1" s="1"/>
  <c r="O528" i="1"/>
  <c r="T528" i="1" s="1"/>
  <c r="O529" i="1"/>
  <c r="T529" i="1" s="1"/>
  <c r="O530" i="1"/>
  <c r="T530" i="1" s="1"/>
  <c r="O531" i="1"/>
  <c r="T531" i="1" s="1"/>
  <c r="O532" i="1"/>
  <c r="T532" i="1" s="1"/>
  <c r="O533" i="1"/>
  <c r="T533" i="1" s="1"/>
  <c r="O534" i="1"/>
  <c r="T534" i="1" s="1"/>
  <c r="O535" i="1"/>
  <c r="T535" i="1" s="1"/>
  <c r="O536" i="1"/>
  <c r="T536" i="1" s="1"/>
  <c r="O537" i="1"/>
  <c r="T537" i="1" s="1"/>
  <c r="O538" i="1"/>
  <c r="T538" i="1" s="1"/>
  <c r="O539" i="1"/>
  <c r="T539" i="1" s="1"/>
  <c r="O540" i="1"/>
  <c r="T540" i="1" s="1"/>
  <c r="O541" i="1"/>
  <c r="T541" i="1" s="1"/>
  <c r="O542" i="1"/>
  <c r="T542" i="1" s="1"/>
  <c r="O543" i="1"/>
  <c r="T543" i="1" s="1"/>
  <c r="O544" i="1"/>
  <c r="T544" i="1" s="1"/>
  <c r="O545" i="1"/>
  <c r="T545" i="1" s="1"/>
  <c r="O546" i="1"/>
  <c r="T546" i="1" s="1"/>
  <c r="O547" i="1"/>
  <c r="T547" i="1" s="1"/>
  <c r="O548" i="1"/>
  <c r="T548" i="1" s="1"/>
  <c r="O549" i="1"/>
  <c r="T549" i="1" s="1"/>
  <c r="O550" i="1"/>
  <c r="T550" i="1" s="1"/>
  <c r="O551" i="1"/>
  <c r="T551" i="1" s="1"/>
  <c r="O552" i="1"/>
  <c r="T552" i="1" s="1"/>
  <c r="O553" i="1"/>
  <c r="T553" i="1" s="1"/>
  <c r="O554" i="1"/>
  <c r="T554" i="1" s="1"/>
  <c r="O555" i="1"/>
  <c r="T555" i="1" s="1"/>
  <c r="O556" i="1"/>
  <c r="T556" i="1" s="1"/>
  <c r="O557" i="1"/>
  <c r="T557" i="1" s="1"/>
  <c r="O558" i="1"/>
  <c r="T558" i="1" s="1"/>
  <c r="O559" i="1"/>
  <c r="T559" i="1" s="1"/>
  <c r="O560" i="1"/>
  <c r="T560" i="1" s="1"/>
  <c r="O561" i="1"/>
  <c r="T561" i="1" s="1"/>
  <c r="O562" i="1"/>
  <c r="T562" i="1" s="1"/>
  <c r="O563" i="1"/>
  <c r="T563" i="1" s="1"/>
  <c r="O564" i="1"/>
  <c r="T564" i="1" s="1"/>
  <c r="O565" i="1"/>
  <c r="T565" i="1" s="1"/>
  <c r="O566" i="1"/>
  <c r="T566" i="1" s="1"/>
  <c r="O567" i="1"/>
  <c r="T567" i="1" s="1"/>
  <c r="O568" i="1"/>
  <c r="T568" i="1" s="1"/>
  <c r="O569" i="1"/>
  <c r="T569" i="1" s="1"/>
  <c r="O570" i="1"/>
  <c r="T570" i="1" s="1"/>
  <c r="O571" i="1"/>
  <c r="T571" i="1" s="1"/>
  <c r="O572" i="1"/>
  <c r="T572" i="1" s="1"/>
  <c r="O573" i="1"/>
  <c r="T573" i="1" s="1"/>
  <c r="O574" i="1"/>
  <c r="T574" i="1" s="1"/>
  <c r="O575" i="1"/>
  <c r="T575" i="1" s="1"/>
  <c r="O576" i="1"/>
  <c r="T576" i="1" s="1"/>
  <c r="O577" i="1"/>
  <c r="T577" i="1" s="1"/>
  <c r="O578" i="1"/>
  <c r="T578" i="1" s="1"/>
  <c r="O579" i="1"/>
  <c r="T579" i="1" s="1"/>
  <c r="O580" i="1"/>
  <c r="T580" i="1" s="1"/>
  <c r="O581" i="1"/>
  <c r="T581" i="1" s="1"/>
  <c r="O582" i="1"/>
  <c r="T582" i="1" s="1"/>
  <c r="O583" i="1"/>
  <c r="T583" i="1" s="1"/>
  <c r="O584" i="1"/>
  <c r="T584" i="1" s="1"/>
  <c r="O585" i="1"/>
  <c r="T585" i="1" s="1"/>
  <c r="O586" i="1"/>
  <c r="T586" i="1" s="1"/>
  <c r="O587" i="1"/>
  <c r="T587" i="1" s="1"/>
  <c r="O588" i="1"/>
  <c r="T588" i="1" s="1"/>
  <c r="O589" i="1"/>
  <c r="T589" i="1" s="1"/>
  <c r="O590" i="1"/>
  <c r="T590" i="1" s="1"/>
  <c r="O591" i="1"/>
  <c r="T591" i="1" s="1"/>
  <c r="O592" i="1"/>
  <c r="T592" i="1" s="1"/>
  <c r="O593" i="1"/>
  <c r="T593" i="1" s="1"/>
  <c r="O594" i="1"/>
  <c r="T594" i="1" s="1"/>
  <c r="O595" i="1"/>
  <c r="T595" i="1" s="1"/>
  <c r="O596" i="1"/>
  <c r="T596" i="1" s="1"/>
  <c r="O597" i="1"/>
  <c r="T597" i="1" s="1"/>
  <c r="O598" i="1"/>
  <c r="T598" i="1" s="1"/>
  <c r="O599" i="1"/>
  <c r="T599" i="1" s="1"/>
  <c r="O600" i="1"/>
  <c r="T600" i="1" s="1"/>
  <c r="O601" i="1"/>
  <c r="T601" i="1" s="1"/>
  <c r="O602" i="1"/>
  <c r="T602" i="1" s="1"/>
  <c r="O603" i="1"/>
  <c r="T603" i="1" s="1"/>
  <c r="O604" i="1"/>
  <c r="T604" i="1" s="1"/>
  <c r="O605" i="1"/>
  <c r="T605" i="1" s="1"/>
  <c r="O606" i="1"/>
  <c r="T606" i="1" s="1"/>
  <c r="O607" i="1"/>
  <c r="T607" i="1" s="1"/>
  <c r="O608" i="1"/>
  <c r="T608" i="1" s="1"/>
  <c r="O609" i="1"/>
  <c r="T609" i="1" s="1"/>
  <c r="O610" i="1"/>
  <c r="T610" i="1" s="1"/>
  <c r="O611" i="1"/>
  <c r="T611" i="1" s="1"/>
  <c r="O612" i="1"/>
  <c r="T612" i="1" s="1"/>
  <c r="O613" i="1"/>
  <c r="T613" i="1" s="1"/>
  <c r="O614" i="1"/>
  <c r="T614" i="1" s="1"/>
  <c r="O615" i="1"/>
  <c r="T615" i="1" s="1"/>
  <c r="O616" i="1"/>
  <c r="T616" i="1" s="1"/>
  <c r="O617" i="1"/>
  <c r="T617" i="1" s="1"/>
  <c r="O618" i="1"/>
  <c r="T618" i="1" s="1"/>
  <c r="O619" i="1"/>
  <c r="T619" i="1" s="1"/>
  <c r="O620" i="1"/>
  <c r="T620" i="1" s="1"/>
  <c r="O621" i="1"/>
  <c r="T621" i="1" s="1"/>
  <c r="O622" i="1"/>
  <c r="T622" i="1" s="1"/>
  <c r="O623" i="1"/>
  <c r="T623" i="1" s="1"/>
  <c r="O624" i="1"/>
  <c r="T624" i="1" s="1"/>
  <c r="O625" i="1"/>
  <c r="T625" i="1" s="1"/>
  <c r="O626" i="1"/>
  <c r="T626" i="1" s="1"/>
  <c r="O627" i="1"/>
  <c r="T627" i="1" s="1"/>
  <c r="O628" i="1"/>
  <c r="T628" i="1" s="1"/>
  <c r="O629" i="1"/>
  <c r="T629" i="1" s="1"/>
  <c r="O630" i="1"/>
  <c r="T630" i="1" s="1"/>
  <c r="O631" i="1"/>
  <c r="T631" i="1" s="1"/>
  <c r="O632" i="1"/>
  <c r="T632" i="1" s="1"/>
  <c r="O633" i="1"/>
  <c r="T633" i="1" s="1"/>
  <c r="O634" i="1"/>
  <c r="T634" i="1" s="1"/>
  <c r="O635" i="1"/>
  <c r="T635" i="1" s="1"/>
  <c r="O636" i="1"/>
  <c r="T636" i="1" s="1"/>
  <c r="O637" i="1"/>
  <c r="T637" i="1" s="1"/>
  <c r="O638" i="1"/>
  <c r="T638" i="1" s="1"/>
  <c r="O639" i="1"/>
  <c r="T639" i="1" s="1"/>
  <c r="O640" i="1"/>
  <c r="T640" i="1" s="1"/>
  <c r="O641" i="1"/>
  <c r="T641" i="1" s="1"/>
  <c r="O642" i="1"/>
  <c r="T642" i="1" s="1"/>
  <c r="O643" i="1"/>
  <c r="T643" i="1" s="1"/>
  <c r="O644" i="1"/>
  <c r="T644" i="1" s="1"/>
  <c r="O645" i="1"/>
  <c r="T645" i="1" s="1"/>
  <c r="O646" i="1"/>
  <c r="T646" i="1" s="1"/>
  <c r="O647" i="1"/>
  <c r="T647" i="1" s="1"/>
  <c r="O648" i="1"/>
  <c r="T648" i="1" s="1"/>
  <c r="O649" i="1"/>
  <c r="T649" i="1" s="1"/>
  <c r="O650" i="1"/>
  <c r="T650" i="1" s="1"/>
  <c r="O651" i="1"/>
  <c r="T651" i="1" s="1"/>
  <c r="O652" i="1"/>
  <c r="T652" i="1" s="1"/>
  <c r="O653" i="1"/>
  <c r="T653" i="1" s="1"/>
  <c r="O654" i="1"/>
  <c r="T654" i="1" s="1"/>
  <c r="O655" i="1"/>
  <c r="T655" i="1" s="1"/>
  <c r="O656" i="1"/>
  <c r="T656" i="1" s="1"/>
  <c r="O657" i="1"/>
  <c r="T657" i="1" s="1"/>
  <c r="O658" i="1"/>
  <c r="T658" i="1" s="1"/>
  <c r="O659" i="1"/>
  <c r="T659" i="1" s="1"/>
  <c r="O660" i="1"/>
  <c r="T660" i="1" s="1"/>
  <c r="O661" i="1"/>
  <c r="T661" i="1" s="1"/>
  <c r="O662" i="1"/>
  <c r="T662" i="1" s="1"/>
  <c r="O663" i="1"/>
  <c r="T663" i="1" s="1"/>
  <c r="O664" i="1"/>
  <c r="T664" i="1" s="1"/>
  <c r="O665" i="1"/>
  <c r="T665" i="1" s="1"/>
  <c r="O666" i="1"/>
  <c r="T666" i="1" s="1"/>
  <c r="O667" i="1"/>
  <c r="T667" i="1" s="1"/>
  <c r="O668" i="1"/>
  <c r="T668" i="1" s="1"/>
  <c r="O669" i="1"/>
  <c r="T669" i="1" s="1"/>
  <c r="O670" i="1"/>
  <c r="T670" i="1" s="1"/>
  <c r="O671" i="1"/>
  <c r="T671" i="1" s="1"/>
  <c r="O672" i="1"/>
  <c r="T672" i="1" s="1"/>
  <c r="O673" i="1"/>
  <c r="T673" i="1" s="1"/>
  <c r="O674" i="1"/>
  <c r="T674" i="1" s="1"/>
  <c r="O675" i="1"/>
  <c r="T675" i="1" s="1"/>
  <c r="O676" i="1"/>
  <c r="T676" i="1" s="1"/>
  <c r="O677" i="1"/>
  <c r="T677" i="1" s="1"/>
  <c r="O678" i="1"/>
  <c r="T678" i="1" s="1"/>
  <c r="O679" i="1"/>
  <c r="T679" i="1" s="1"/>
  <c r="O680" i="1"/>
  <c r="T680" i="1" s="1"/>
  <c r="O681" i="1"/>
  <c r="T681" i="1" s="1"/>
  <c r="O682" i="1"/>
  <c r="T682" i="1" s="1"/>
  <c r="O683" i="1"/>
  <c r="T683" i="1" s="1"/>
  <c r="O684" i="1"/>
  <c r="T684" i="1" s="1"/>
  <c r="O685" i="1"/>
  <c r="T685" i="1" s="1"/>
  <c r="O686" i="1"/>
  <c r="T686" i="1" s="1"/>
  <c r="O687" i="1"/>
  <c r="T687" i="1" s="1"/>
  <c r="O688" i="1"/>
  <c r="T688" i="1" s="1"/>
  <c r="O689" i="1"/>
  <c r="T689" i="1" s="1"/>
  <c r="O690" i="1"/>
  <c r="T690" i="1" s="1"/>
  <c r="O691" i="1"/>
  <c r="T691" i="1" s="1"/>
  <c r="O692" i="1"/>
  <c r="T692" i="1" s="1"/>
  <c r="O693" i="1"/>
  <c r="T693" i="1" s="1"/>
  <c r="O694" i="1"/>
  <c r="T694" i="1" s="1"/>
  <c r="O695" i="1"/>
  <c r="T695" i="1" s="1"/>
  <c r="O696" i="1"/>
  <c r="T696" i="1" s="1"/>
  <c r="O697" i="1"/>
  <c r="T697" i="1" s="1"/>
  <c r="O698" i="1"/>
  <c r="T698" i="1" s="1"/>
  <c r="O699" i="1"/>
  <c r="T699" i="1" s="1"/>
  <c r="O700" i="1"/>
  <c r="T700" i="1" s="1"/>
  <c r="O701" i="1"/>
  <c r="T701" i="1" s="1"/>
  <c r="O702" i="1"/>
  <c r="T702" i="1" s="1"/>
  <c r="O703" i="1"/>
  <c r="T703" i="1" s="1"/>
  <c r="O704" i="1"/>
  <c r="T704" i="1" s="1"/>
  <c r="O705" i="1"/>
  <c r="T705" i="1" s="1"/>
  <c r="O706" i="1"/>
  <c r="T706" i="1" s="1"/>
  <c r="O707" i="1"/>
  <c r="T707" i="1" s="1"/>
  <c r="O708" i="1"/>
  <c r="T708" i="1" s="1"/>
  <c r="O709" i="1"/>
  <c r="T709" i="1" s="1"/>
  <c r="O710" i="1"/>
  <c r="T710" i="1" s="1"/>
  <c r="O711" i="1"/>
  <c r="T711" i="1" s="1"/>
  <c r="O712" i="1"/>
  <c r="T712" i="1" s="1"/>
  <c r="O713" i="1"/>
  <c r="T713" i="1" s="1"/>
  <c r="O714" i="1"/>
  <c r="T714" i="1" s="1"/>
  <c r="O715" i="1"/>
  <c r="T715" i="1" s="1"/>
  <c r="O716" i="1"/>
  <c r="T716" i="1" s="1"/>
  <c r="O717" i="1"/>
  <c r="T717" i="1" s="1"/>
  <c r="O718" i="1"/>
  <c r="T718" i="1" s="1"/>
  <c r="O719" i="1"/>
  <c r="T719" i="1" s="1"/>
  <c r="O720" i="1"/>
  <c r="T720" i="1" s="1"/>
  <c r="O721" i="1"/>
  <c r="T721" i="1" s="1"/>
  <c r="O722" i="1"/>
  <c r="T722" i="1" s="1"/>
  <c r="O723" i="1"/>
  <c r="T723" i="1" s="1"/>
  <c r="O724" i="1"/>
  <c r="T724" i="1" s="1"/>
  <c r="O725" i="1"/>
  <c r="T725" i="1" s="1"/>
  <c r="O726" i="1"/>
  <c r="T726" i="1" s="1"/>
  <c r="O727" i="1"/>
  <c r="T727" i="1" s="1"/>
  <c r="O728" i="1"/>
  <c r="T728" i="1" s="1"/>
  <c r="O729" i="1"/>
  <c r="T729" i="1" s="1"/>
  <c r="O730" i="1"/>
  <c r="T730" i="1" s="1"/>
  <c r="O731" i="1"/>
  <c r="T731" i="1" s="1"/>
  <c r="O732" i="1"/>
  <c r="T732" i="1" s="1"/>
  <c r="O733" i="1"/>
  <c r="T733" i="1" s="1"/>
  <c r="O734" i="1"/>
  <c r="T734" i="1" s="1"/>
  <c r="O735" i="1"/>
  <c r="T735" i="1" s="1"/>
  <c r="O736" i="1"/>
  <c r="T736" i="1" s="1"/>
  <c r="O737" i="1"/>
  <c r="T737" i="1" s="1"/>
  <c r="O738" i="1"/>
  <c r="T738" i="1" s="1"/>
  <c r="O739" i="1"/>
  <c r="T739" i="1" s="1"/>
  <c r="O740" i="1"/>
  <c r="T740" i="1" s="1"/>
  <c r="O741" i="1"/>
  <c r="T741" i="1" s="1"/>
  <c r="O742" i="1"/>
  <c r="T742" i="1" s="1"/>
  <c r="O743" i="1"/>
  <c r="T743" i="1" s="1"/>
  <c r="O744" i="1"/>
  <c r="T744" i="1" s="1"/>
  <c r="O745" i="1"/>
  <c r="T745" i="1" s="1"/>
  <c r="O746" i="1"/>
  <c r="T746" i="1" s="1"/>
  <c r="O747" i="1"/>
  <c r="T747" i="1" s="1"/>
  <c r="O748" i="1"/>
  <c r="T748" i="1" s="1"/>
  <c r="O749" i="1"/>
  <c r="T749" i="1" s="1"/>
  <c r="O750" i="1"/>
  <c r="T750" i="1" s="1"/>
  <c r="O751" i="1"/>
  <c r="T751" i="1" s="1"/>
  <c r="O752" i="1"/>
  <c r="T752" i="1" s="1"/>
  <c r="O753" i="1"/>
  <c r="T753" i="1" s="1"/>
  <c r="O754" i="1"/>
  <c r="T754" i="1" s="1"/>
  <c r="O755" i="1"/>
  <c r="T755" i="1" s="1"/>
  <c r="O756" i="1"/>
  <c r="T756" i="1" s="1"/>
  <c r="O757" i="1"/>
  <c r="T757" i="1" s="1"/>
  <c r="O758" i="1"/>
  <c r="T758" i="1" s="1"/>
  <c r="O759" i="1"/>
  <c r="T759" i="1" s="1"/>
  <c r="O760" i="1"/>
  <c r="T760" i="1" s="1"/>
  <c r="O761" i="1"/>
  <c r="T761" i="1" s="1"/>
  <c r="O762" i="1"/>
  <c r="T762" i="1" s="1"/>
  <c r="O763" i="1"/>
  <c r="T763" i="1" s="1"/>
  <c r="O764" i="1"/>
  <c r="T764" i="1" s="1"/>
  <c r="O765" i="1"/>
  <c r="T765" i="1" s="1"/>
  <c r="O766" i="1"/>
  <c r="T766" i="1" s="1"/>
  <c r="O767" i="1"/>
  <c r="T767" i="1" s="1"/>
  <c r="O768" i="1"/>
  <c r="T768" i="1" s="1"/>
  <c r="O769" i="1"/>
  <c r="T769" i="1" s="1"/>
  <c r="O770" i="1"/>
  <c r="T770" i="1" s="1"/>
  <c r="O771" i="1"/>
  <c r="T771" i="1" s="1"/>
  <c r="O772" i="1"/>
  <c r="T772" i="1" s="1"/>
  <c r="O773" i="1"/>
  <c r="T773" i="1" s="1"/>
  <c r="O774" i="1"/>
  <c r="T774" i="1" s="1"/>
  <c r="O775" i="1"/>
  <c r="T775" i="1" s="1"/>
  <c r="O776" i="1"/>
  <c r="T776" i="1" s="1"/>
  <c r="O777" i="1"/>
  <c r="T777" i="1" s="1"/>
  <c r="O778" i="1"/>
  <c r="T778" i="1" s="1"/>
  <c r="O779" i="1"/>
  <c r="T779" i="1" s="1"/>
  <c r="O780" i="1"/>
  <c r="T780" i="1" s="1"/>
  <c r="O781" i="1"/>
  <c r="T781" i="1" s="1"/>
  <c r="O782" i="1"/>
  <c r="T782" i="1" s="1"/>
  <c r="O783" i="1"/>
  <c r="T783" i="1" s="1"/>
  <c r="O784" i="1"/>
  <c r="T784" i="1" s="1"/>
  <c r="O785" i="1"/>
  <c r="T785" i="1" s="1"/>
  <c r="O786" i="1"/>
  <c r="T786" i="1" s="1"/>
  <c r="O787" i="1"/>
  <c r="T787" i="1" s="1"/>
  <c r="O788" i="1"/>
  <c r="T788" i="1" s="1"/>
  <c r="O789" i="1"/>
  <c r="T789" i="1" s="1"/>
  <c r="O790" i="1"/>
  <c r="T790" i="1" s="1"/>
  <c r="O791" i="1"/>
  <c r="T791" i="1" s="1"/>
  <c r="O792" i="1"/>
  <c r="T792" i="1" s="1"/>
  <c r="O793" i="1"/>
  <c r="T793" i="1" s="1"/>
  <c r="O794" i="1"/>
  <c r="T794" i="1" s="1"/>
  <c r="O795" i="1"/>
  <c r="T795" i="1" s="1"/>
  <c r="O796" i="1"/>
  <c r="T796" i="1" s="1"/>
  <c r="O797" i="1"/>
  <c r="T797" i="1" s="1"/>
  <c r="O798" i="1"/>
  <c r="T798" i="1" s="1"/>
  <c r="O799" i="1"/>
  <c r="T799" i="1" s="1"/>
  <c r="O800" i="1"/>
  <c r="T800" i="1" s="1"/>
  <c r="O801" i="1"/>
  <c r="T801" i="1" s="1"/>
  <c r="O802" i="1"/>
  <c r="T802" i="1" s="1"/>
  <c r="O803" i="1"/>
  <c r="T803" i="1" s="1"/>
  <c r="O804" i="1"/>
  <c r="T804" i="1" s="1"/>
  <c r="O805" i="1"/>
  <c r="T805" i="1" s="1"/>
  <c r="O806" i="1"/>
  <c r="T806" i="1" s="1"/>
  <c r="O807" i="1"/>
  <c r="T807" i="1" s="1"/>
  <c r="O808" i="1"/>
  <c r="T808" i="1" s="1"/>
  <c r="O809" i="1"/>
  <c r="T809" i="1" s="1"/>
  <c r="O810" i="1"/>
  <c r="T810" i="1" s="1"/>
  <c r="O811" i="1"/>
  <c r="T811" i="1" s="1"/>
  <c r="O812" i="1"/>
  <c r="T812" i="1" s="1"/>
  <c r="O813" i="1"/>
  <c r="T813" i="1" s="1"/>
  <c r="O814" i="1"/>
  <c r="T814" i="1" s="1"/>
  <c r="O815" i="1"/>
  <c r="T815" i="1" s="1"/>
  <c r="O816" i="1"/>
  <c r="T816" i="1" s="1"/>
  <c r="O817" i="1"/>
  <c r="T817" i="1" s="1"/>
  <c r="O818" i="1"/>
  <c r="T818" i="1" s="1"/>
  <c r="O819" i="1"/>
  <c r="T819" i="1" s="1"/>
  <c r="O820" i="1"/>
  <c r="T820" i="1" s="1"/>
  <c r="O821" i="1"/>
  <c r="T821" i="1" s="1"/>
  <c r="O822" i="1"/>
  <c r="T822" i="1" s="1"/>
  <c r="O823" i="1"/>
  <c r="T823" i="1" s="1"/>
  <c r="O824" i="1"/>
  <c r="T824" i="1" s="1"/>
  <c r="O825" i="1"/>
  <c r="T825" i="1" s="1"/>
  <c r="O826" i="1"/>
  <c r="T826" i="1" s="1"/>
  <c r="O827" i="1"/>
  <c r="T827" i="1" s="1"/>
  <c r="O828" i="1"/>
  <c r="T828" i="1" s="1"/>
  <c r="O829" i="1"/>
  <c r="T829" i="1" s="1"/>
  <c r="O830" i="1"/>
  <c r="T830" i="1" s="1"/>
  <c r="O831" i="1"/>
  <c r="T831" i="1" s="1"/>
  <c r="O832" i="1"/>
  <c r="T832" i="1" s="1"/>
  <c r="O833" i="1"/>
  <c r="T833" i="1" s="1"/>
  <c r="O834" i="1"/>
  <c r="T834" i="1" s="1"/>
  <c r="O835" i="1"/>
  <c r="T835" i="1" s="1"/>
  <c r="O836" i="1"/>
  <c r="T836" i="1" s="1"/>
  <c r="O837" i="1"/>
  <c r="T837" i="1" s="1"/>
  <c r="O838" i="1"/>
  <c r="T838" i="1" s="1"/>
  <c r="O839" i="1"/>
  <c r="T839" i="1" s="1"/>
  <c r="O840" i="1"/>
  <c r="T840" i="1" s="1"/>
  <c r="O841" i="1"/>
  <c r="T841" i="1" s="1"/>
  <c r="O842" i="1"/>
  <c r="T842" i="1" s="1"/>
  <c r="O843" i="1"/>
  <c r="T843" i="1" s="1"/>
  <c r="O844" i="1"/>
  <c r="T844" i="1" s="1"/>
  <c r="O845" i="1"/>
  <c r="T845" i="1" s="1"/>
  <c r="O846" i="1"/>
  <c r="T846" i="1" s="1"/>
  <c r="O847" i="1"/>
  <c r="T847" i="1" s="1"/>
  <c r="O848" i="1"/>
  <c r="T848" i="1" s="1"/>
  <c r="O849" i="1"/>
  <c r="T849" i="1" s="1"/>
  <c r="O850" i="1"/>
  <c r="T850" i="1" s="1"/>
  <c r="O851" i="1"/>
  <c r="T851" i="1" s="1"/>
  <c r="O852" i="1"/>
  <c r="T852" i="1" s="1"/>
  <c r="O853" i="1"/>
  <c r="T853" i="1" s="1"/>
  <c r="O854" i="1"/>
  <c r="T854" i="1" s="1"/>
  <c r="O855" i="1"/>
  <c r="T855" i="1" s="1"/>
  <c r="O856" i="1"/>
  <c r="T856" i="1" s="1"/>
  <c r="O857" i="1"/>
  <c r="T857" i="1" s="1"/>
  <c r="O858" i="1"/>
  <c r="T858" i="1" s="1"/>
  <c r="O859" i="1"/>
  <c r="T859" i="1" s="1"/>
  <c r="O860" i="1"/>
  <c r="T860" i="1" s="1"/>
  <c r="O861" i="1"/>
  <c r="T861" i="1" s="1"/>
  <c r="O862" i="1"/>
  <c r="T862" i="1" s="1"/>
  <c r="O863" i="1"/>
  <c r="T863" i="1" s="1"/>
  <c r="O864" i="1"/>
  <c r="T864" i="1" s="1"/>
  <c r="O865" i="1"/>
  <c r="T865" i="1" s="1"/>
  <c r="O866" i="1"/>
  <c r="T866" i="1" s="1"/>
  <c r="O867" i="1"/>
  <c r="T867" i="1" s="1"/>
  <c r="O868" i="1"/>
  <c r="T868" i="1" s="1"/>
  <c r="O869" i="1"/>
  <c r="T869" i="1" s="1"/>
  <c r="O870" i="1"/>
  <c r="T870" i="1" s="1"/>
  <c r="O871" i="1"/>
  <c r="T871" i="1" s="1"/>
  <c r="O872" i="1"/>
  <c r="T872" i="1" s="1"/>
  <c r="O873" i="1"/>
  <c r="T873" i="1" s="1"/>
  <c r="O874" i="1"/>
  <c r="T874" i="1" s="1"/>
  <c r="O875" i="1"/>
  <c r="T875" i="1" s="1"/>
  <c r="O876" i="1"/>
  <c r="T876" i="1" s="1"/>
  <c r="O877" i="1"/>
  <c r="T877" i="1" s="1"/>
  <c r="O878" i="1"/>
  <c r="T878" i="1" s="1"/>
  <c r="O879" i="1"/>
  <c r="T879" i="1" s="1"/>
  <c r="O880" i="1"/>
  <c r="T880" i="1" s="1"/>
  <c r="O881" i="1"/>
  <c r="T881" i="1" s="1"/>
  <c r="O882" i="1"/>
  <c r="T882" i="1" s="1"/>
  <c r="O883" i="1"/>
  <c r="T883" i="1" s="1"/>
  <c r="O884" i="1"/>
  <c r="T884" i="1" s="1"/>
  <c r="O885" i="1"/>
  <c r="T885" i="1" s="1"/>
  <c r="O886" i="1"/>
  <c r="T886" i="1" s="1"/>
  <c r="O887" i="1"/>
  <c r="T887" i="1" s="1"/>
  <c r="O888" i="1"/>
  <c r="T888" i="1" s="1"/>
  <c r="O889" i="1"/>
  <c r="T889" i="1" s="1"/>
  <c r="O890" i="1"/>
  <c r="T890" i="1" s="1"/>
  <c r="O891" i="1"/>
  <c r="T891" i="1" s="1"/>
  <c r="O892" i="1"/>
  <c r="T892" i="1" s="1"/>
  <c r="O893" i="1"/>
  <c r="T893" i="1" s="1"/>
  <c r="O894" i="1"/>
  <c r="T894" i="1" s="1"/>
  <c r="O895" i="1"/>
  <c r="T895" i="1" s="1"/>
  <c r="O896" i="1"/>
  <c r="T896" i="1" s="1"/>
  <c r="O897" i="1"/>
  <c r="T897" i="1" s="1"/>
  <c r="O898" i="1"/>
  <c r="T898" i="1" s="1"/>
  <c r="O899" i="1"/>
  <c r="T899" i="1" s="1"/>
  <c r="O900" i="1"/>
  <c r="T900" i="1" s="1"/>
  <c r="O901" i="1"/>
  <c r="T901" i="1" s="1"/>
  <c r="O902" i="1"/>
  <c r="T902" i="1" s="1"/>
  <c r="O903" i="1"/>
  <c r="T903" i="1" s="1"/>
  <c r="O904" i="1"/>
  <c r="T904" i="1" s="1"/>
  <c r="O905" i="1"/>
  <c r="T905" i="1" s="1"/>
  <c r="O906" i="1"/>
  <c r="T906" i="1" s="1"/>
  <c r="O907" i="1"/>
  <c r="T907" i="1" s="1"/>
  <c r="O908" i="1"/>
  <c r="T908" i="1" s="1"/>
  <c r="O909" i="1"/>
  <c r="T909" i="1" s="1"/>
  <c r="O910" i="1"/>
  <c r="T910" i="1" s="1"/>
  <c r="O911" i="1"/>
  <c r="T911" i="1" s="1"/>
  <c r="O912" i="1"/>
  <c r="T912" i="1" s="1"/>
  <c r="O913" i="1"/>
  <c r="T913" i="1" s="1"/>
  <c r="O914" i="1"/>
  <c r="T914" i="1" s="1"/>
  <c r="O915" i="1"/>
  <c r="T915" i="1" s="1"/>
  <c r="O916" i="1"/>
  <c r="T916" i="1" s="1"/>
  <c r="O917" i="1"/>
  <c r="T917" i="1" s="1"/>
  <c r="O918" i="1"/>
  <c r="T918" i="1" s="1"/>
  <c r="O919" i="1"/>
  <c r="T919" i="1" s="1"/>
  <c r="O920" i="1"/>
  <c r="T920" i="1" s="1"/>
  <c r="O921" i="1"/>
  <c r="T921" i="1" s="1"/>
  <c r="O922" i="1"/>
  <c r="T922" i="1" s="1"/>
  <c r="O923" i="1"/>
  <c r="T923" i="1" s="1"/>
  <c r="O924" i="1"/>
  <c r="T924" i="1" s="1"/>
  <c r="O925" i="1"/>
  <c r="T925" i="1" s="1"/>
  <c r="O926" i="1"/>
  <c r="T926" i="1" s="1"/>
  <c r="O927" i="1"/>
  <c r="T927" i="1" s="1"/>
  <c r="O928" i="1"/>
  <c r="T928" i="1" s="1"/>
  <c r="O929" i="1"/>
  <c r="T929" i="1" s="1"/>
  <c r="O930" i="1"/>
  <c r="T930" i="1" s="1"/>
  <c r="O931" i="1"/>
  <c r="T931" i="1" s="1"/>
  <c r="O932" i="1"/>
  <c r="T932" i="1" s="1"/>
  <c r="O933" i="1"/>
  <c r="T933" i="1" s="1"/>
  <c r="O934" i="1"/>
  <c r="T934" i="1" s="1"/>
  <c r="O935" i="1"/>
  <c r="T935" i="1" s="1"/>
  <c r="O936" i="1"/>
  <c r="T936" i="1" s="1"/>
  <c r="O937" i="1"/>
  <c r="T937" i="1" s="1"/>
  <c r="O938" i="1"/>
  <c r="T938" i="1" s="1"/>
  <c r="O939" i="1"/>
  <c r="T939" i="1" s="1"/>
  <c r="O940" i="1"/>
  <c r="T940" i="1" s="1"/>
  <c r="O941" i="1"/>
  <c r="T941" i="1" s="1"/>
  <c r="O942" i="1"/>
  <c r="T942" i="1" s="1"/>
  <c r="O943" i="1"/>
  <c r="T943" i="1" s="1"/>
  <c r="O944" i="1"/>
  <c r="T944" i="1" s="1"/>
  <c r="O945" i="1"/>
  <c r="T945" i="1" s="1"/>
  <c r="O946" i="1"/>
  <c r="T946" i="1" s="1"/>
  <c r="O947" i="1"/>
  <c r="T947" i="1" s="1"/>
  <c r="O948" i="1"/>
  <c r="T948" i="1" s="1"/>
  <c r="O949" i="1"/>
  <c r="T949" i="1" s="1"/>
  <c r="O950" i="1"/>
  <c r="T950" i="1" s="1"/>
  <c r="O951" i="1"/>
  <c r="T951" i="1" s="1"/>
  <c r="O952" i="1"/>
  <c r="T952" i="1" s="1"/>
  <c r="O953" i="1"/>
  <c r="T953" i="1" s="1"/>
  <c r="O954" i="1"/>
  <c r="T954" i="1" s="1"/>
  <c r="O955" i="1"/>
  <c r="T955" i="1" s="1"/>
  <c r="O956" i="1"/>
  <c r="T956" i="1" s="1"/>
  <c r="O957" i="1"/>
  <c r="T957" i="1" s="1"/>
  <c r="O958" i="1"/>
  <c r="T958" i="1" s="1"/>
  <c r="O959" i="1"/>
  <c r="T959" i="1" s="1"/>
  <c r="O960" i="1"/>
  <c r="T960" i="1" s="1"/>
  <c r="O961" i="1"/>
  <c r="T961" i="1" s="1"/>
  <c r="O962" i="1"/>
  <c r="T962" i="1" s="1"/>
  <c r="O963" i="1"/>
  <c r="T963" i="1" s="1"/>
  <c r="O964" i="1"/>
  <c r="T964" i="1" s="1"/>
  <c r="O965" i="1"/>
  <c r="T965" i="1" s="1"/>
  <c r="O966" i="1"/>
  <c r="T966" i="1" s="1"/>
  <c r="O967" i="1"/>
  <c r="T967" i="1" s="1"/>
  <c r="O968" i="1"/>
  <c r="T968" i="1" s="1"/>
  <c r="O969" i="1"/>
  <c r="T969" i="1" s="1"/>
  <c r="O970" i="1"/>
  <c r="T970" i="1" s="1"/>
  <c r="O971" i="1"/>
  <c r="T971" i="1" s="1"/>
  <c r="O972" i="1"/>
  <c r="T972" i="1" s="1"/>
  <c r="O973" i="1"/>
  <c r="T973" i="1" s="1"/>
  <c r="O974" i="1"/>
  <c r="T974" i="1" s="1"/>
  <c r="O975" i="1"/>
  <c r="T975" i="1" s="1"/>
  <c r="O976" i="1"/>
  <c r="T976" i="1" s="1"/>
  <c r="O977" i="1"/>
  <c r="T977" i="1" s="1"/>
  <c r="O978" i="1"/>
  <c r="T978" i="1" s="1"/>
  <c r="O979" i="1"/>
  <c r="T979" i="1" s="1"/>
  <c r="O980" i="1"/>
  <c r="T980" i="1" s="1"/>
  <c r="O981" i="1"/>
  <c r="T981" i="1" s="1"/>
  <c r="O982" i="1"/>
  <c r="T982" i="1" s="1"/>
  <c r="O983" i="1"/>
  <c r="T983" i="1" s="1"/>
  <c r="O984" i="1"/>
  <c r="T984" i="1" s="1"/>
  <c r="O985" i="1"/>
  <c r="T985" i="1" s="1"/>
  <c r="O986" i="1"/>
  <c r="T986" i="1" s="1"/>
  <c r="O987" i="1"/>
  <c r="T987" i="1" s="1"/>
  <c r="O988" i="1"/>
  <c r="T988" i="1" s="1"/>
  <c r="O989" i="1"/>
  <c r="T989" i="1" s="1"/>
  <c r="O990" i="1"/>
  <c r="T990" i="1" s="1"/>
  <c r="O991" i="1"/>
  <c r="T991" i="1" s="1"/>
  <c r="O992" i="1"/>
  <c r="T992" i="1" s="1"/>
  <c r="O993" i="1"/>
  <c r="T993" i="1" s="1"/>
  <c r="O994" i="1"/>
  <c r="T994" i="1" s="1"/>
  <c r="O995" i="1"/>
  <c r="T995" i="1" s="1"/>
  <c r="O996" i="1"/>
  <c r="T996" i="1" s="1"/>
  <c r="O997" i="1"/>
  <c r="T997" i="1" s="1"/>
  <c r="O998" i="1"/>
  <c r="T998" i="1" s="1"/>
  <c r="O999" i="1"/>
  <c r="T999" i="1" s="1"/>
  <c r="O1000" i="1"/>
  <c r="T1000" i="1" s="1"/>
  <c r="O1001" i="1"/>
  <c r="T1001" i="1" s="1"/>
  <c r="O1002" i="1"/>
  <c r="T1002" i="1" s="1"/>
  <c r="O1003" i="1"/>
  <c r="T1003" i="1" s="1"/>
  <c r="O1004" i="1"/>
  <c r="T1004" i="1" s="1"/>
  <c r="O1005" i="1"/>
  <c r="T1005" i="1" s="1"/>
  <c r="O1006" i="1"/>
  <c r="T1006" i="1" s="1"/>
  <c r="O1007" i="1"/>
  <c r="T1007" i="1" s="1"/>
  <c r="O1008" i="1"/>
  <c r="T1008" i="1" s="1"/>
  <c r="O1009" i="1"/>
  <c r="T1009" i="1" s="1"/>
  <c r="O1010" i="1"/>
  <c r="T1010" i="1" s="1"/>
  <c r="O1011" i="1"/>
  <c r="T1011" i="1" s="1"/>
  <c r="O1012" i="1"/>
  <c r="T1012" i="1" s="1"/>
  <c r="O1013" i="1"/>
  <c r="T1013" i="1" s="1"/>
  <c r="O1014" i="1"/>
  <c r="T1014" i="1" s="1"/>
  <c r="O1015" i="1"/>
  <c r="T1015" i="1" s="1"/>
  <c r="O1016" i="1"/>
  <c r="T1016" i="1" s="1"/>
  <c r="O1017" i="1"/>
  <c r="T1017" i="1" s="1"/>
  <c r="O1018" i="1"/>
  <c r="T1018" i="1" s="1"/>
  <c r="O1019" i="1"/>
  <c r="T1019" i="1" s="1"/>
  <c r="O1020" i="1"/>
  <c r="T1020" i="1" s="1"/>
  <c r="O1021" i="1"/>
  <c r="T1021" i="1" s="1"/>
  <c r="O1022" i="1"/>
  <c r="T1022" i="1" s="1"/>
  <c r="O1023" i="1"/>
  <c r="T1023" i="1" s="1"/>
  <c r="O1024" i="1"/>
  <c r="T1024" i="1" s="1"/>
  <c r="O1025" i="1"/>
  <c r="T1025" i="1" s="1"/>
  <c r="O1026" i="1"/>
  <c r="T1026" i="1" s="1"/>
  <c r="O1027" i="1"/>
  <c r="T1027" i="1" s="1"/>
  <c r="O1028" i="1"/>
  <c r="T1028" i="1" s="1"/>
  <c r="O1029" i="1"/>
  <c r="T1029" i="1" s="1"/>
  <c r="O1030" i="1"/>
  <c r="T1030" i="1" s="1"/>
  <c r="O1031" i="1"/>
  <c r="T1031" i="1" s="1"/>
  <c r="O1032" i="1"/>
  <c r="T1032" i="1" s="1"/>
  <c r="O1033" i="1"/>
  <c r="T1033" i="1" s="1"/>
  <c r="O1034" i="1"/>
  <c r="T1034" i="1" s="1"/>
  <c r="O1035" i="1"/>
  <c r="T1035" i="1" s="1"/>
  <c r="O1036" i="1"/>
  <c r="T1036" i="1" s="1"/>
  <c r="O1037" i="1"/>
  <c r="T1037" i="1" s="1"/>
  <c r="O1038" i="1"/>
  <c r="T1038" i="1" s="1"/>
  <c r="O1039" i="1"/>
  <c r="T1039" i="1" s="1"/>
  <c r="O1040" i="1"/>
  <c r="T1040" i="1" s="1"/>
  <c r="O1041" i="1"/>
  <c r="T1041" i="1" s="1"/>
  <c r="O1042" i="1"/>
  <c r="T1042" i="1" s="1"/>
  <c r="O1043" i="1"/>
  <c r="T1043" i="1" s="1"/>
  <c r="O1044" i="1"/>
  <c r="T1044" i="1" s="1"/>
  <c r="O1045" i="1"/>
  <c r="T1045" i="1" s="1"/>
  <c r="O1046" i="1"/>
  <c r="T1046" i="1" s="1"/>
  <c r="O1047" i="1"/>
  <c r="T1047" i="1" s="1"/>
  <c r="O1048" i="1"/>
  <c r="T1048" i="1" s="1"/>
  <c r="O1049" i="1"/>
  <c r="T1049" i="1" s="1"/>
  <c r="O1050" i="1"/>
  <c r="T1050" i="1" s="1"/>
  <c r="O1051" i="1"/>
  <c r="T1051" i="1" s="1"/>
  <c r="O1052" i="1"/>
  <c r="T1052" i="1" s="1"/>
  <c r="O1053" i="1"/>
  <c r="T1053" i="1" s="1"/>
  <c r="O1054" i="1"/>
  <c r="T1054" i="1" s="1"/>
  <c r="O1055" i="1"/>
  <c r="T1055" i="1" s="1"/>
  <c r="O1056" i="1"/>
  <c r="T1056" i="1" s="1"/>
  <c r="O1057" i="1"/>
  <c r="T1057" i="1" s="1"/>
  <c r="O1058" i="1"/>
  <c r="T1058" i="1" s="1"/>
  <c r="O1059" i="1"/>
  <c r="T1059" i="1" s="1"/>
  <c r="O1060" i="1"/>
  <c r="T1060" i="1" s="1"/>
  <c r="O1061" i="1"/>
  <c r="T1061" i="1" s="1"/>
  <c r="O1062" i="1"/>
  <c r="T1062" i="1" s="1"/>
  <c r="O1063" i="1"/>
  <c r="T1063" i="1" s="1"/>
  <c r="O1064" i="1"/>
  <c r="T1064" i="1" s="1"/>
  <c r="O1065" i="1"/>
  <c r="T1065" i="1" s="1"/>
  <c r="O1066" i="1"/>
  <c r="T1066" i="1" s="1"/>
  <c r="O1067" i="1"/>
  <c r="T1067" i="1" s="1"/>
  <c r="O1068" i="1"/>
  <c r="T1068" i="1" s="1"/>
  <c r="O1069" i="1"/>
  <c r="T1069" i="1" s="1"/>
  <c r="O1070" i="1"/>
  <c r="T1070" i="1" s="1"/>
  <c r="O1071" i="1"/>
  <c r="T1071" i="1" s="1"/>
  <c r="O1072" i="1"/>
  <c r="T1072" i="1" s="1"/>
  <c r="O1073" i="1"/>
  <c r="T1073" i="1" s="1"/>
  <c r="O1074" i="1"/>
  <c r="T1074" i="1" s="1"/>
  <c r="O1075" i="1"/>
  <c r="T1075" i="1" s="1"/>
  <c r="O1076" i="1"/>
  <c r="T1076" i="1" s="1"/>
  <c r="O1077" i="1"/>
  <c r="T1077" i="1" s="1"/>
  <c r="O1078" i="1"/>
  <c r="T1078" i="1" s="1"/>
  <c r="O1079" i="1"/>
  <c r="T1079" i="1" s="1"/>
  <c r="O1080" i="1"/>
  <c r="T1080" i="1" s="1"/>
  <c r="O1081" i="1"/>
  <c r="T1081" i="1" s="1"/>
  <c r="O1082" i="1"/>
  <c r="T1082" i="1" s="1"/>
  <c r="O1083" i="1"/>
  <c r="T1083" i="1" s="1"/>
  <c r="O1084" i="1"/>
  <c r="T1084" i="1" s="1"/>
  <c r="O1085" i="1"/>
  <c r="T1085" i="1" s="1"/>
  <c r="O1086" i="1"/>
  <c r="T1086" i="1" s="1"/>
  <c r="O1087" i="1"/>
  <c r="T1087" i="1" s="1"/>
  <c r="O1088" i="1"/>
  <c r="T1088" i="1" s="1"/>
  <c r="O1089" i="1"/>
  <c r="T1089" i="1" s="1"/>
  <c r="O1090" i="1"/>
  <c r="T1090" i="1" s="1"/>
  <c r="O1091" i="1"/>
  <c r="T1091" i="1" s="1"/>
  <c r="O1092" i="1"/>
  <c r="T1092" i="1" s="1"/>
  <c r="O1093" i="1"/>
  <c r="T1093" i="1" s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2" i="4"/>
  <c r="N328" i="1"/>
  <c r="N420" i="1"/>
  <c r="N591" i="1"/>
  <c r="N633" i="1"/>
  <c r="N676" i="1"/>
  <c r="N709" i="1"/>
  <c r="N731" i="1"/>
  <c r="N752" i="1"/>
  <c r="N772" i="1"/>
  <c r="N788" i="1"/>
  <c r="N820" i="1"/>
  <c r="N836" i="1"/>
  <c r="N852" i="1"/>
  <c r="N884" i="1"/>
  <c r="N911" i="1"/>
  <c r="N927" i="1"/>
  <c r="N943" i="1"/>
  <c r="N956" i="1"/>
  <c r="N961" i="1"/>
  <c r="N969" i="1"/>
  <c r="N977" i="1"/>
  <c r="N981" i="1"/>
  <c r="N985" i="1"/>
  <c r="N989" i="1"/>
  <c r="N997" i="1"/>
  <c r="N1005" i="1"/>
  <c r="N1009" i="1"/>
  <c r="N1017" i="1"/>
  <c r="N1021" i="1"/>
  <c r="N1025" i="1"/>
  <c r="N1033" i="1"/>
  <c r="N1037" i="1"/>
  <c r="N1041" i="1"/>
  <c r="N1049" i="1"/>
  <c r="N1053" i="1"/>
  <c r="N1057" i="1"/>
  <c r="N1061" i="1"/>
  <c r="N1069" i="1"/>
  <c r="N1073" i="1"/>
  <c r="N1077" i="1"/>
  <c r="N1081" i="1"/>
  <c r="N1085" i="1"/>
  <c r="N1088" i="1"/>
  <c r="N1092" i="1"/>
  <c r="N1093" i="1"/>
  <c r="G3" i="4"/>
  <c r="N864" i="1" s="1"/>
  <c r="G4" i="4"/>
  <c r="G5" i="4"/>
  <c r="G6" i="4"/>
  <c r="N1007" i="1" s="1"/>
  <c r="G7" i="4"/>
  <c r="N1060" i="1" s="1"/>
  <c r="G8" i="4"/>
  <c r="G9" i="4"/>
  <c r="G10" i="4"/>
  <c r="N848" i="1" s="1"/>
  <c r="G11" i="4"/>
  <c r="N1052" i="1" s="1"/>
  <c r="G12" i="4"/>
  <c r="G13" i="4"/>
  <c r="G14" i="4"/>
  <c r="N959" i="1" s="1"/>
  <c r="G15" i="4"/>
  <c r="N1024" i="1" s="1"/>
  <c r="G16" i="4"/>
  <c r="G17" i="4"/>
  <c r="G18" i="4"/>
  <c r="N1039" i="1" s="1"/>
  <c r="G19" i="4"/>
  <c r="N747" i="1" s="1"/>
  <c r="G20" i="4"/>
  <c r="G21" i="4"/>
  <c r="G22" i="4"/>
  <c r="N697" i="1" s="1"/>
  <c r="G23" i="4"/>
  <c r="N880" i="1" s="1"/>
  <c r="G24" i="4"/>
  <c r="G25" i="4"/>
  <c r="G26" i="4"/>
  <c r="N907" i="1" s="1"/>
  <c r="G27" i="4"/>
  <c r="N768" i="1" s="1"/>
  <c r="G28" i="4"/>
  <c r="G29" i="4"/>
  <c r="G30" i="4"/>
  <c r="N1059" i="1" s="1"/>
  <c r="G31" i="4"/>
  <c r="N932" i="1" s="1"/>
  <c r="G32" i="4"/>
  <c r="G33" i="4"/>
  <c r="G34" i="4"/>
  <c r="G35" i="4"/>
  <c r="G36" i="4"/>
  <c r="G37" i="4"/>
  <c r="G38" i="4"/>
  <c r="N1035" i="1" s="1"/>
  <c r="G39" i="4"/>
  <c r="G40" i="4"/>
  <c r="G41" i="4"/>
  <c r="G2" i="4"/>
  <c r="N1043" i="1" s="1"/>
  <c r="J3" i="1"/>
  <c r="J4" i="1"/>
  <c r="J5" i="1"/>
  <c r="J6" i="1"/>
  <c r="P6" i="1" s="1"/>
  <c r="J7" i="1"/>
  <c r="J8" i="1"/>
  <c r="J9" i="1"/>
  <c r="J10" i="1"/>
  <c r="J11" i="1"/>
  <c r="P11" i="1" s="1"/>
  <c r="J12" i="1"/>
  <c r="J13" i="1"/>
  <c r="J14" i="1"/>
  <c r="J15" i="1"/>
  <c r="P15" i="1" s="1"/>
  <c r="J16" i="1"/>
  <c r="J17" i="1"/>
  <c r="J18" i="1"/>
  <c r="P18" i="1" s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P47" i="1" s="1"/>
  <c r="J48" i="1"/>
  <c r="J49" i="1"/>
  <c r="J50" i="1"/>
  <c r="J51" i="1"/>
  <c r="J52" i="1"/>
  <c r="J53" i="1"/>
  <c r="J54" i="1"/>
  <c r="J55" i="1"/>
  <c r="J56" i="1"/>
  <c r="P56" i="1" s="1"/>
  <c r="J57" i="1"/>
  <c r="J58" i="1"/>
  <c r="J59" i="1"/>
  <c r="J60" i="1"/>
  <c r="P60" i="1" s="1"/>
  <c r="J61" i="1"/>
  <c r="J62" i="1"/>
  <c r="J63" i="1"/>
  <c r="J64" i="1"/>
  <c r="J65" i="1"/>
  <c r="P65" i="1" s="1"/>
  <c r="J66" i="1"/>
  <c r="J67" i="1"/>
  <c r="J68" i="1"/>
  <c r="J69" i="1"/>
  <c r="J70" i="1"/>
  <c r="J71" i="1"/>
  <c r="J72" i="1"/>
  <c r="J73" i="1"/>
  <c r="P73" i="1" s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P90" i="1" s="1"/>
  <c r="J91" i="1"/>
  <c r="J92" i="1"/>
  <c r="J93" i="1"/>
  <c r="J94" i="1"/>
  <c r="J95" i="1"/>
  <c r="J96" i="1"/>
  <c r="J97" i="1"/>
  <c r="J98" i="1"/>
  <c r="P98" i="1" s="1"/>
  <c r="J99" i="1"/>
  <c r="J100" i="1"/>
  <c r="J101" i="1"/>
  <c r="J102" i="1"/>
  <c r="J103" i="1"/>
  <c r="J104" i="1"/>
  <c r="J105" i="1"/>
  <c r="J106" i="1"/>
  <c r="P106" i="1" s="1"/>
  <c r="J107" i="1"/>
  <c r="J108" i="1"/>
  <c r="J109" i="1"/>
  <c r="J110" i="1"/>
  <c r="J111" i="1"/>
  <c r="J112" i="1"/>
  <c r="J113" i="1"/>
  <c r="J114" i="1"/>
  <c r="J115" i="1"/>
  <c r="J116" i="1"/>
  <c r="J117" i="1"/>
  <c r="J118" i="1"/>
  <c r="P118" i="1" s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P139" i="1" s="1"/>
  <c r="J140" i="1"/>
  <c r="J141" i="1"/>
  <c r="J142" i="1"/>
  <c r="J143" i="1"/>
  <c r="J144" i="1"/>
  <c r="J145" i="1"/>
  <c r="J146" i="1"/>
  <c r="P146" i="1" s="1"/>
  <c r="J147" i="1"/>
  <c r="J148" i="1"/>
  <c r="J149" i="1"/>
  <c r="P149" i="1" s="1"/>
  <c r="J150" i="1"/>
  <c r="J151" i="1"/>
  <c r="P151" i="1" s="1"/>
  <c r="J152" i="1"/>
  <c r="J153" i="1"/>
  <c r="J154" i="1"/>
  <c r="J155" i="1"/>
  <c r="J156" i="1"/>
  <c r="P156" i="1" s="1"/>
  <c r="J157" i="1"/>
  <c r="J158" i="1"/>
  <c r="J159" i="1"/>
  <c r="J160" i="1"/>
  <c r="J161" i="1"/>
  <c r="P161" i="1" s="1"/>
  <c r="J162" i="1"/>
  <c r="J163" i="1"/>
  <c r="J164" i="1"/>
  <c r="J165" i="1"/>
  <c r="J166" i="1"/>
  <c r="J167" i="1"/>
  <c r="J168" i="1"/>
  <c r="J169" i="1"/>
  <c r="J170" i="1"/>
  <c r="P170" i="1" s="1"/>
  <c r="J171" i="1"/>
  <c r="J172" i="1"/>
  <c r="J173" i="1"/>
  <c r="J174" i="1"/>
  <c r="J175" i="1"/>
  <c r="J176" i="1"/>
  <c r="P176" i="1" s="1"/>
  <c r="J177" i="1"/>
  <c r="P177" i="1" s="1"/>
  <c r="J178" i="1"/>
  <c r="J179" i="1"/>
  <c r="J180" i="1"/>
  <c r="J181" i="1"/>
  <c r="J182" i="1"/>
  <c r="J183" i="1"/>
  <c r="J184" i="1"/>
  <c r="J185" i="1"/>
  <c r="P185" i="1" s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P208" i="1" s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P221" i="1" s="1"/>
  <c r="J222" i="1"/>
  <c r="J223" i="1"/>
  <c r="J224" i="1"/>
  <c r="J225" i="1"/>
  <c r="J226" i="1"/>
  <c r="P226" i="1" s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P264" i="1" s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P281" i="1" s="1"/>
  <c r="J282" i="1"/>
  <c r="J283" i="1"/>
  <c r="J284" i="1"/>
  <c r="P284" i="1" s="1"/>
  <c r="J285" i="1"/>
  <c r="J286" i="1"/>
  <c r="J287" i="1"/>
  <c r="J288" i="1"/>
  <c r="J289" i="1"/>
  <c r="J290" i="1"/>
  <c r="J291" i="1"/>
  <c r="P291" i="1" s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P310" i="1" s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P343" i="1" s="1"/>
  <c r="J344" i="1"/>
  <c r="J345" i="1"/>
  <c r="J346" i="1"/>
  <c r="J347" i="1"/>
  <c r="J348" i="1"/>
  <c r="J349" i="1"/>
  <c r="J350" i="1"/>
  <c r="J351" i="1"/>
  <c r="J352" i="1"/>
  <c r="P352" i="1" s="1"/>
  <c r="J353" i="1"/>
  <c r="P353" i="1" s="1"/>
  <c r="J354" i="1"/>
  <c r="J355" i="1"/>
  <c r="J356" i="1"/>
  <c r="J357" i="1"/>
  <c r="J358" i="1"/>
  <c r="J359" i="1"/>
  <c r="J360" i="1"/>
  <c r="J361" i="1"/>
  <c r="J362" i="1"/>
  <c r="J363" i="1"/>
  <c r="J364" i="1"/>
  <c r="P364" i="1" s="1"/>
  <c r="J365" i="1"/>
  <c r="J366" i="1"/>
  <c r="J367" i="1"/>
  <c r="J368" i="1"/>
  <c r="P368" i="1" s="1"/>
  <c r="J369" i="1"/>
  <c r="J370" i="1"/>
  <c r="J371" i="1"/>
  <c r="J372" i="1"/>
  <c r="J373" i="1"/>
  <c r="J374" i="1"/>
  <c r="J375" i="1"/>
  <c r="J376" i="1"/>
  <c r="J377" i="1"/>
  <c r="P377" i="1" s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P397" i="1" s="1"/>
  <c r="J398" i="1"/>
  <c r="J399" i="1"/>
  <c r="J400" i="1"/>
  <c r="J401" i="1"/>
  <c r="P401" i="1" s="1"/>
  <c r="J402" i="1"/>
  <c r="P402" i="1" s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P415" i="1" s="1"/>
  <c r="J416" i="1"/>
  <c r="J417" i="1"/>
  <c r="J418" i="1"/>
  <c r="J419" i="1"/>
  <c r="J420" i="1"/>
  <c r="J421" i="1"/>
  <c r="J422" i="1"/>
  <c r="J423" i="1"/>
  <c r="J424" i="1"/>
  <c r="J425" i="1"/>
  <c r="J426" i="1"/>
  <c r="J427" i="1"/>
  <c r="P427" i="1" s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P440" i="1" s="1"/>
  <c r="J441" i="1"/>
  <c r="J442" i="1"/>
  <c r="J443" i="1"/>
  <c r="J444" i="1"/>
  <c r="J445" i="1"/>
  <c r="J446" i="1"/>
  <c r="J447" i="1"/>
  <c r="P447" i="1" s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P466" i="1" s="1"/>
  <c r="J467" i="1"/>
  <c r="J468" i="1"/>
  <c r="P468" i="1" s="1"/>
  <c r="J469" i="1"/>
  <c r="J470" i="1"/>
  <c r="J471" i="1"/>
  <c r="P471" i="1" s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P503" i="1" s="1"/>
  <c r="J504" i="1"/>
  <c r="J505" i="1"/>
  <c r="P505" i="1" s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P528" i="1" s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P547" i="1" s="1"/>
  <c r="J548" i="1"/>
  <c r="J549" i="1"/>
  <c r="J550" i="1"/>
  <c r="J551" i="1"/>
  <c r="J552" i="1"/>
  <c r="J553" i="1"/>
  <c r="P553" i="1" s="1"/>
  <c r="J554" i="1"/>
  <c r="J555" i="1"/>
  <c r="J556" i="1"/>
  <c r="J557" i="1"/>
  <c r="J558" i="1"/>
  <c r="J559" i="1"/>
  <c r="J560" i="1"/>
  <c r="J561" i="1"/>
  <c r="J562" i="1"/>
  <c r="J563" i="1"/>
  <c r="P563" i="1" s="1"/>
  <c r="J564" i="1"/>
  <c r="J565" i="1"/>
  <c r="J566" i="1"/>
  <c r="J567" i="1"/>
  <c r="J568" i="1"/>
  <c r="P568" i="1" s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P585" i="1" s="1"/>
  <c r="J586" i="1"/>
  <c r="J587" i="1"/>
  <c r="J588" i="1"/>
  <c r="J589" i="1"/>
  <c r="J590" i="1"/>
  <c r="J591" i="1"/>
  <c r="J592" i="1"/>
  <c r="J593" i="1"/>
  <c r="J594" i="1"/>
  <c r="J595" i="1"/>
  <c r="J596" i="1"/>
  <c r="J597" i="1"/>
  <c r="P597" i="1" s="1"/>
  <c r="J598" i="1"/>
  <c r="J599" i="1"/>
  <c r="P599" i="1" s="1"/>
  <c r="J600" i="1"/>
  <c r="J601" i="1"/>
  <c r="J602" i="1"/>
  <c r="J603" i="1"/>
  <c r="J604" i="1"/>
  <c r="J605" i="1"/>
  <c r="J606" i="1"/>
  <c r="J607" i="1"/>
  <c r="J608" i="1"/>
  <c r="J609" i="1"/>
  <c r="J610" i="1"/>
  <c r="J611" i="1"/>
  <c r="P611" i="1" s="1"/>
  <c r="J612" i="1"/>
  <c r="J613" i="1"/>
  <c r="J614" i="1"/>
  <c r="J615" i="1"/>
  <c r="J616" i="1"/>
  <c r="J617" i="1"/>
  <c r="P617" i="1" s="1"/>
  <c r="J618" i="1"/>
  <c r="P618" i="1" s="1"/>
  <c r="J619" i="1"/>
  <c r="P619" i="1" s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P637" i="1" s="1"/>
  <c r="J638" i="1"/>
  <c r="J639" i="1"/>
  <c r="J640" i="1"/>
  <c r="J641" i="1"/>
  <c r="J642" i="1"/>
  <c r="J643" i="1"/>
  <c r="J644" i="1"/>
  <c r="J645" i="1"/>
  <c r="J646" i="1"/>
  <c r="J647" i="1"/>
  <c r="P647" i="1" s="1"/>
  <c r="J648" i="1"/>
  <c r="J649" i="1"/>
  <c r="J650" i="1"/>
  <c r="J651" i="1"/>
  <c r="J652" i="1"/>
  <c r="J653" i="1"/>
  <c r="J654" i="1"/>
  <c r="J655" i="1"/>
  <c r="J656" i="1"/>
  <c r="J657" i="1"/>
  <c r="J658" i="1"/>
  <c r="J659" i="1"/>
  <c r="P659" i="1" s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P695" i="1" s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P708" i="1" s="1"/>
  <c r="J709" i="1"/>
  <c r="J710" i="1"/>
  <c r="J711" i="1"/>
  <c r="J712" i="1"/>
  <c r="J713" i="1"/>
  <c r="J714" i="1"/>
  <c r="J715" i="1"/>
  <c r="P715" i="1" s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P731" i="1" s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P764" i="1" s="1"/>
  <c r="J765" i="1"/>
  <c r="J766" i="1"/>
  <c r="J767" i="1"/>
  <c r="J768" i="1"/>
  <c r="J769" i="1"/>
  <c r="P769" i="1" s="1"/>
  <c r="J770" i="1"/>
  <c r="J771" i="1"/>
  <c r="J772" i="1"/>
  <c r="J773" i="1"/>
  <c r="J774" i="1"/>
  <c r="J775" i="1"/>
  <c r="J776" i="1"/>
  <c r="J777" i="1"/>
  <c r="J778" i="1"/>
  <c r="J779" i="1"/>
  <c r="J780" i="1"/>
  <c r="P780" i="1" s="1"/>
  <c r="J781" i="1"/>
  <c r="J782" i="1"/>
  <c r="J783" i="1"/>
  <c r="J784" i="1"/>
  <c r="P784" i="1" s="1"/>
  <c r="J785" i="1"/>
  <c r="J786" i="1"/>
  <c r="J787" i="1"/>
  <c r="P787" i="1" s="1"/>
  <c r="J788" i="1"/>
  <c r="J789" i="1"/>
  <c r="J790" i="1"/>
  <c r="J791" i="1"/>
  <c r="J792" i="1"/>
  <c r="J793" i="1"/>
  <c r="J794" i="1"/>
  <c r="J795" i="1"/>
  <c r="J796" i="1"/>
  <c r="J797" i="1"/>
  <c r="J798" i="1"/>
  <c r="P798" i="1" s="1"/>
  <c r="J799" i="1"/>
  <c r="J800" i="1"/>
  <c r="J801" i="1"/>
  <c r="J802" i="1"/>
  <c r="J803" i="1"/>
  <c r="J804" i="1"/>
  <c r="J805" i="1"/>
  <c r="J806" i="1"/>
  <c r="J807" i="1"/>
  <c r="P807" i="1" s="1"/>
  <c r="J808" i="1"/>
  <c r="J809" i="1"/>
  <c r="J810" i="1"/>
  <c r="P810" i="1" s="1"/>
  <c r="J811" i="1"/>
  <c r="J812" i="1"/>
  <c r="J813" i="1"/>
  <c r="J814" i="1"/>
  <c r="J815" i="1"/>
  <c r="J816" i="1"/>
  <c r="P816" i="1" s="1"/>
  <c r="J817" i="1"/>
  <c r="J818" i="1"/>
  <c r="J819" i="1"/>
  <c r="J820" i="1"/>
  <c r="J821" i="1"/>
  <c r="J822" i="1"/>
  <c r="P822" i="1" s="1"/>
  <c r="J823" i="1"/>
  <c r="P823" i="1" s="1"/>
  <c r="J824" i="1"/>
  <c r="J825" i="1"/>
  <c r="J826" i="1"/>
  <c r="P826" i="1" s="1"/>
  <c r="J827" i="1"/>
  <c r="P827" i="1" s="1"/>
  <c r="J828" i="1"/>
  <c r="J829" i="1"/>
  <c r="J830" i="1"/>
  <c r="J831" i="1"/>
  <c r="J832" i="1"/>
  <c r="J833" i="1"/>
  <c r="J834" i="1"/>
  <c r="J835" i="1"/>
  <c r="J836" i="1"/>
  <c r="P836" i="1" s="1"/>
  <c r="J837" i="1"/>
  <c r="P837" i="1" s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P864" i="1" s="1"/>
  <c r="J865" i="1"/>
  <c r="J866" i="1"/>
  <c r="P866" i="1" s="1"/>
  <c r="J867" i="1"/>
  <c r="J868" i="1"/>
  <c r="J869" i="1"/>
  <c r="J870" i="1"/>
  <c r="J871" i="1"/>
  <c r="J872" i="1"/>
  <c r="P872" i="1" s="1"/>
  <c r="J873" i="1"/>
  <c r="J874" i="1"/>
  <c r="P874" i="1" s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P901" i="1" s="1"/>
  <c r="J902" i="1"/>
  <c r="J903" i="1"/>
  <c r="P903" i="1" s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P919" i="1" s="1"/>
  <c r="J920" i="1"/>
  <c r="P920" i="1" s="1"/>
  <c r="J921" i="1"/>
  <c r="J922" i="1"/>
  <c r="J923" i="1"/>
  <c r="P923" i="1" s="1"/>
  <c r="J924" i="1"/>
  <c r="J925" i="1"/>
  <c r="J926" i="1"/>
  <c r="P926" i="1" s="1"/>
  <c r="J927" i="1"/>
  <c r="J928" i="1"/>
  <c r="J929" i="1"/>
  <c r="J930" i="1"/>
  <c r="J931" i="1"/>
  <c r="J932" i="1"/>
  <c r="J933" i="1"/>
  <c r="J934" i="1"/>
  <c r="J935" i="1"/>
  <c r="J936" i="1"/>
  <c r="P936" i="1" s="1"/>
  <c r="J937" i="1"/>
  <c r="J938" i="1"/>
  <c r="J939" i="1"/>
  <c r="P939" i="1" s="1"/>
  <c r="J940" i="1"/>
  <c r="J941" i="1"/>
  <c r="J942" i="1"/>
  <c r="J943" i="1"/>
  <c r="J944" i="1"/>
  <c r="J945" i="1"/>
  <c r="J946" i="1"/>
  <c r="J947" i="1"/>
  <c r="J948" i="1"/>
  <c r="J949" i="1"/>
  <c r="J950" i="1"/>
  <c r="P950" i="1" s="1"/>
  <c r="J951" i="1"/>
  <c r="J952" i="1"/>
  <c r="J953" i="1"/>
  <c r="P953" i="1" s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P985" i="1" s="1"/>
  <c r="J986" i="1"/>
  <c r="J987" i="1"/>
  <c r="P987" i="1" s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P1000" i="1" s="1"/>
  <c r="J1001" i="1"/>
  <c r="J1002" i="1"/>
  <c r="P1002" i="1" s="1"/>
  <c r="J1003" i="1"/>
  <c r="J1004" i="1"/>
  <c r="J1005" i="1"/>
  <c r="J1006" i="1"/>
  <c r="J1007" i="1"/>
  <c r="J1008" i="1"/>
  <c r="J1009" i="1"/>
  <c r="P1009" i="1" s="1"/>
  <c r="J1010" i="1"/>
  <c r="J1011" i="1"/>
  <c r="J1012" i="1"/>
  <c r="J1013" i="1"/>
  <c r="J1014" i="1"/>
  <c r="J1015" i="1"/>
  <c r="J1016" i="1"/>
  <c r="J1017" i="1"/>
  <c r="J1018" i="1"/>
  <c r="P1018" i="1" s="1"/>
  <c r="J1019" i="1"/>
  <c r="J1020" i="1"/>
  <c r="J1021" i="1"/>
  <c r="J1022" i="1"/>
  <c r="J1023" i="1"/>
  <c r="J1024" i="1"/>
  <c r="P1024" i="1" s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P1037" i="1" s="1"/>
  <c r="J1038" i="1"/>
  <c r="J1039" i="1"/>
  <c r="P1039" i="1" s="1"/>
  <c r="J1040" i="1"/>
  <c r="P1040" i="1" s="1"/>
  <c r="J1041" i="1"/>
  <c r="J1042" i="1"/>
  <c r="P1042" i="1" s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P1060" i="1" s="1"/>
  <c r="J1061" i="1"/>
  <c r="J1062" i="1"/>
  <c r="J1063" i="1"/>
  <c r="J1064" i="1"/>
  <c r="J1065" i="1"/>
  <c r="J1066" i="1"/>
  <c r="J1067" i="1"/>
  <c r="P1067" i="1" s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P1079" i="1" s="1"/>
  <c r="J1080" i="1"/>
  <c r="J1081" i="1"/>
  <c r="J1082" i="1"/>
  <c r="J1083" i="1"/>
  <c r="J1084" i="1"/>
  <c r="J1085" i="1"/>
  <c r="J1086" i="1"/>
  <c r="J1087" i="1"/>
  <c r="P1087" i="1" s="1"/>
  <c r="J1088" i="1"/>
  <c r="J1089" i="1"/>
  <c r="J1090" i="1"/>
  <c r="J1091" i="1"/>
  <c r="J1092" i="1"/>
  <c r="J1093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2" i="1"/>
  <c r="AE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2" i="1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" i="4"/>
  <c r="F3" i="4"/>
  <c r="F2" i="4"/>
  <c r="AC12" i="1"/>
  <c r="AC14" i="1"/>
  <c r="AC13" i="1"/>
  <c r="AC11" i="1"/>
  <c r="AC10" i="1"/>
  <c r="AC9" i="1"/>
  <c r="AC8" i="1"/>
  <c r="AC7" i="1"/>
  <c r="AC5" i="1"/>
  <c r="AC4" i="1"/>
  <c r="AC6" i="1"/>
  <c r="AD6" i="1" s="1"/>
  <c r="AC3" i="1"/>
  <c r="P451" i="1" l="1"/>
  <c r="P439" i="1"/>
  <c r="P435" i="1"/>
  <c r="P423" i="1"/>
  <c r="P419" i="1"/>
  <c r="P407" i="1"/>
  <c r="P403" i="1"/>
  <c r="P482" i="1"/>
  <c r="P478" i="1"/>
  <c r="P474" i="1"/>
  <c r="P470" i="1"/>
  <c r="P462" i="1"/>
  <c r="P458" i="1"/>
  <c r="P454" i="1"/>
  <c r="P450" i="1"/>
  <c r="P446" i="1"/>
  <c r="P442" i="1"/>
  <c r="P438" i="1"/>
  <c r="P434" i="1"/>
  <c r="P430" i="1"/>
  <c r="P426" i="1"/>
  <c r="P422" i="1"/>
  <c r="P418" i="1"/>
  <c r="P414" i="1"/>
  <c r="P410" i="1"/>
  <c r="P406" i="1"/>
  <c r="P398" i="1"/>
  <c r="P394" i="1"/>
  <c r="P390" i="1"/>
  <c r="P386" i="1"/>
  <c r="P365" i="1"/>
  <c r="P361" i="1"/>
  <c r="P357" i="1"/>
  <c r="P349" i="1"/>
  <c r="P345" i="1"/>
  <c r="P341" i="1"/>
  <c r="P337" i="1"/>
  <c r="P333" i="1"/>
  <c r="P329" i="1"/>
  <c r="P325" i="1"/>
  <c r="P321" i="1"/>
  <c r="P317" i="1"/>
  <c r="P313" i="1"/>
  <c r="P309" i="1"/>
  <c r="P305" i="1"/>
  <c r="P301" i="1"/>
  <c r="P297" i="1"/>
  <c r="P293" i="1"/>
  <c r="P289" i="1"/>
  <c r="P285" i="1"/>
  <c r="P277" i="1"/>
  <c r="P273" i="1"/>
  <c r="P269" i="1"/>
  <c r="P265" i="1"/>
  <c r="P261" i="1"/>
  <c r="P257" i="1"/>
  <c r="P253" i="1"/>
  <c r="P249" i="1"/>
  <c r="P245" i="1"/>
  <c r="P241" i="1"/>
  <c r="P237" i="1"/>
  <c r="P233" i="1"/>
  <c r="P229" i="1"/>
  <c r="P225" i="1"/>
  <c r="P217" i="1"/>
  <c r="P213" i="1"/>
  <c r="P209" i="1"/>
  <c r="P205" i="1"/>
  <c r="P201" i="1"/>
  <c r="P197" i="1"/>
  <c r="P193" i="1"/>
  <c r="P189" i="1"/>
  <c r="P181" i="1"/>
  <c r="P173" i="1"/>
  <c r="P169" i="1"/>
  <c r="P165" i="1"/>
  <c r="P157" i="1"/>
  <c r="P153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69" i="1"/>
  <c r="P61" i="1"/>
  <c r="P57" i="1"/>
  <c r="P53" i="1"/>
  <c r="P49" i="1"/>
  <c r="P45" i="1"/>
  <c r="P41" i="1"/>
  <c r="P37" i="1"/>
  <c r="P33" i="1"/>
  <c r="P29" i="1"/>
  <c r="P25" i="1"/>
  <c r="P21" i="1"/>
  <c r="P17" i="1"/>
  <c r="P13" i="1"/>
  <c r="P9" i="1"/>
  <c r="P5" i="1"/>
  <c r="P340" i="1"/>
  <c r="P336" i="1"/>
  <c r="P332" i="1"/>
  <c r="P328" i="1"/>
  <c r="U328" i="1" s="1"/>
  <c r="P324" i="1"/>
  <c r="P320" i="1"/>
  <c r="P316" i="1"/>
  <c r="P312" i="1"/>
  <c r="P308" i="1"/>
  <c r="P304" i="1"/>
  <c r="P300" i="1"/>
  <c r="P296" i="1"/>
  <c r="P292" i="1"/>
  <c r="P288" i="1"/>
  <c r="P280" i="1"/>
  <c r="P276" i="1"/>
  <c r="P272" i="1"/>
  <c r="P268" i="1"/>
  <c r="P260" i="1"/>
  <c r="P256" i="1"/>
  <c r="P252" i="1"/>
  <c r="P248" i="1"/>
  <c r="P244" i="1"/>
  <c r="P240" i="1"/>
  <c r="P236" i="1"/>
  <c r="P232" i="1"/>
  <c r="P228" i="1"/>
  <c r="P224" i="1"/>
  <c r="P220" i="1"/>
  <c r="P216" i="1"/>
  <c r="P212" i="1"/>
  <c r="P204" i="1"/>
  <c r="P200" i="1"/>
  <c r="P196" i="1"/>
  <c r="P192" i="1"/>
  <c r="P188" i="1"/>
  <c r="P184" i="1"/>
  <c r="P180" i="1"/>
  <c r="P172" i="1"/>
  <c r="P168" i="1"/>
  <c r="P164" i="1"/>
  <c r="P160" i="1"/>
  <c r="P152" i="1"/>
  <c r="P148" i="1"/>
  <c r="P144" i="1"/>
  <c r="P140" i="1"/>
  <c r="P136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52" i="1"/>
  <c r="P48" i="1"/>
  <c r="P44" i="1"/>
  <c r="P40" i="1"/>
  <c r="P36" i="1"/>
  <c r="P32" i="1"/>
  <c r="P28" i="1"/>
  <c r="P24" i="1"/>
  <c r="P20" i="1"/>
  <c r="P16" i="1"/>
  <c r="P12" i="1"/>
  <c r="P8" i="1"/>
  <c r="P4" i="1"/>
  <c r="P391" i="1"/>
  <c r="P387" i="1"/>
  <c r="P375" i="1"/>
  <c r="P371" i="1"/>
  <c r="P359" i="1"/>
  <c r="P355" i="1"/>
  <c r="P339" i="1"/>
  <c r="P327" i="1"/>
  <c r="P323" i="1"/>
  <c r="P311" i="1"/>
  <c r="P307" i="1"/>
  <c r="P295" i="1"/>
  <c r="P279" i="1"/>
  <c r="P275" i="1"/>
  <c r="P263" i="1"/>
  <c r="P259" i="1"/>
  <c r="P247" i="1"/>
  <c r="P243" i="1"/>
  <c r="P231" i="1"/>
  <c r="P227" i="1"/>
  <c r="P215" i="1"/>
  <c r="P211" i="1"/>
  <c r="P199" i="1"/>
  <c r="P195" i="1"/>
  <c r="P183" i="1"/>
  <c r="P179" i="1"/>
  <c r="P167" i="1"/>
  <c r="P163" i="1"/>
  <c r="P147" i="1"/>
  <c r="P135" i="1"/>
  <c r="P131" i="1"/>
  <c r="P119" i="1"/>
  <c r="P115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3" i="1"/>
  <c r="P39" i="1"/>
  <c r="P35" i="1"/>
  <c r="P31" i="1"/>
  <c r="P27" i="1"/>
  <c r="P23" i="1"/>
  <c r="P19" i="1"/>
  <c r="P7" i="1"/>
  <c r="P3" i="1"/>
  <c r="P382" i="1"/>
  <c r="P378" i="1"/>
  <c r="P374" i="1"/>
  <c r="P370" i="1"/>
  <c r="P366" i="1"/>
  <c r="P362" i="1"/>
  <c r="P358" i="1"/>
  <c r="P354" i="1"/>
  <c r="P350" i="1"/>
  <c r="P346" i="1"/>
  <c r="P342" i="1"/>
  <c r="P338" i="1"/>
  <c r="P334" i="1"/>
  <c r="P330" i="1"/>
  <c r="P326" i="1"/>
  <c r="P322" i="1"/>
  <c r="P318" i="1"/>
  <c r="P314" i="1"/>
  <c r="P306" i="1"/>
  <c r="P302" i="1"/>
  <c r="P298" i="1"/>
  <c r="P294" i="1"/>
  <c r="P290" i="1"/>
  <c r="P286" i="1"/>
  <c r="P282" i="1"/>
  <c r="P278" i="1"/>
  <c r="P274" i="1"/>
  <c r="P270" i="1"/>
  <c r="P266" i="1"/>
  <c r="P262" i="1"/>
  <c r="P258" i="1"/>
  <c r="P254" i="1"/>
  <c r="P250" i="1"/>
  <c r="P246" i="1"/>
  <c r="P242" i="1"/>
  <c r="P238" i="1"/>
  <c r="P234" i="1"/>
  <c r="P230" i="1"/>
  <c r="P222" i="1"/>
  <c r="P218" i="1"/>
  <c r="P214" i="1"/>
  <c r="P210" i="1"/>
  <c r="P206" i="1"/>
  <c r="P202" i="1"/>
  <c r="P198" i="1"/>
  <c r="P194" i="1"/>
  <c r="P190" i="1"/>
  <c r="P186" i="1"/>
  <c r="P182" i="1"/>
  <c r="P178" i="1"/>
  <c r="P174" i="1"/>
  <c r="P166" i="1"/>
  <c r="P162" i="1"/>
  <c r="P158" i="1"/>
  <c r="P154" i="1"/>
  <c r="P150" i="1"/>
  <c r="P142" i="1"/>
  <c r="P138" i="1"/>
  <c r="P134" i="1"/>
  <c r="P130" i="1"/>
  <c r="P126" i="1"/>
  <c r="P122" i="1"/>
  <c r="P114" i="1"/>
  <c r="P110" i="1"/>
  <c r="P102" i="1"/>
  <c r="P94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4" i="1"/>
  <c r="P10" i="1"/>
  <c r="P1092" i="1"/>
  <c r="U1092" i="1" s="1"/>
  <c r="P1088" i="1"/>
  <c r="P1084" i="1"/>
  <c r="P1080" i="1"/>
  <c r="P1076" i="1"/>
  <c r="P1072" i="1"/>
  <c r="P1068" i="1"/>
  <c r="P1064" i="1"/>
  <c r="P1056" i="1"/>
  <c r="P1052" i="1"/>
  <c r="P1048" i="1"/>
  <c r="P1044" i="1"/>
  <c r="P1036" i="1"/>
  <c r="P1032" i="1"/>
  <c r="P1028" i="1"/>
  <c r="P1020" i="1"/>
  <c r="P1016" i="1"/>
  <c r="P1012" i="1"/>
  <c r="P1008" i="1"/>
  <c r="P1004" i="1"/>
  <c r="P996" i="1"/>
  <c r="P992" i="1"/>
  <c r="P988" i="1"/>
  <c r="P984" i="1"/>
  <c r="P980" i="1"/>
  <c r="P976" i="1"/>
  <c r="P972" i="1"/>
  <c r="P968" i="1"/>
  <c r="P964" i="1"/>
  <c r="P960" i="1"/>
  <c r="P956" i="1"/>
  <c r="P952" i="1"/>
  <c r="P948" i="1"/>
  <c r="P944" i="1"/>
  <c r="P940" i="1"/>
  <c r="P932" i="1"/>
  <c r="P928" i="1"/>
  <c r="P924" i="1"/>
  <c r="P916" i="1"/>
  <c r="P912" i="1"/>
  <c r="P908" i="1"/>
  <c r="P904" i="1"/>
  <c r="P900" i="1"/>
  <c r="P896" i="1"/>
  <c r="P892" i="1"/>
  <c r="P888" i="1"/>
  <c r="P884" i="1"/>
  <c r="P880" i="1"/>
  <c r="P876" i="1"/>
  <c r="P868" i="1"/>
  <c r="P860" i="1"/>
  <c r="P856" i="1"/>
  <c r="P852" i="1"/>
  <c r="P848" i="1"/>
  <c r="P844" i="1"/>
  <c r="P840" i="1"/>
  <c r="P832" i="1"/>
  <c r="P828" i="1"/>
  <c r="P824" i="1"/>
  <c r="P820" i="1"/>
  <c r="P812" i="1"/>
  <c r="P808" i="1"/>
  <c r="P804" i="1"/>
  <c r="P800" i="1"/>
  <c r="P796" i="1"/>
  <c r="P792" i="1"/>
  <c r="P788" i="1"/>
  <c r="P776" i="1"/>
  <c r="P772" i="1"/>
  <c r="P768" i="1"/>
  <c r="P760" i="1"/>
  <c r="P756" i="1"/>
  <c r="P752" i="1"/>
  <c r="P748" i="1"/>
  <c r="P744" i="1"/>
  <c r="P740" i="1"/>
  <c r="P736" i="1"/>
  <c r="P732" i="1"/>
  <c r="P728" i="1"/>
  <c r="P724" i="1"/>
  <c r="P720" i="1"/>
  <c r="P716" i="1"/>
  <c r="P712" i="1"/>
  <c r="P704" i="1"/>
  <c r="P700" i="1"/>
  <c r="P696" i="1"/>
  <c r="P692" i="1"/>
  <c r="P688" i="1"/>
  <c r="P684" i="1"/>
  <c r="P680" i="1"/>
  <c r="P676" i="1"/>
  <c r="P672" i="1"/>
  <c r="P668" i="1"/>
  <c r="P664" i="1"/>
  <c r="P660" i="1"/>
  <c r="P656" i="1"/>
  <c r="P652" i="1"/>
  <c r="P648" i="1"/>
  <c r="P644" i="1"/>
  <c r="P640" i="1"/>
  <c r="P636" i="1"/>
  <c r="P632" i="1"/>
  <c r="P628" i="1"/>
  <c r="P624" i="1"/>
  <c r="P620" i="1"/>
  <c r="P616" i="1"/>
  <c r="P612" i="1"/>
  <c r="P608" i="1"/>
  <c r="P604" i="1"/>
  <c r="P600" i="1"/>
  <c r="P596" i="1"/>
  <c r="P592" i="1"/>
  <c r="P588" i="1"/>
  <c r="P584" i="1"/>
  <c r="P580" i="1"/>
  <c r="P576" i="1"/>
  <c r="P572" i="1"/>
  <c r="P564" i="1"/>
  <c r="P560" i="1"/>
  <c r="P556" i="1"/>
  <c r="P552" i="1"/>
  <c r="P548" i="1"/>
  <c r="P544" i="1"/>
  <c r="P540" i="1"/>
  <c r="P536" i="1"/>
  <c r="P532" i="1"/>
  <c r="P524" i="1"/>
  <c r="P520" i="1"/>
  <c r="P516" i="1"/>
  <c r="P512" i="1"/>
  <c r="P508" i="1"/>
  <c r="P504" i="1"/>
  <c r="P500" i="1"/>
  <c r="P496" i="1"/>
  <c r="P492" i="1"/>
  <c r="P488" i="1"/>
  <c r="P484" i="1"/>
  <c r="P480" i="1"/>
  <c r="P476" i="1"/>
  <c r="P472" i="1"/>
  <c r="P464" i="1"/>
  <c r="P460" i="1"/>
  <c r="P456" i="1"/>
  <c r="P452" i="1"/>
  <c r="P448" i="1"/>
  <c r="P444" i="1"/>
  <c r="P436" i="1"/>
  <c r="P432" i="1"/>
  <c r="P428" i="1"/>
  <c r="P424" i="1"/>
  <c r="P420" i="1"/>
  <c r="P416" i="1"/>
  <c r="P412" i="1"/>
  <c r="P408" i="1"/>
  <c r="P404" i="1"/>
  <c r="P400" i="1"/>
  <c r="P396" i="1"/>
  <c r="P392" i="1"/>
  <c r="P388" i="1"/>
  <c r="P384" i="1"/>
  <c r="P380" i="1"/>
  <c r="P376" i="1"/>
  <c r="P372" i="1"/>
  <c r="P360" i="1"/>
  <c r="P356" i="1"/>
  <c r="P348" i="1"/>
  <c r="P344" i="1"/>
  <c r="P1091" i="1"/>
  <c r="P1083" i="1"/>
  <c r="P1075" i="1"/>
  <c r="P1071" i="1"/>
  <c r="P1063" i="1"/>
  <c r="P1059" i="1"/>
  <c r="P1055" i="1"/>
  <c r="P1051" i="1"/>
  <c r="P1047" i="1"/>
  <c r="P1043" i="1"/>
  <c r="P1035" i="1"/>
  <c r="P1031" i="1"/>
  <c r="P1027" i="1"/>
  <c r="P1023" i="1"/>
  <c r="P1019" i="1"/>
  <c r="P1015" i="1"/>
  <c r="P1011" i="1"/>
  <c r="P1007" i="1"/>
  <c r="P1003" i="1"/>
  <c r="P999" i="1"/>
  <c r="P995" i="1"/>
  <c r="P991" i="1"/>
  <c r="P983" i="1"/>
  <c r="P979" i="1"/>
  <c r="P975" i="1"/>
  <c r="P971" i="1"/>
  <c r="P967" i="1"/>
  <c r="P963" i="1"/>
  <c r="P959" i="1"/>
  <c r="P955" i="1"/>
  <c r="P951" i="1"/>
  <c r="P947" i="1"/>
  <c r="P943" i="1"/>
  <c r="P935" i="1"/>
  <c r="P931" i="1"/>
  <c r="P927" i="1"/>
  <c r="P915" i="1"/>
  <c r="P911" i="1"/>
  <c r="U911" i="1" s="1"/>
  <c r="P907" i="1"/>
  <c r="P899" i="1"/>
  <c r="P895" i="1"/>
  <c r="P891" i="1"/>
  <c r="P887" i="1"/>
  <c r="P883" i="1"/>
  <c r="P879" i="1"/>
  <c r="P875" i="1"/>
  <c r="P871" i="1"/>
  <c r="P867" i="1"/>
  <c r="P863" i="1"/>
  <c r="P859" i="1"/>
  <c r="P855" i="1"/>
  <c r="P851" i="1"/>
  <c r="P847" i="1"/>
  <c r="P843" i="1"/>
  <c r="P839" i="1"/>
  <c r="P835" i="1"/>
  <c r="P831" i="1"/>
  <c r="P819" i="1"/>
  <c r="P815" i="1"/>
  <c r="P811" i="1"/>
  <c r="P803" i="1"/>
  <c r="P799" i="1"/>
  <c r="P795" i="1"/>
  <c r="P791" i="1"/>
  <c r="P783" i="1"/>
  <c r="P779" i="1"/>
  <c r="P775" i="1"/>
  <c r="P771" i="1"/>
  <c r="P767" i="1"/>
  <c r="P763" i="1"/>
  <c r="P759" i="1"/>
  <c r="P755" i="1"/>
  <c r="P751" i="1"/>
  <c r="P747" i="1"/>
  <c r="P743" i="1"/>
  <c r="P739" i="1"/>
  <c r="P735" i="1"/>
  <c r="P727" i="1"/>
  <c r="P723" i="1"/>
  <c r="P719" i="1"/>
  <c r="P711" i="1"/>
  <c r="P707" i="1"/>
  <c r="P703" i="1"/>
  <c r="P699" i="1"/>
  <c r="P691" i="1"/>
  <c r="P687" i="1"/>
  <c r="P683" i="1"/>
  <c r="P679" i="1"/>
  <c r="P675" i="1"/>
  <c r="P671" i="1"/>
  <c r="P667" i="1"/>
  <c r="P663" i="1"/>
  <c r="P655" i="1"/>
  <c r="P651" i="1"/>
  <c r="P643" i="1"/>
  <c r="P639" i="1"/>
  <c r="P635" i="1"/>
  <c r="P631" i="1"/>
  <c r="P627" i="1"/>
  <c r="P623" i="1"/>
  <c r="P615" i="1"/>
  <c r="P607" i="1"/>
  <c r="P603" i="1"/>
  <c r="P595" i="1"/>
  <c r="P591" i="1"/>
  <c r="P587" i="1"/>
  <c r="P583" i="1"/>
  <c r="P579" i="1"/>
  <c r="P575" i="1"/>
  <c r="P571" i="1"/>
  <c r="P567" i="1"/>
  <c r="P559" i="1"/>
  <c r="P555" i="1"/>
  <c r="P551" i="1"/>
  <c r="P543" i="1"/>
  <c r="P539" i="1"/>
  <c r="P535" i="1"/>
  <c r="P531" i="1"/>
  <c r="P527" i="1"/>
  <c r="P523" i="1"/>
  <c r="P519" i="1"/>
  <c r="P515" i="1"/>
  <c r="P511" i="1"/>
  <c r="P507" i="1"/>
  <c r="P499" i="1"/>
  <c r="P495" i="1"/>
  <c r="P491" i="1"/>
  <c r="P487" i="1"/>
  <c r="P483" i="1"/>
  <c r="P479" i="1"/>
  <c r="P475" i="1"/>
  <c r="P467" i="1"/>
  <c r="P463" i="1"/>
  <c r="P459" i="1"/>
  <c r="P455" i="1"/>
  <c r="P443" i="1"/>
  <c r="P431" i="1"/>
  <c r="P411" i="1"/>
  <c r="P399" i="1"/>
  <c r="P395" i="1"/>
  <c r="P383" i="1"/>
  <c r="P379" i="1"/>
  <c r="P367" i="1"/>
  <c r="P363" i="1"/>
  <c r="P351" i="1"/>
  <c r="P347" i="1"/>
  <c r="P335" i="1"/>
  <c r="P331" i="1"/>
  <c r="P319" i="1"/>
  <c r="P315" i="1"/>
  <c r="P303" i="1"/>
  <c r="P299" i="1"/>
  <c r="P287" i="1"/>
  <c r="P283" i="1"/>
  <c r="P271" i="1"/>
  <c r="P267" i="1"/>
  <c r="P255" i="1"/>
  <c r="P251" i="1"/>
  <c r="P239" i="1"/>
  <c r="P235" i="1"/>
  <c r="P223" i="1"/>
  <c r="P219" i="1"/>
  <c r="P207" i="1"/>
  <c r="P203" i="1"/>
  <c r="P191" i="1"/>
  <c r="P187" i="1"/>
  <c r="P175" i="1"/>
  <c r="P171" i="1"/>
  <c r="P159" i="1"/>
  <c r="P155" i="1"/>
  <c r="P143" i="1"/>
  <c r="P127" i="1"/>
  <c r="P123" i="1"/>
  <c r="P111" i="1"/>
  <c r="P107" i="1"/>
  <c r="P2" i="1"/>
  <c r="U2" i="1" s="1"/>
  <c r="P1090" i="1"/>
  <c r="P1086" i="1"/>
  <c r="P1082" i="1"/>
  <c r="P1078" i="1"/>
  <c r="P1074" i="1"/>
  <c r="P1070" i="1"/>
  <c r="P1066" i="1"/>
  <c r="P1062" i="1"/>
  <c r="P1058" i="1"/>
  <c r="P1054" i="1"/>
  <c r="P1050" i="1"/>
  <c r="P1046" i="1"/>
  <c r="P1038" i="1"/>
  <c r="P1034" i="1"/>
  <c r="P1030" i="1"/>
  <c r="P1026" i="1"/>
  <c r="P1022" i="1"/>
  <c r="P1014" i="1"/>
  <c r="P1010" i="1"/>
  <c r="P1006" i="1"/>
  <c r="P998" i="1"/>
  <c r="P994" i="1"/>
  <c r="P990" i="1"/>
  <c r="P986" i="1"/>
  <c r="P982" i="1"/>
  <c r="P978" i="1"/>
  <c r="P974" i="1"/>
  <c r="P970" i="1"/>
  <c r="P966" i="1"/>
  <c r="P962" i="1"/>
  <c r="P958" i="1"/>
  <c r="P954" i="1"/>
  <c r="P946" i="1"/>
  <c r="P942" i="1"/>
  <c r="P938" i="1"/>
  <c r="P934" i="1"/>
  <c r="P930" i="1"/>
  <c r="P922" i="1"/>
  <c r="P918" i="1"/>
  <c r="P914" i="1"/>
  <c r="P910" i="1"/>
  <c r="P906" i="1"/>
  <c r="P902" i="1"/>
  <c r="P898" i="1"/>
  <c r="P894" i="1"/>
  <c r="P890" i="1"/>
  <c r="P886" i="1"/>
  <c r="P882" i="1"/>
  <c r="P878" i="1"/>
  <c r="P870" i="1"/>
  <c r="P862" i="1"/>
  <c r="P858" i="1"/>
  <c r="P854" i="1"/>
  <c r="P850" i="1"/>
  <c r="P846" i="1"/>
  <c r="P842" i="1"/>
  <c r="P838" i="1"/>
  <c r="P834" i="1"/>
  <c r="P830" i="1"/>
  <c r="P818" i="1"/>
  <c r="P814" i="1"/>
  <c r="P806" i="1"/>
  <c r="P802" i="1"/>
  <c r="P794" i="1"/>
  <c r="P790" i="1"/>
  <c r="P786" i="1"/>
  <c r="P782" i="1"/>
  <c r="P778" i="1"/>
  <c r="P774" i="1"/>
  <c r="P770" i="1"/>
  <c r="P766" i="1"/>
  <c r="P762" i="1"/>
  <c r="P758" i="1"/>
  <c r="P754" i="1"/>
  <c r="P750" i="1"/>
  <c r="P746" i="1"/>
  <c r="P742" i="1"/>
  <c r="P738" i="1"/>
  <c r="P734" i="1"/>
  <c r="P730" i="1"/>
  <c r="P726" i="1"/>
  <c r="P722" i="1"/>
  <c r="P718" i="1"/>
  <c r="P714" i="1"/>
  <c r="P710" i="1"/>
  <c r="P706" i="1"/>
  <c r="P702" i="1"/>
  <c r="P698" i="1"/>
  <c r="P694" i="1"/>
  <c r="P690" i="1"/>
  <c r="P686" i="1"/>
  <c r="P682" i="1"/>
  <c r="P678" i="1"/>
  <c r="P674" i="1"/>
  <c r="P670" i="1"/>
  <c r="P666" i="1"/>
  <c r="P662" i="1"/>
  <c r="P658" i="1"/>
  <c r="P654" i="1"/>
  <c r="P650" i="1"/>
  <c r="P646" i="1"/>
  <c r="P642" i="1"/>
  <c r="P638" i="1"/>
  <c r="P634" i="1"/>
  <c r="P630" i="1"/>
  <c r="P626" i="1"/>
  <c r="P622" i="1"/>
  <c r="P614" i="1"/>
  <c r="P610" i="1"/>
  <c r="P606" i="1"/>
  <c r="P602" i="1"/>
  <c r="P598" i="1"/>
  <c r="P594" i="1"/>
  <c r="P590" i="1"/>
  <c r="P586" i="1"/>
  <c r="P582" i="1"/>
  <c r="P578" i="1"/>
  <c r="P574" i="1"/>
  <c r="P570" i="1"/>
  <c r="P566" i="1"/>
  <c r="P562" i="1"/>
  <c r="P558" i="1"/>
  <c r="P554" i="1"/>
  <c r="P550" i="1"/>
  <c r="P546" i="1"/>
  <c r="P542" i="1"/>
  <c r="P538" i="1"/>
  <c r="P534" i="1"/>
  <c r="P530" i="1"/>
  <c r="P526" i="1"/>
  <c r="P522" i="1"/>
  <c r="P518" i="1"/>
  <c r="P514" i="1"/>
  <c r="P510" i="1"/>
  <c r="P506" i="1"/>
  <c r="P502" i="1"/>
  <c r="P498" i="1"/>
  <c r="P494" i="1"/>
  <c r="P490" i="1"/>
  <c r="P486" i="1"/>
  <c r="P1093" i="1"/>
  <c r="P1089" i="1"/>
  <c r="P1085" i="1"/>
  <c r="P1081" i="1"/>
  <c r="P1077" i="1"/>
  <c r="P1073" i="1"/>
  <c r="P1069" i="1"/>
  <c r="P1065" i="1"/>
  <c r="P1061" i="1"/>
  <c r="P1057" i="1"/>
  <c r="P1053" i="1"/>
  <c r="P1049" i="1"/>
  <c r="P1045" i="1"/>
  <c r="P1041" i="1"/>
  <c r="P1033" i="1"/>
  <c r="P1029" i="1"/>
  <c r="P1025" i="1"/>
  <c r="P1021" i="1"/>
  <c r="U1021" i="1" s="1"/>
  <c r="P1017" i="1"/>
  <c r="P1013" i="1"/>
  <c r="P1005" i="1"/>
  <c r="P1001" i="1"/>
  <c r="P997" i="1"/>
  <c r="P993" i="1"/>
  <c r="P989" i="1"/>
  <c r="P981" i="1"/>
  <c r="U981" i="1" s="1"/>
  <c r="P977" i="1"/>
  <c r="P973" i="1"/>
  <c r="P969" i="1"/>
  <c r="P965" i="1"/>
  <c r="P961" i="1"/>
  <c r="P957" i="1"/>
  <c r="P949" i="1"/>
  <c r="P945" i="1"/>
  <c r="P941" i="1"/>
  <c r="P937" i="1"/>
  <c r="P933" i="1"/>
  <c r="P929" i="1"/>
  <c r="P925" i="1"/>
  <c r="P921" i="1"/>
  <c r="P917" i="1"/>
  <c r="P913" i="1"/>
  <c r="P909" i="1"/>
  <c r="P905" i="1"/>
  <c r="P897" i="1"/>
  <c r="P893" i="1"/>
  <c r="P889" i="1"/>
  <c r="P885" i="1"/>
  <c r="P881" i="1"/>
  <c r="P877" i="1"/>
  <c r="P873" i="1"/>
  <c r="P869" i="1"/>
  <c r="P865" i="1"/>
  <c r="P861" i="1"/>
  <c r="P857" i="1"/>
  <c r="P853" i="1"/>
  <c r="P849" i="1"/>
  <c r="P845" i="1"/>
  <c r="P841" i="1"/>
  <c r="P833" i="1"/>
  <c r="P829" i="1"/>
  <c r="P825" i="1"/>
  <c r="P821" i="1"/>
  <c r="P817" i="1"/>
  <c r="P813" i="1"/>
  <c r="P809" i="1"/>
  <c r="P805" i="1"/>
  <c r="P801" i="1"/>
  <c r="P797" i="1"/>
  <c r="P793" i="1"/>
  <c r="P789" i="1"/>
  <c r="P785" i="1"/>
  <c r="P781" i="1"/>
  <c r="P777" i="1"/>
  <c r="P773" i="1"/>
  <c r="P765" i="1"/>
  <c r="P761" i="1"/>
  <c r="P757" i="1"/>
  <c r="P753" i="1"/>
  <c r="P749" i="1"/>
  <c r="P745" i="1"/>
  <c r="P741" i="1"/>
  <c r="P737" i="1"/>
  <c r="P733" i="1"/>
  <c r="P729" i="1"/>
  <c r="P725" i="1"/>
  <c r="P721" i="1"/>
  <c r="P717" i="1"/>
  <c r="P713" i="1"/>
  <c r="P709" i="1"/>
  <c r="U709" i="1" s="1"/>
  <c r="P705" i="1"/>
  <c r="P701" i="1"/>
  <c r="P697" i="1"/>
  <c r="P693" i="1"/>
  <c r="P689" i="1"/>
  <c r="P685" i="1"/>
  <c r="P681" i="1"/>
  <c r="P677" i="1"/>
  <c r="P673" i="1"/>
  <c r="P669" i="1"/>
  <c r="P665" i="1"/>
  <c r="P661" i="1"/>
  <c r="P657" i="1"/>
  <c r="P653" i="1"/>
  <c r="P649" i="1"/>
  <c r="P645" i="1"/>
  <c r="P641" i="1"/>
  <c r="P633" i="1"/>
  <c r="P629" i="1"/>
  <c r="P625" i="1"/>
  <c r="P621" i="1"/>
  <c r="P613" i="1"/>
  <c r="P609" i="1"/>
  <c r="P605" i="1"/>
  <c r="P601" i="1"/>
  <c r="P593" i="1"/>
  <c r="P589" i="1"/>
  <c r="P581" i="1"/>
  <c r="P577" i="1"/>
  <c r="P573" i="1"/>
  <c r="P569" i="1"/>
  <c r="P565" i="1"/>
  <c r="P561" i="1"/>
  <c r="P557" i="1"/>
  <c r="P549" i="1"/>
  <c r="P545" i="1"/>
  <c r="P541" i="1"/>
  <c r="P537" i="1"/>
  <c r="P533" i="1"/>
  <c r="P529" i="1"/>
  <c r="P525" i="1"/>
  <c r="P521" i="1"/>
  <c r="P517" i="1"/>
  <c r="P513" i="1"/>
  <c r="P509" i="1"/>
  <c r="P501" i="1"/>
  <c r="P497" i="1"/>
  <c r="P493" i="1"/>
  <c r="P489" i="1"/>
  <c r="P485" i="1"/>
  <c r="P481" i="1"/>
  <c r="P477" i="1"/>
  <c r="P473" i="1"/>
  <c r="P469" i="1"/>
  <c r="P465" i="1"/>
  <c r="P461" i="1"/>
  <c r="P457" i="1"/>
  <c r="P453" i="1"/>
  <c r="P449" i="1"/>
  <c r="P445" i="1"/>
  <c r="P441" i="1"/>
  <c r="P437" i="1"/>
  <c r="P433" i="1"/>
  <c r="P429" i="1"/>
  <c r="P425" i="1"/>
  <c r="P421" i="1"/>
  <c r="P417" i="1"/>
  <c r="P413" i="1"/>
  <c r="P409" i="1"/>
  <c r="P405" i="1"/>
  <c r="P393" i="1"/>
  <c r="P389" i="1"/>
  <c r="P385" i="1"/>
  <c r="P381" i="1"/>
  <c r="P373" i="1"/>
  <c r="P369" i="1"/>
  <c r="S1093" i="1"/>
  <c r="V1093" i="1" s="1"/>
  <c r="S1089" i="1"/>
  <c r="V1089" i="1" s="1"/>
  <c r="S1085" i="1"/>
  <c r="V1085" i="1" s="1"/>
  <c r="S1081" i="1"/>
  <c r="V1081" i="1" s="1"/>
  <c r="S1077" i="1"/>
  <c r="V1077" i="1" s="1"/>
  <c r="S1073" i="1"/>
  <c r="V1073" i="1" s="1"/>
  <c r="S1069" i="1"/>
  <c r="V1069" i="1" s="1"/>
  <c r="S1065" i="1"/>
  <c r="V1065" i="1" s="1"/>
  <c r="S1061" i="1"/>
  <c r="V1061" i="1" s="1"/>
  <c r="S1057" i="1"/>
  <c r="V1057" i="1" s="1"/>
  <c r="S1053" i="1"/>
  <c r="V1053" i="1" s="1"/>
  <c r="S1049" i="1"/>
  <c r="V1049" i="1" s="1"/>
  <c r="S1045" i="1"/>
  <c r="V1045" i="1" s="1"/>
  <c r="S1041" i="1"/>
  <c r="V1041" i="1" s="1"/>
  <c r="S1037" i="1"/>
  <c r="V1037" i="1" s="1"/>
  <c r="S1033" i="1"/>
  <c r="V1033" i="1" s="1"/>
  <c r="S1029" i="1"/>
  <c r="V1029" i="1" s="1"/>
  <c r="S1025" i="1"/>
  <c r="V1025" i="1" s="1"/>
  <c r="S1021" i="1"/>
  <c r="V1021" i="1" s="1"/>
  <c r="S1017" i="1"/>
  <c r="V1017" i="1" s="1"/>
  <c r="S1013" i="1"/>
  <c r="V1013" i="1" s="1"/>
  <c r="S1009" i="1"/>
  <c r="V1009" i="1" s="1"/>
  <c r="S1005" i="1"/>
  <c r="V1005" i="1" s="1"/>
  <c r="S1001" i="1"/>
  <c r="V1001" i="1" s="1"/>
  <c r="S997" i="1"/>
  <c r="V997" i="1" s="1"/>
  <c r="S993" i="1"/>
  <c r="V993" i="1" s="1"/>
  <c r="S989" i="1"/>
  <c r="V989" i="1" s="1"/>
  <c r="S985" i="1"/>
  <c r="V985" i="1" s="1"/>
  <c r="S981" i="1"/>
  <c r="V981" i="1" s="1"/>
  <c r="S977" i="1"/>
  <c r="V977" i="1" s="1"/>
  <c r="S973" i="1"/>
  <c r="V973" i="1" s="1"/>
  <c r="S969" i="1"/>
  <c r="V969" i="1" s="1"/>
  <c r="S965" i="1"/>
  <c r="V965" i="1" s="1"/>
  <c r="S961" i="1"/>
  <c r="V961" i="1" s="1"/>
  <c r="S957" i="1"/>
  <c r="V957" i="1" s="1"/>
  <c r="S953" i="1"/>
  <c r="V953" i="1" s="1"/>
  <c r="S949" i="1"/>
  <c r="V949" i="1" s="1"/>
  <c r="S945" i="1"/>
  <c r="V945" i="1" s="1"/>
  <c r="S941" i="1"/>
  <c r="V941" i="1" s="1"/>
  <c r="S937" i="1"/>
  <c r="V937" i="1" s="1"/>
  <c r="S933" i="1"/>
  <c r="V933" i="1" s="1"/>
  <c r="S929" i="1"/>
  <c r="V929" i="1" s="1"/>
  <c r="S925" i="1"/>
  <c r="V925" i="1" s="1"/>
  <c r="S921" i="1"/>
  <c r="V921" i="1" s="1"/>
  <c r="S917" i="1"/>
  <c r="V917" i="1" s="1"/>
  <c r="S913" i="1"/>
  <c r="V913" i="1" s="1"/>
  <c r="S909" i="1"/>
  <c r="V909" i="1" s="1"/>
  <c r="S905" i="1"/>
  <c r="V905" i="1" s="1"/>
  <c r="S901" i="1"/>
  <c r="V901" i="1" s="1"/>
  <c r="S897" i="1"/>
  <c r="V897" i="1" s="1"/>
  <c r="S893" i="1"/>
  <c r="V893" i="1" s="1"/>
  <c r="S889" i="1"/>
  <c r="V889" i="1" s="1"/>
  <c r="S885" i="1"/>
  <c r="V885" i="1" s="1"/>
  <c r="S881" i="1"/>
  <c r="V881" i="1" s="1"/>
  <c r="S877" i="1"/>
  <c r="V877" i="1" s="1"/>
  <c r="S873" i="1"/>
  <c r="V873" i="1" s="1"/>
  <c r="S869" i="1"/>
  <c r="V869" i="1" s="1"/>
  <c r="S865" i="1"/>
  <c r="V865" i="1" s="1"/>
  <c r="S861" i="1"/>
  <c r="V861" i="1" s="1"/>
  <c r="S857" i="1"/>
  <c r="V857" i="1" s="1"/>
  <c r="S853" i="1"/>
  <c r="V853" i="1" s="1"/>
  <c r="S849" i="1"/>
  <c r="V849" i="1" s="1"/>
  <c r="S845" i="1"/>
  <c r="V845" i="1" s="1"/>
  <c r="S841" i="1"/>
  <c r="V841" i="1" s="1"/>
  <c r="S837" i="1"/>
  <c r="V837" i="1" s="1"/>
  <c r="S833" i="1"/>
  <c r="V833" i="1" s="1"/>
  <c r="S829" i="1"/>
  <c r="V829" i="1" s="1"/>
  <c r="S825" i="1"/>
  <c r="V825" i="1" s="1"/>
  <c r="S821" i="1"/>
  <c r="V821" i="1" s="1"/>
  <c r="S817" i="1"/>
  <c r="V817" i="1" s="1"/>
  <c r="S813" i="1"/>
  <c r="V813" i="1" s="1"/>
  <c r="S809" i="1"/>
  <c r="V809" i="1" s="1"/>
  <c r="S805" i="1"/>
  <c r="V805" i="1" s="1"/>
  <c r="S801" i="1"/>
  <c r="V801" i="1" s="1"/>
  <c r="S797" i="1"/>
  <c r="V797" i="1" s="1"/>
  <c r="S793" i="1"/>
  <c r="V793" i="1" s="1"/>
  <c r="S789" i="1"/>
  <c r="V789" i="1" s="1"/>
  <c r="S785" i="1"/>
  <c r="V785" i="1" s="1"/>
  <c r="S781" i="1"/>
  <c r="V781" i="1" s="1"/>
  <c r="S777" i="1"/>
  <c r="V777" i="1" s="1"/>
  <c r="S773" i="1"/>
  <c r="V773" i="1" s="1"/>
  <c r="S769" i="1"/>
  <c r="V769" i="1" s="1"/>
  <c r="S765" i="1"/>
  <c r="V765" i="1" s="1"/>
  <c r="S761" i="1"/>
  <c r="V761" i="1" s="1"/>
  <c r="S757" i="1"/>
  <c r="V757" i="1" s="1"/>
  <c r="S753" i="1"/>
  <c r="V753" i="1" s="1"/>
  <c r="S749" i="1"/>
  <c r="V749" i="1" s="1"/>
  <c r="S745" i="1"/>
  <c r="V745" i="1" s="1"/>
  <c r="S741" i="1"/>
  <c r="V741" i="1" s="1"/>
  <c r="S737" i="1"/>
  <c r="V737" i="1" s="1"/>
  <c r="S733" i="1"/>
  <c r="V733" i="1" s="1"/>
  <c r="S729" i="1"/>
  <c r="V729" i="1" s="1"/>
  <c r="S725" i="1"/>
  <c r="V725" i="1" s="1"/>
  <c r="S721" i="1"/>
  <c r="V721" i="1" s="1"/>
  <c r="S717" i="1"/>
  <c r="V717" i="1" s="1"/>
  <c r="S713" i="1"/>
  <c r="V713" i="1" s="1"/>
  <c r="S709" i="1"/>
  <c r="V709" i="1" s="1"/>
  <c r="S705" i="1"/>
  <c r="V705" i="1" s="1"/>
  <c r="S701" i="1"/>
  <c r="V701" i="1" s="1"/>
  <c r="S697" i="1"/>
  <c r="V697" i="1" s="1"/>
  <c r="S693" i="1"/>
  <c r="V693" i="1" s="1"/>
  <c r="S689" i="1"/>
  <c r="V689" i="1" s="1"/>
  <c r="S685" i="1"/>
  <c r="V685" i="1" s="1"/>
  <c r="S681" i="1"/>
  <c r="V681" i="1" s="1"/>
  <c r="S677" i="1"/>
  <c r="V677" i="1" s="1"/>
  <c r="S673" i="1"/>
  <c r="V673" i="1" s="1"/>
  <c r="S669" i="1"/>
  <c r="V669" i="1" s="1"/>
  <c r="S665" i="1"/>
  <c r="V665" i="1" s="1"/>
  <c r="S661" i="1"/>
  <c r="V661" i="1" s="1"/>
  <c r="S657" i="1"/>
  <c r="V657" i="1" s="1"/>
  <c r="S653" i="1"/>
  <c r="V653" i="1" s="1"/>
  <c r="S649" i="1"/>
  <c r="V649" i="1" s="1"/>
  <c r="S645" i="1"/>
  <c r="V645" i="1" s="1"/>
  <c r="S641" i="1"/>
  <c r="V641" i="1" s="1"/>
  <c r="S637" i="1"/>
  <c r="V637" i="1" s="1"/>
  <c r="S633" i="1"/>
  <c r="V633" i="1" s="1"/>
  <c r="S629" i="1"/>
  <c r="V629" i="1" s="1"/>
  <c r="S625" i="1"/>
  <c r="V625" i="1" s="1"/>
  <c r="S621" i="1"/>
  <c r="V621" i="1" s="1"/>
  <c r="S617" i="1"/>
  <c r="V617" i="1" s="1"/>
  <c r="S613" i="1"/>
  <c r="V613" i="1" s="1"/>
  <c r="S609" i="1"/>
  <c r="V609" i="1" s="1"/>
  <c r="S605" i="1"/>
  <c r="V605" i="1" s="1"/>
  <c r="S601" i="1"/>
  <c r="V601" i="1" s="1"/>
  <c r="S597" i="1"/>
  <c r="V597" i="1" s="1"/>
  <c r="S593" i="1"/>
  <c r="V593" i="1" s="1"/>
  <c r="S589" i="1"/>
  <c r="V589" i="1" s="1"/>
  <c r="S585" i="1"/>
  <c r="V585" i="1" s="1"/>
  <c r="S581" i="1"/>
  <c r="V581" i="1" s="1"/>
  <c r="S577" i="1"/>
  <c r="V577" i="1" s="1"/>
  <c r="S573" i="1"/>
  <c r="V573" i="1" s="1"/>
  <c r="S569" i="1"/>
  <c r="V569" i="1" s="1"/>
  <c r="S565" i="1"/>
  <c r="V565" i="1" s="1"/>
  <c r="S561" i="1"/>
  <c r="V561" i="1" s="1"/>
  <c r="S557" i="1"/>
  <c r="V557" i="1" s="1"/>
  <c r="S553" i="1"/>
  <c r="V553" i="1" s="1"/>
  <c r="S549" i="1"/>
  <c r="V549" i="1" s="1"/>
  <c r="S545" i="1"/>
  <c r="V545" i="1" s="1"/>
  <c r="S541" i="1"/>
  <c r="V541" i="1" s="1"/>
  <c r="S537" i="1"/>
  <c r="V537" i="1" s="1"/>
  <c r="S533" i="1"/>
  <c r="V533" i="1" s="1"/>
  <c r="S529" i="1"/>
  <c r="V529" i="1" s="1"/>
  <c r="S525" i="1"/>
  <c r="V525" i="1" s="1"/>
  <c r="S521" i="1"/>
  <c r="V521" i="1" s="1"/>
  <c r="S517" i="1"/>
  <c r="V517" i="1" s="1"/>
  <c r="S513" i="1"/>
  <c r="V513" i="1" s="1"/>
  <c r="S509" i="1"/>
  <c r="V509" i="1" s="1"/>
  <c r="S505" i="1"/>
  <c r="V505" i="1" s="1"/>
  <c r="S501" i="1"/>
  <c r="V501" i="1" s="1"/>
  <c r="S497" i="1"/>
  <c r="V497" i="1" s="1"/>
  <c r="S493" i="1"/>
  <c r="V493" i="1" s="1"/>
  <c r="S489" i="1"/>
  <c r="V489" i="1" s="1"/>
  <c r="S485" i="1"/>
  <c r="V485" i="1" s="1"/>
  <c r="S481" i="1"/>
  <c r="V481" i="1" s="1"/>
  <c r="S477" i="1"/>
  <c r="V477" i="1" s="1"/>
  <c r="S473" i="1"/>
  <c r="V473" i="1" s="1"/>
  <c r="S469" i="1"/>
  <c r="V469" i="1" s="1"/>
  <c r="S465" i="1"/>
  <c r="V465" i="1" s="1"/>
  <c r="S461" i="1"/>
  <c r="V461" i="1" s="1"/>
  <c r="S457" i="1"/>
  <c r="V457" i="1" s="1"/>
  <c r="S453" i="1"/>
  <c r="V453" i="1" s="1"/>
  <c r="S449" i="1"/>
  <c r="V449" i="1" s="1"/>
  <c r="S445" i="1"/>
  <c r="V445" i="1" s="1"/>
  <c r="S441" i="1"/>
  <c r="V441" i="1" s="1"/>
  <c r="S437" i="1"/>
  <c r="V437" i="1" s="1"/>
  <c r="S433" i="1"/>
  <c r="V433" i="1" s="1"/>
  <c r="S429" i="1"/>
  <c r="V429" i="1" s="1"/>
  <c r="S425" i="1"/>
  <c r="V425" i="1" s="1"/>
  <c r="S421" i="1"/>
  <c r="V421" i="1" s="1"/>
  <c r="S417" i="1"/>
  <c r="V417" i="1" s="1"/>
  <c r="S413" i="1"/>
  <c r="V413" i="1" s="1"/>
  <c r="S409" i="1"/>
  <c r="V409" i="1" s="1"/>
  <c r="S405" i="1"/>
  <c r="V405" i="1" s="1"/>
  <c r="S401" i="1"/>
  <c r="V401" i="1" s="1"/>
  <c r="S397" i="1"/>
  <c r="V397" i="1" s="1"/>
  <c r="S393" i="1"/>
  <c r="V393" i="1" s="1"/>
  <c r="S389" i="1"/>
  <c r="V389" i="1" s="1"/>
  <c r="S385" i="1"/>
  <c r="V385" i="1" s="1"/>
  <c r="S381" i="1"/>
  <c r="V381" i="1" s="1"/>
  <c r="S377" i="1"/>
  <c r="V377" i="1" s="1"/>
  <c r="S373" i="1"/>
  <c r="V373" i="1" s="1"/>
  <c r="S369" i="1"/>
  <c r="V369" i="1" s="1"/>
  <c r="S365" i="1"/>
  <c r="V365" i="1" s="1"/>
  <c r="S361" i="1"/>
  <c r="V361" i="1" s="1"/>
  <c r="S357" i="1"/>
  <c r="V357" i="1" s="1"/>
  <c r="S353" i="1"/>
  <c r="V353" i="1" s="1"/>
  <c r="S349" i="1"/>
  <c r="V349" i="1" s="1"/>
  <c r="S345" i="1"/>
  <c r="V345" i="1" s="1"/>
  <c r="S341" i="1"/>
  <c r="V341" i="1" s="1"/>
  <c r="S337" i="1"/>
  <c r="V337" i="1" s="1"/>
  <c r="S333" i="1"/>
  <c r="V333" i="1" s="1"/>
  <c r="S329" i="1"/>
  <c r="V329" i="1" s="1"/>
  <c r="S325" i="1"/>
  <c r="V325" i="1" s="1"/>
  <c r="S321" i="1"/>
  <c r="V321" i="1" s="1"/>
  <c r="S317" i="1"/>
  <c r="V317" i="1" s="1"/>
  <c r="S313" i="1"/>
  <c r="V313" i="1" s="1"/>
  <c r="S309" i="1"/>
  <c r="V309" i="1" s="1"/>
  <c r="S305" i="1"/>
  <c r="V305" i="1" s="1"/>
  <c r="S301" i="1"/>
  <c r="V301" i="1" s="1"/>
  <c r="S297" i="1"/>
  <c r="V297" i="1" s="1"/>
  <c r="S293" i="1"/>
  <c r="V293" i="1" s="1"/>
  <c r="S289" i="1"/>
  <c r="V289" i="1" s="1"/>
  <c r="S285" i="1"/>
  <c r="V285" i="1" s="1"/>
  <c r="S281" i="1"/>
  <c r="V281" i="1" s="1"/>
  <c r="S277" i="1"/>
  <c r="V277" i="1" s="1"/>
  <c r="S273" i="1"/>
  <c r="V273" i="1" s="1"/>
  <c r="S269" i="1"/>
  <c r="V269" i="1" s="1"/>
  <c r="S265" i="1"/>
  <c r="V265" i="1" s="1"/>
  <c r="S261" i="1"/>
  <c r="V261" i="1" s="1"/>
  <c r="S257" i="1"/>
  <c r="V257" i="1" s="1"/>
  <c r="S253" i="1"/>
  <c r="V253" i="1" s="1"/>
  <c r="S249" i="1"/>
  <c r="V249" i="1" s="1"/>
  <c r="S245" i="1"/>
  <c r="V245" i="1" s="1"/>
  <c r="S241" i="1"/>
  <c r="V241" i="1" s="1"/>
  <c r="S237" i="1"/>
  <c r="V237" i="1" s="1"/>
  <c r="S233" i="1"/>
  <c r="V233" i="1" s="1"/>
  <c r="S229" i="1"/>
  <c r="V229" i="1" s="1"/>
  <c r="S225" i="1"/>
  <c r="V225" i="1" s="1"/>
  <c r="S221" i="1"/>
  <c r="V221" i="1" s="1"/>
  <c r="S217" i="1"/>
  <c r="V217" i="1" s="1"/>
  <c r="S213" i="1"/>
  <c r="V213" i="1" s="1"/>
  <c r="S209" i="1"/>
  <c r="V209" i="1" s="1"/>
  <c r="S205" i="1"/>
  <c r="V205" i="1" s="1"/>
  <c r="S201" i="1"/>
  <c r="V201" i="1" s="1"/>
  <c r="S197" i="1"/>
  <c r="V197" i="1" s="1"/>
  <c r="S193" i="1"/>
  <c r="V193" i="1" s="1"/>
  <c r="S189" i="1"/>
  <c r="V189" i="1" s="1"/>
  <c r="S185" i="1"/>
  <c r="V185" i="1" s="1"/>
  <c r="S181" i="1"/>
  <c r="V181" i="1" s="1"/>
  <c r="S177" i="1"/>
  <c r="V177" i="1" s="1"/>
  <c r="S173" i="1"/>
  <c r="V173" i="1" s="1"/>
  <c r="S169" i="1"/>
  <c r="V169" i="1" s="1"/>
  <c r="S165" i="1"/>
  <c r="V165" i="1" s="1"/>
  <c r="S161" i="1"/>
  <c r="V161" i="1" s="1"/>
  <c r="S157" i="1"/>
  <c r="V157" i="1" s="1"/>
  <c r="S153" i="1"/>
  <c r="V153" i="1" s="1"/>
  <c r="S149" i="1"/>
  <c r="V149" i="1" s="1"/>
  <c r="S145" i="1"/>
  <c r="V145" i="1" s="1"/>
  <c r="S141" i="1"/>
  <c r="V141" i="1" s="1"/>
  <c r="S137" i="1"/>
  <c r="V137" i="1" s="1"/>
  <c r="S133" i="1"/>
  <c r="V133" i="1" s="1"/>
  <c r="S129" i="1"/>
  <c r="V129" i="1" s="1"/>
  <c r="S125" i="1"/>
  <c r="V125" i="1" s="1"/>
  <c r="S121" i="1"/>
  <c r="V121" i="1" s="1"/>
  <c r="S117" i="1"/>
  <c r="V117" i="1" s="1"/>
  <c r="S113" i="1"/>
  <c r="V113" i="1" s="1"/>
  <c r="S109" i="1"/>
  <c r="V109" i="1" s="1"/>
  <c r="S105" i="1"/>
  <c r="V105" i="1" s="1"/>
  <c r="S101" i="1"/>
  <c r="V101" i="1" s="1"/>
  <c r="S97" i="1"/>
  <c r="V97" i="1" s="1"/>
  <c r="S93" i="1"/>
  <c r="V93" i="1" s="1"/>
  <c r="S89" i="1"/>
  <c r="V89" i="1" s="1"/>
  <c r="S85" i="1"/>
  <c r="V85" i="1" s="1"/>
  <c r="S81" i="1"/>
  <c r="V81" i="1" s="1"/>
  <c r="S77" i="1"/>
  <c r="V77" i="1" s="1"/>
  <c r="S73" i="1"/>
  <c r="V73" i="1" s="1"/>
  <c r="S69" i="1"/>
  <c r="V69" i="1" s="1"/>
  <c r="S65" i="1"/>
  <c r="V65" i="1" s="1"/>
  <c r="S61" i="1"/>
  <c r="V61" i="1" s="1"/>
  <c r="S57" i="1"/>
  <c r="V57" i="1" s="1"/>
  <c r="S53" i="1"/>
  <c r="V53" i="1" s="1"/>
  <c r="S49" i="1"/>
  <c r="V49" i="1" s="1"/>
  <c r="S45" i="1"/>
  <c r="V45" i="1" s="1"/>
  <c r="S41" i="1"/>
  <c r="V41" i="1" s="1"/>
  <c r="S37" i="1"/>
  <c r="V37" i="1" s="1"/>
  <c r="S33" i="1"/>
  <c r="V33" i="1" s="1"/>
  <c r="S29" i="1"/>
  <c r="V29" i="1" s="1"/>
  <c r="S25" i="1"/>
  <c r="V25" i="1" s="1"/>
  <c r="S21" i="1"/>
  <c r="V21" i="1" s="1"/>
  <c r="S17" i="1"/>
  <c r="V17" i="1" s="1"/>
  <c r="S13" i="1"/>
  <c r="V13" i="1" s="1"/>
  <c r="S9" i="1"/>
  <c r="V9" i="1" s="1"/>
  <c r="S5" i="1"/>
  <c r="V5" i="1" s="1"/>
  <c r="S1092" i="1"/>
  <c r="V1092" i="1" s="1"/>
  <c r="S1088" i="1"/>
  <c r="V1088" i="1" s="1"/>
  <c r="S1084" i="1"/>
  <c r="V1084" i="1" s="1"/>
  <c r="S1080" i="1"/>
  <c r="V1080" i="1" s="1"/>
  <c r="S1076" i="1"/>
  <c r="V1076" i="1" s="1"/>
  <c r="S1072" i="1"/>
  <c r="V1072" i="1" s="1"/>
  <c r="S1068" i="1"/>
  <c r="V1068" i="1" s="1"/>
  <c r="S1064" i="1"/>
  <c r="V1064" i="1" s="1"/>
  <c r="S1060" i="1"/>
  <c r="V1060" i="1" s="1"/>
  <c r="S1056" i="1"/>
  <c r="V1056" i="1" s="1"/>
  <c r="S1052" i="1"/>
  <c r="V1052" i="1" s="1"/>
  <c r="S1048" i="1"/>
  <c r="V1048" i="1" s="1"/>
  <c r="S1044" i="1"/>
  <c r="V1044" i="1" s="1"/>
  <c r="S1040" i="1"/>
  <c r="V1040" i="1" s="1"/>
  <c r="S1036" i="1"/>
  <c r="V1036" i="1" s="1"/>
  <c r="S1032" i="1"/>
  <c r="V1032" i="1" s="1"/>
  <c r="S1028" i="1"/>
  <c r="V1028" i="1" s="1"/>
  <c r="S1024" i="1"/>
  <c r="V1024" i="1" s="1"/>
  <c r="S1020" i="1"/>
  <c r="V1020" i="1" s="1"/>
  <c r="S1016" i="1"/>
  <c r="V1016" i="1" s="1"/>
  <c r="S1012" i="1"/>
  <c r="V1012" i="1" s="1"/>
  <c r="S1008" i="1"/>
  <c r="V1008" i="1" s="1"/>
  <c r="S1004" i="1"/>
  <c r="V1004" i="1" s="1"/>
  <c r="S1000" i="1"/>
  <c r="V1000" i="1" s="1"/>
  <c r="S996" i="1"/>
  <c r="V996" i="1" s="1"/>
  <c r="S992" i="1"/>
  <c r="V992" i="1" s="1"/>
  <c r="S988" i="1"/>
  <c r="V988" i="1" s="1"/>
  <c r="S984" i="1"/>
  <c r="V984" i="1" s="1"/>
  <c r="S980" i="1"/>
  <c r="V980" i="1" s="1"/>
  <c r="S976" i="1"/>
  <c r="V976" i="1" s="1"/>
  <c r="S972" i="1"/>
  <c r="V972" i="1" s="1"/>
  <c r="S968" i="1"/>
  <c r="V968" i="1" s="1"/>
  <c r="S964" i="1"/>
  <c r="V964" i="1" s="1"/>
  <c r="S960" i="1"/>
  <c r="V960" i="1" s="1"/>
  <c r="S956" i="1"/>
  <c r="V956" i="1" s="1"/>
  <c r="S952" i="1"/>
  <c r="V952" i="1" s="1"/>
  <c r="S948" i="1"/>
  <c r="V948" i="1" s="1"/>
  <c r="S944" i="1"/>
  <c r="V944" i="1" s="1"/>
  <c r="S940" i="1"/>
  <c r="V940" i="1" s="1"/>
  <c r="S936" i="1"/>
  <c r="V936" i="1" s="1"/>
  <c r="S932" i="1"/>
  <c r="V932" i="1" s="1"/>
  <c r="S928" i="1"/>
  <c r="V928" i="1" s="1"/>
  <c r="S924" i="1"/>
  <c r="V924" i="1" s="1"/>
  <c r="S920" i="1"/>
  <c r="V920" i="1" s="1"/>
  <c r="S916" i="1"/>
  <c r="V916" i="1" s="1"/>
  <c r="S912" i="1"/>
  <c r="V912" i="1" s="1"/>
  <c r="S908" i="1"/>
  <c r="V908" i="1" s="1"/>
  <c r="S904" i="1"/>
  <c r="V904" i="1" s="1"/>
  <c r="S900" i="1"/>
  <c r="V900" i="1" s="1"/>
  <c r="S896" i="1"/>
  <c r="V896" i="1" s="1"/>
  <c r="S892" i="1"/>
  <c r="V892" i="1" s="1"/>
  <c r="S888" i="1"/>
  <c r="V888" i="1" s="1"/>
  <c r="S884" i="1"/>
  <c r="V884" i="1" s="1"/>
  <c r="S880" i="1"/>
  <c r="V880" i="1" s="1"/>
  <c r="S876" i="1"/>
  <c r="V876" i="1" s="1"/>
  <c r="S872" i="1"/>
  <c r="V872" i="1" s="1"/>
  <c r="S868" i="1"/>
  <c r="V868" i="1" s="1"/>
  <c r="S864" i="1"/>
  <c r="V864" i="1" s="1"/>
  <c r="S860" i="1"/>
  <c r="V860" i="1" s="1"/>
  <c r="S856" i="1"/>
  <c r="V856" i="1" s="1"/>
  <c r="S852" i="1"/>
  <c r="V852" i="1" s="1"/>
  <c r="S848" i="1"/>
  <c r="V848" i="1" s="1"/>
  <c r="S844" i="1"/>
  <c r="V844" i="1" s="1"/>
  <c r="S840" i="1"/>
  <c r="V840" i="1" s="1"/>
  <c r="S836" i="1"/>
  <c r="V836" i="1" s="1"/>
  <c r="S832" i="1"/>
  <c r="V832" i="1" s="1"/>
  <c r="S828" i="1"/>
  <c r="V828" i="1" s="1"/>
  <c r="S824" i="1"/>
  <c r="V824" i="1" s="1"/>
  <c r="S820" i="1"/>
  <c r="V820" i="1" s="1"/>
  <c r="S816" i="1"/>
  <c r="V816" i="1" s="1"/>
  <c r="S812" i="1"/>
  <c r="V812" i="1" s="1"/>
  <c r="S808" i="1"/>
  <c r="V808" i="1" s="1"/>
  <c r="S804" i="1"/>
  <c r="V804" i="1" s="1"/>
  <c r="S800" i="1"/>
  <c r="V800" i="1" s="1"/>
  <c r="S796" i="1"/>
  <c r="V796" i="1" s="1"/>
  <c r="S792" i="1"/>
  <c r="V792" i="1" s="1"/>
  <c r="S788" i="1"/>
  <c r="V788" i="1" s="1"/>
  <c r="S784" i="1"/>
  <c r="V784" i="1" s="1"/>
  <c r="S780" i="1"/>
  <c r="V780" i="1" s="1"/>
  <c r="S776" i="1"/>
  <c r="V776" i="1" s="1"/>
  <c r="S772" i="1"/>
  <c r="V772" i="1" s="1"/>
  <c r="S768" i="1"/>
  <c r="V768" i="1" s="1"/>
  <c r="S764" i="1"/>
  <c r="V764" i="1" s="1"/>
  <c r="S760" i="1"/>
  <c r="V760" i="1" s="1"/>
  <c r="S756" i="1"/>
  <c r="V756" i="1" s="1"/>
  <c r="S752" i="1"/>
  <c r="V752" i="1" s="1"/>
  <c r="S748" i="1"/>
  <c r="V748" i="1" s="1"/>
  <c r="S744" i="1"/>
  <c r="V744" i="1" s="1"/>
  <c r="S740" i="1"/>
  <c r="V740" i="1" s="1"/>
  <c r="S736" i="1"/>
  <c r="V736" i="1" s="1"/>
  <c r="S732" i="1"/>
  <c r="V732" i="1" s="1"/>
  <c r="S728" i="1"/>
  <c r="V728" i="1" s="1"/>
  <c r="S724" i="1"/>
  <c r="V724" i="1" s="1"/>
  <c r="S720" i="1"/>
  <c r="V720" i="1" s="1"/>
  <c r="S716" i="1"/>
  <c r="V716" i="1" s="1"/>
  <c r="S712" i="1"/>
  <c r="V712" i="1" s="1"/>
  <c r="S708" i="1"/>
  <c r="V708" i="1" s="1"/>
  <c r="S704" i="1"/>
  <c r="V704" i="1" s="1"/>
  <c r="S700" i="1"/>
  <c r="V700" i="1" s="1"/>
  <c r="S696" i="1"/>
  <c r="V696" i="1" s="1"/>
  <c r="S692" i="1"/>
  <c r="V692" i="1" s="1"/>
  <c r="S688" i="1"/>
  <c r="V688" i="1" s="1"/>
  <c r="S684" i="1"/>
  <c r="V684" i="1" s="1"/>
  <c r="S680" i="1"/>
  <c r="V680" i="1" s="1"/>
  <c r="S676" i="1"/>
  <c r="V676" i="1" s="1"/>
  <c r="S672" i="1"/>
  <c r="V672" i="1" s="1"/>
  <c r="S668" i="1"/>
  <c r="V668" i="1" s="1"/>
  <c r="S664" i="1"/>
  <c r="V664" i="1" s="1"/>
  <c r="S660" i="1"/>
  <c r="V660" i="1" s="1"/>
  <c r="S656" i="1"/>
  <c r="V656" i="1" s="1"/>
  <c r="S652" i="1"/>
  <c r="V652" i="1" s="1"/>
  <c r="S648" i="1"/>
  <c r="V648" i="1" s="1"/>
  <c r="S644" i="1"/>
  <c r="V644" i="1" s="1"/>
  <c r="S640" i="1"/>
  <c r="V640" i="1" s="1"/>
  <c r="S636" i="1"/>
  <c r="V636" i="1" s="1"/>
  <c r="S632" i="1"/>
  <c r="V632" i="1" s="1"/>
  <c r="S628" i="1"/>
  <c r="V628" i="1" s="1"/>
  <c r="S624" i="1"/>
  <c r="V624" i="1" s="1"/>
  <c r="S620" i="1"/>
  <c r="V620" i="1" s="1"/>
  <c r="S616" i="1"/>
  <c r="V616" i="1" s="1"/>
  <c r="S612" i="1"/>
  <c r="V612" i="1" s="1"/>
  <c r="S608" i="1"/>
  <c r="V608" i="1" s="1"/>
  <c r="S604" i="1"/>
  <c r="V604" i="1" s="1"/>
  <c r="S600" i="1"/>
  <c r="V600" i="1" s="1"/>
  <c r="S596" i="1"/>
  <c r="V596" i="1" s="1"/>
  <c r="S592" i="1"/>
  <c r="V592" i="1" s="1"/>
  <c r="S588" i="1"/>
  <c r="V588" i="1" s="1"/>
  <c r="S584" i="1"/>
  <c r="V584" i="1" s="1"/>
  <c r="S580" i="1"/>
  <c r="V580" i="1" s="1"/>
  <c r="S576" i="1"/>
  <c r="V576" i="1" s="1"/>
  <c r="S572" i="1"/>
  <c r="V572" i="1" s="1"/>
  <c r="S568" i="1"/>
  <c r="V568" i="1" s="1"/>
  <c r="S564" i="1"/>
  <c r="V564" i="1" s="1"/>
  <c r="S560" i="1"/>
  <c r="V560" i="1" s="1"/>
  <c r="S556" i="1"/>
  <c r="V556" i="1" s="1"/>
  <c r="S552" i="1"/>
  <c r="V552" i="1" s="1"/>
  <c r="S548" i="1"/>
  <c r="V548" i="1" s="1"/>
  <c r="S544" i="1"/>
  <c r="V544" i="1" s="1"/>
  <c r="S540" i="1"/>
  <c r="V540" i="1" s="1"/>
  <c r="S536" i="1"/>
  <c r="V536" i="1" s="1"/>
  <c r="S532" i="1"/>
  <c r="V532" i="1" s="1"/>
  <c r="S528" i="1"/>
  <c r="V528" i="1" s="1"/>
  <c r="S524" i="1"/>
  <c r="V524" i="1" s="1"/>
  <c r="S520" i="1"/>
  <c r="V520" i="1" s="1"/>
  <c r="S516" i="1"/>
  <c r="V516" i="1" s="1"/>
  <c r="S512" i="1"/>
  <c r="V512" i="1" s="1"/>
  <c r="S508" i="1"/>
  <c r="V508" i="1" s="1"/>
  <c r="S504" i="1"/>
  <c r="V504" i="1" s="1"/>
  <c r="S500" i="1"/>
  <c r="V500" i="1" s="1"/>
  <c r="S496" i="1"/>
  <c r="V496" i="1" s="1"/>
  <c r="S492" i="1"/>
  <c r="V492" i="1" s="1"/>
  <c r="S488" i="1"/>
  <c r="V488" i="1" s="1"/>
  <c r="S484" i="1"/>
  <c r="V484" i="1" s="1"/>
  <c r="S480" i="1"/>
  <c r="V480" i="1" s="1"/>
  <c r="S476" i="1"/>
  <c r="V476" i="1" s="1"/>
  <c r="S472" i="1"/>
  <c r="V472" i="1" s="1"/>
  <c r="S468" i="1"/>
  <c r="V468" i="1" s="1"/>
  <c r="S464" i="1"/>
  <c r="V464" i="1" s="1"/>
  <c r="S460" i="1"/>
  <c r="V460" i="1" s="1"/>
  <c r="S456" i="1"/>
  <c r="V456" i="1" s="1"/>
  <c r="S452" i="1"/>
  <c r="V452" i="1" s="1"/>
  <c r="S448" i="1"/>
  <c r="V448" i="1" s="1"/>
  <c r="S444" i="1"/>
  <c r="V444" i="1" s="1"/>
  <c r="S440" i="1"/>
  <c r="V440" i="1" s="1"/>
  <c r="S436" i="1"/>
  <c r="V436" i="1" s="1"/>
  <c r="S432" i="1"/>
  <c r="V432" i="1" s="1"/>
  <c r="S428" i="1"/>
  <c r="V428" i="1" s="1"/>
  <c r="S424" i="1"/>
  <c r="V424" i="1" s="1"/>
  <c r="S420" i="1"/>
  <c r="V420" i="1" s="1"/>
  <c r="S416" i="1"/>
  <c r="V416" i="1" s="1"/>
  <c r="S412" i="1"/>
  <c r="V412" i="1" s="1"/>
  <c r="S408" i="1"/>
  <c r="V408" i="1" s="1"/>
  <c r="S404" i="1"/>
  <c r="V404" i="1" s="1"/>
  <c r="S400" i="1"/>
  <c r="V400" i="1" s="1"/>
  <c r="S396" i="1"/>
  <c r="V396" i="1" s="1"/>
  <c r="S392" i="1"/>
  <c r="V392" i="1" s="1"/>
  <c r="S388" i="1"/>
  <c r="V388" i="1" s="1"/>
  <c r="S384" i="1"/>
  <c r="V384" i="1" s="1"/>
  <c r="S380" i="1"/>
  <c r="V380" i="1" s="1"/>
  <c r="S376" i="1"/>
  <c r="V376" i="1" s="1"/>
  <c r="S372" i="1"/>
  <c r="V372" i="1" s="1"/>
  <c r="S368" i="1"/>
  <c r="V368" i="1" s="1"/>
  <c r="S364" i="1"/>
  <c r="V364" i="1" s="1"/>
  <c r="S360" i="1"/>
  <c r="V360" i="1" s="1"/>
  <c r="S356" i="1"/>
  <c r="V356" i="1" s="1"/>
  <c r="S352" i="1"/>
  <c r="V352" i="1" s="1"/>
  <c r="S348" i="1"/>
  <c r="V348" i="1" s="1"/>
  <c r="S344" i="1"/>
  <c r="V344" i="1" s="1"/>
  <c r="S340" i="1"/>
  <c r="V340" i="1" s="1"/>
  <c r="S336" i="1"/>
  <c r="V336" i="1" s="1"/>
  <c r="S332" i="1"/>
  <c r="V332" i="1" s="1"/>
  <c r="S328" i="1"/>
  <c r="V328" i="1" s="1"/>
  <c r="S324" i="1"/>
  <c r="V324" i="1" s="1"/>
  <c r="S320" i="1"/>
  <c r="V320" i="1" s="1"/>
  <c r="S316" i="1"/>
  <c r="V316" i="1" s="1"/>
  <c r="S312" i="1"/>
  <c r="V312" i="1" s="1"/>
  <c r="S308" i="1"/>
  <c r="V308" i="1" s="1"/>
  <c r="S304" i="1"/>
  <c r="V304" i="1" s="1"/>
  <c r="S300" i="1"/>
  <c r="V300" i="1" s="1"/>
  <c r="S296" i="1"/>
  <c r="V296" i="1" s="1"/>
  <c r="S292" i="1"/>
  <c r="V292" i="1" s="1"/>
  <c r="S288" i="1"/>
  <c r="V288" i="1" s="1"/>
  <c r="S284" i="1"/>
  <c r="V284" i="1" s="1"/>
  <c r="S280" i="1"/>
  <c r="V280" i="1" s="1"/>
  <c r="S276" i="1"/>
  <c r="V276" i="1" s="1"/>
  <c r="S272" i="1"/>
  <c r="V272" i="1" s="1"/>
  <c r="S268" i="1"/>
  <c r="V268" i="1" s="1"/>
  <c r="S264" i="1"/>
  <c r="V264" i="1" s="1"/>
  <c r="S260" i="1"/>
  <c r="V260" i="1" s="1"/>
  <c r="S256" i="1"/>
  <c r="V256" i="1" s="1"/>
  <c r="S252" i="1"/>
  <c r="V252" i="1" s="1"/>
  <c r="S248" i="1"/>
  <c r="V248" i="1" s="1"/>
  <c r="S244" i="1"/>
  <c r="V244" i="1" s="1"/>
  <c r="S240" i="1"/>
  <c r="V240" i="1" s="1"/>
  <c r="S236" i="1"/>
  <c r="V236" i="1" s="1"/>
  <c r="S232" i="1"/>
  <c r="V232" i="1" s="1"/>
  <c r="S228" i="1"/>
  <c r="V228" i="1" s="1"/>
  <c r="S224" i="1"/>
  <c r="V224" i="1" s="1"/>
  <c r="S220" i="1"/>
  <c r="V220" i="1" s="1"/>
  <c r="S216" i="1"/>
  <c r="V216" i="1" s="1"/>
  <c r="S212" i="1"/>
  <c r="V212" i="1" s="1"/>
  <c r="S208" i="1"/>
  <c r="V208" i="1" s="1"/>
  <c r="S204" i="1"/>
  <c r="V204" i="1" s="1"/>
  <c r="S200" i="1"/>
  <c r="V200" i="1" s="1"/>
  <c r="S196" i="1"/>
  <c r="V196" i="1" s="1"/>
  <c r="S192" i="1"/>
  <c r="V192" i="1" s="1"/>
  <c r="S188" i="1"/>
  <c r="V188" i="1" s="1"/>
  <c r="S184" i="1"/>
  <c r="V184" i="1" s="1"/>
  <c r="S180" i="1"/>
  <c r="V180" i="1" s="1"/>
  <c r="S176" i="1"/>
  <c r="V176" i="1" s="1"/>
  <c r="S172" i="1"/>
  <c r="V172" i="1" s="1"/>
  <c r="S168" i="1"/>
  <c r="V168" i="1" s="1"/>
  <c r="S164" i="1"/>
  <c r="V164" i="1" s="1"/>
  <c r="S160" i="1"/>
  <c r="V160" i="1" s="1"/>
  <c r="S156" i="1"/>
  <c r="V156" i="1" s="1"/>
  <c r="S152" i="1"/>
  <c r="V152" i="1" s="1"/>
  <c r="S148" i="1"/>
  <c r="V148" i="1" s="1"/>
  <c r="S144" i="1"/>
  <c r="V144" i="1" s="1"/>
  <c r="S140" i="1"/>
  <c r="V140" i="1" s="1"/>
  <c r="S136" i="1"/>
  <c r="V136" i="1" s="1"/>
  <c r="S132" i="1"/>
  <c r="V132" i="1" s="1"/>
  <c r="S128" i="1"/>
  <c r="V128" i="1" s="1"/>
  <c r="S124" i="1"/>
  <c r="V124" i="1" s="1"/>
  <c r="S120" i="1"/>
  <c r="V120" i="1" s="1"/>
  <c r="S116" i="1"/>
  <c r="V116" i="1" s="1"/>
  <c r="S112" i="1"/>
  <c r="V112" i="1" s="1"/>
  <c r="S108" i="1"/>
  <c r="V108" i="1" s="1"/>
  <c r="S104" i="1"/>
  <c r="V104" i="1" s="1"/>
  <c r="S100" i="1"/>
  <c r="V100" i="1" s="1"/>
  <c r="S96" i="1"/>
  <c r="V96" i="1" s="1"/>
  <c r="S92" i="1"/>
  <c r="V92" i="1" s="1"/>
  <c r="S88" i="1"/>
  <c r="V88" i="1" s="1"/>
  <c r="S84" i="1"/>
  <c r="V84" i="1" s="1"/>
  <c r="S80" i="1"/>
  <c r="V80" i="1" s="1"/>
  <c r="S76" i="1"/>
  <c r="V76" i="1" s="1"/>
  <c r="S72" i="1"/>
  <c r="V72" i="1" s="1"/>
  <c r="S68" i="1"/>
  <c r="V68" i="1" s="1"/>
  <c r="S64" i="1"/>
  <c r="V64" i="1" s="1"/>
  <c r="S60" i="1"/>
  <c r="V60" i="1" s="1"/>
  <c r="S56" i="1"/>
  <c r="V56" i="1" s="1"/>
  <c r="S52" i="1"/>
  <c r="V52" i="1" s="1"/>
  <c r="S48" i="1"/>
  <c r="V48" i="1" s="1"/>
  <c r="S44" i="1"/>
  <c r="V44" i="1" s="1"/>
  <c r="S40" i="1"/>
  <c r="V40" i="1" s="1"/>
  <c r="S36" i="1"/>
  <c r="V36" i="1" s="1"/>
  <c r="S32" i="1"/>
  <c r="V32" i="1" s="1"/>
  <c r="S28" i="1"/>
  <c r="V28" i="1" s="1"/>
  <c r="S24" i="1"/>
  <c r="V24" i="1" s="1"/>
  <c r="S20" i="1"/>
  <c r="V20" i="1" s="1"/>
  <c r="S16" i="1"/>
  <c r="V16" i="1" s="1"/>
  <c r="S12" i="1"/>
  <c r="V12" i="1" s="1"/>
  <c r="S8" i="1"/>
  <c r="V8" i="1" s="1"/>
  <c r="S4" i="1"/>
  <c r="V4" i="1" s="1"/>
  <c r="U3" i="1"/>
  <c r="W3" i="1" s="1"/>
  <c r="S1091" i="1"/>
  <c r="V1091" i="1" s="1"/>
  <c r="S1087" i="1"/>
  <c r="V1087" i="1" s="1"/>
  <c r="S1083" i="1"/>
  <c r="V1083" i="1" s="1"/>
  <c r="S1079" i="1"/>
  <c r="V1079" i="1" s="1"/>
  <c r="S1075" i="1"/>
  <c r="V1075" i="1" s="1"/>
  <c r="S1071" i="1"/>
  <c r="V1071" i="1" s="1"/>
  <c r="S1067" i="1"/>
  <c r="V1067" i="1" s="1"/>
  <c r="S1063" i="1"/>
  <c r="V1063" i="1" s="1"/>
  <c r="S1059" i="1"/>
  <c r="V1059" i="1" s="1"/>
  <c r="S1055" i="1"/>
  <c r="V1055" i="1" s="1"/>
  <c r="S1051" i="1"/>
  <c r="V1051" i="1" s="1"/>
  <c r="S1047" i="1"/>
  <c r="V1047" i="1" s="1"/>
  <c r="S1043" i="1"/>
  <c r="V1043" i="1" s="1"/>
  <c r="S1039" i="1"/>
  <c r="V1039" i="1" s="1"/>
  <c r="S1035" i="1"/>
  <c r="V1035" i="1" s="1"/>
  <c r="S1031" i="1"/>
  <c r="V1031" i="1" s="1"/>
  <c r="S1027" i="1"/>
  <c r="V1027" i="1" s="1"/>
  <c r="S1023" i="1"/>
  <c r="V1023" i="1" s="1"/>
  <c r="S1019" i="1"/>
  <c r="V1019" i="1" s="1"/>
  <c r="S1015" i="1"/>
  <c r="V1015" i="1" s="1"/>
  <c r="S1011" i="1"/>
  <c r="V1011" i="1" s="1"/>
  <c r="S1007" i="1"/>
  <c r="V1007" i="1" s="1"/>
  <c r="S1003" i="1"/>
  <c r="V1003" i="1" s="1"/>
  <c r="S999" i="1"/>
  <c r="V999" i="1" s="1"/>
  <c r="S995" i="1"/>
  <c r="V995" i="1" s="1"/>
  <c r="S991" i="1"/>
  <c r="V991" i="1" s="1"/>
  <c r="S987" i="1"/>
  <c r="V987" i="1" s="1"/>
  <c r="S983" i="1"/>
  <c r="V983" i="1" s="1"/>
  <c r="S979" i="1"/>
  <c r="V979" i="1" s="1"/>
  <c r="S975" i="1"/>
  <c r="V975" i="1" s="1"/>
  <c r="S971" i="1"/>
  <c r="V971" i="1" s="1"/>
  <c r="S967" i="1"/>
  <c r="V967" i="1" s="1"/>
  <c r="S963" i="1"/>
  <c r="V963" i="1" s="1"/>
  <c r="S959" i="1"/>
  <c r="V959" i="1" s="1"/>
  <c r="S955" i="1"/>
  <c r="V955" i="1" s="1"/>
  <c r="S951" i="1"/>
  <c r="V951" i="1" s="1"/>
  <c r="S947" i="1"/>
  <c r="V947" i="1" s="1"/>
  <c r="S943" i="1"/>
  <c r="V943" i="1" s="1"/>
  <c r="S939" i="1"/>
  <c r="V939" i="1" s="1"/>
  <c r="S935" i="1"/>
  <c r="V935" i="1" s="1"/>
  <c r="S931" i="1"/>
  <c r="V931" i="1" s="1"/>
  <c r="S927" i="1"/>
  <c r="V927" i="1" s="1"/>
  <c r="S923" i="1"/>
  <c r="V923" i="1" s="1"/>
  <c r="S919" i="1"/>
  <c r="V919" i="1" s="1"/>
  <c r="S915" i="1"/>
  <c r="V915" i="1" s="1"/>
  <c r="S911" i="1"/>
  <c r="V911" i="1" s="1"/>
  <c r="S907" i="1"/>
  <c r="V907" i="1" s="1"/>
  <c r="S903" i="1"/>
  <c r="V903" i="1" s="1"/>
  <c r="S899" i="1"/>
  <c r="V899" i="1" s="1"/>
  <c r="S895" i="1"/>
  <c r="V895" i="1" s="1"/>
  <c r="S891" i="1"/>
  <c r="V891" i="1" s="1"/>
  <c r="S887" i="1"/>
  <c r="V887" i="1" s="1"/>
  <c r="S883" i="1"/>
  <c r="V883" i="1" s="1"/>
  <c r="S879" i="1"/>
  <c r="V879" i="1" s="1"/>
  <c r="S875" i="1"/>
  <c r="V875" i="1" s="1"/>
  <c r="S871" i="1"/>
  <c r="V871" i="1" s="1"/>
  <c r="S867" i="1"/>
  <c r="V867" i="1" s="1"/>
  <c r="S863" i="1"/>
  <c r="V863" i="1" s="1"/>
  <c r="S859" i="1"/>
  <c r="V859" i="1" s="1"/>
  <c r="S855" i="1"/>
  <c r="V855" i="1" s="1"/>
  <c r="S851" i="1"/>
  <c r="V851" i="1" s="1"/>
  <c r="S847" i="1"/>
  <c r="V847" i="1" s="1"/>
  <c r="S843" i="1"/>
  <c r="V843" i="1" s="1"/>
  <c r="S839" i="1"/>
  <c r="V839" i="1" s="1"/>
  <c r="S835" i="1"/>
  <c r="V835" i="1" s="1"/>
  <c r="S831" i="1"/>
  <c r="V831" i="1" s="1"/>
  <c r="S827" i="1"/>
  <c r="V827" i="1" s="1"/>
  <c r="S823" i="1"/>
  <c r="V823" i="1" s="1"/>
  <c r="S819" i="1"/>
  <c r="V819" i="1" s="1"/>
  <c r="S815" i="1"/>
  <c r="V815" i="1" s="1"/>
  <c r="S811" i="1"/>
  <c r="V811" i="1" s="1"/>
  <c r="S807" i="1"/>
  <c r="V807" i="1" s="1"/>
  <c r="S803" i="1"/>
  <c r="V803" i="1" s="1"/>
  <c r="S799" i="1"/>
  <c r="V799" i="1" s="1"/>
  <c r="S795" i="1"/>
  <c r="V795" i="1" s="1"/>
  <c r="S791" i="1"/>
  <c r="V791" i="1" s="1"/>
  <c r="S787" i="1"/>
  <c r="V787" i="1" s="1"/>
  <c r="S783" i="1"/>
  <c r="V783" i="1" s="1"/>
  <c r="S779" i="1"/>
  <c r="V779" i="1" s="1"/>
  <c r="S775" i="1"/>
  <c r="V775" i="1" s="1"/>
  <c r="S771" i="1"/>
  <c r="V771" i="1" s="1"/>
  <c r="S767" i="1"/>
  <c r="V767" i="1" s="1"/>
  <c r="S763" i="1"/>
  <c r="V763" i="1" s="1"/>
  <c r="S759" i="1"/>
  <c r="V759" i="1" s="1"/>
  <c r="S755" i="1"/>
  <c r="V755" i="1" s="1"/>
  <c r="S751" i="1"/>
  <c r="V751" i="1" s="1"/>
  <c r="S747" i="1"/>
  <c r="V747" i="1" s="1"/>
  <c r="S743" i="1"/>
  <c r="V743" i="1" s="1"/>
  <c r="S739" i="1"/>
  <c r="V739" i="1" s="1"/>
  <c r="S735" i="1"/>
  <c r="V735" i="1" s="1"/>
  <c r="S731" i="1"/>
  <c r="V731" i="1" s="1"/>
  <c r="S727" i="1"/>
  <c r="V727" i="1" s="1"/>
  <c r="S723" i="1"/>
  <c r="V723" i="1" s="1"/>
  <c r="S719" i="1"/>
  <c r="V719" i="1" s="1"/>
  <c r="S715" i="1"/>
  <c r="V715" i="1" s="1"/>
  <c r="S711" i="1"/>
  <c r="V711" i="1" s="1"/>
  <c r="S707" i="1"/>
  <c r="V707" i="1" s="1"/>
  <c r="S703" i="1"/>
  <c r="V703" i="1" s="1"/>
  <c r="S699" i="1"/>
  <c r="V699" i="1" s="1"/>
  <c r="S695" i="1"/>
  <c r="V695" i="1" s="1"/>
  <c r="S691" i="1"/>
  <c r="V691" i="1" s="1"/>
  <c r="S687" i="1"/>
  <c r="V687" i="1" s="1"/>
  <c r="S683" i="1"/>
  <c r="V683" i="1" s="1"/>
  <c r="S679" i="1"/>
  <c r="V679" i="1" s="1"/>
  <c r="S675" i="1"/>
  <c r="V675" i="1" s="1"/>
  <c r="S671" i="1"/>
  <c r="V671" i="1" s="1"/>
  <c r="S667" i="1"/>
  <c r="V667" i="1" s="1"/>
  <c r="S663" i="1"/>
  <c r="V663" i="1" s="1"/>
  <c r="S659" i="1"/>
  <c r="V659" i="1" s="1"/>
  <c r="S655" i="1"/>
  <c r="V655" i="1" s="1"/>
  <c r="S651" i="1"/>
  <c r="V651" i="1" s="1"/>
  <c r="S647" i="1"/>
  <c r="V647" i="1" s="1"/>
  <c r="S643" i="1"/>
  <c r="V643" i="1" s="1"/>
  <c r="S639" i="1"/>
  <c r="V639" i="1" s="1"/>
  <c r="S635" i="1"/>
  <c r="V635" i="1" s="1"/>
  <c r="S631" i="1"/>
  <c r="V631" i="1" s="1"/>
  <c r="S627" i="1"/>
  <c r="V627" i="1" s="1"/>
  <c r="S623" i="1"/>
  <c r="V623" i="1" s="1"/>
  <c r="S619" i="1"/>
  <c r="V619" i="1" s="1"/>
  <c r="S615" i="1"/>
  <c r="V615" i="1" s="1"/>
  <c r="S611" i="1"/>
  <c r="V611" i="1" s="1"/>
  <c r="S607" i="1"/>
  <c r="V607" i="1" s="1"/>
  <c r="S603" i="1"/>
  <c r="V603" i="1" s="1"/>
  <c r="S599" i="1"/>
  <c r="V599" i="1" s="1"/>
  <c r="S595" i="1"/>
  <c r="V595" i="1" s="1"/>
  <c r="S591" i="1"/>
  <c r="V591" i="1" s="1"/>
  <c r="S587" i="1"/>
  <c r="V587" i="1" s="1"/>
  <c r="S583" i="1"/>
  <c r="V583" i="1" s="1"/>
  <c r="S579" i="1"/>
  <c r="V579" i="1" s="1"/>
  <c r="S575" i="1"/>
  <c r="V575" i="1" s="1"/>
  <c r="S571" i="1"/>
  <c r="V571" i="1" s="1"/>
  <c r="S567" i="1"/>
  <c r="V567" i="1" s="1"/>
  <c r="S563" i="1"/>
  <c r="V563" i="1" s="1"/>
  <c r="S559" i="1"/>
  <c r="V559" i="1" s="1"/>
  <c r="S555" i="1"/>
  <c r="V555" i="1" s="1"/>
  <c r="S551" i="1"/>
  <c r="V551" i="1" s="1"/>
  <c r="S547" i="1"/>
  <c r="V547" i="1" s="1"/>
  <c r="S543" i="1"/>
  <c r="V543" i="1" s="1"/>
  <c r="S539" i="1"/>
  <c r="V539" i="1" s="1"/>
  <c r="S535" i="1"/>
  <c r="V535" i="1" s="1"/>
  <c r="S531" i="1"/>
  <c r="V531" i="1" s="1"/>
  <c r="S527" i="1"/>
  <c r="V527" i="1" s="1"/>
  <c r="S523" i="1"/>
  <c r="V523" i="1" s="1"/>
  <c r="S519" i="1"/>
  <c r="V519" i="1" s="1"/>
  <c r="S515" i="1"/>
  <c r="V515" i="1" s="1"/>
  <c r="S511" i="1"/>
  <c r="V511" i="1" s="1"/>
  <c r="S507" i="1"/>
  <c r="V507" i="1" s="1"/>
  <c r="S503" i="1"/>
  <c r="V503" i="1" s="1"/>
  <c r="S499" i="1"/>
  <c r="V499" i="1" s="1"/>
  <c r="S495" i="1"/>
  <c r="V495" i="1" s="1"/>
  <c r="S491" i="1"/>
  <c r="V491" i="1" s="1"/>
  <c r="S487" i="1"/>
  <c r="V487" i="1" s="1"/>
  <c r="S483" i="1"/>
  <c r="V483" i="1" s="1"/>
  <c r="S479" i="1"/>
  <c r="V479" i="1" s="1"/>
  <c r="S475" i="1"/>
  <c r="V475" i="1" s="1"/>
  <c r="S471" i="1"/>
  <c r="V471" i="1" s="1"/>
  <c r="S467" i="1"/>
  <c r="V467" i="1" s="1"/>
  <c r="S463" i="1"/>
  <c r="V463" i="1" s="1"/>
  <c r="S459" i="1"/>
  <c r="V459" i="1" s="1"/>
  <c r="S455" i="1"/>
  <c r="V455" i="1" s="1"/>
  <c r="S451" i="1"/>
  <c r="V451" i="1" s="1"/>
  <c r="S447" i="1"/>
  <c r="V447" i="1" s="1"/>
  <c r="S443" i="1"/>
  <c r="V443" i="1" s="1"/>
  <c r="S439" i="1"/>
  <c r="V439" i="1" s="1"/>
  <c r="S435" i="1"/>
  <c r="V435" i="1" s="1"/>
  <c r="S431" i="1"/>
  <c r="V431" i="1" s="1"/>
  <c r="S427" i="1"/>
  <c r="V427" i="1" s="1"/>
  <c r="S423" i="1"/>
  <c r="V423" i="1" s="1"/>
  <c r="S419" i="1"/>
  <c r="V419" i="1" s="1"/>
  <c r="S415" i="1"/>
  <c r="V415" i="1" s="1"/>
  <c r="S411" i="1"/>
  <c r="V411" i="1" s="1"/>
  <c r="S407" i="1"/>
  <c r="V407" i="1" s="1"/>
  <c r="S403" i="1"/>
  <c r="V403" i="1" s="1"/>
  <c r="S399" i="1"/>
  <c r="V399" i="1" s="1"/>
  <c r="S395" i="1"/>
  <c r="V395" i="1" s="1"/>
  <c r="S391" i="1"/>
  <c r="V391" i="1" s="1"/>
  <c r="S387" i="1"/>
  <c r="V387" i="1" s="1"/>
  <c r="S383" i="1"/>
  <c r="V383" i="1" s="1"/>
  <c r="S379" i="1"/>
  <c r="V379" i="1" s="1"/>
  <c r="S375" i="1"/>
  <c r="V375" i="1" s="1"/>
  <c r="S371" i="1"/>
  <c r="V371" i="1" s="1"/>
  <c r="S367" i="1"/>
  <c r="V367" i="1" s="1"/>
  <c r="S363" i="1"/>
  <c r="V363" i="1" s="1"/>
  <c r="S359" i="1"/>
  <c r="V359" i="1" s="1"/>
  <c r="S355" i="1"/>
  <c r="V355" i="1" s="1"/>
  <c r="S351" i="1"/>
  <c r="V351" i="1" s="1"/>
  <c r="S347" i="1"/>
  <c r="V347" i="1" s="1"/>
  <c r="S343" i="1"/>
  <c r="V343" i="1" s="1"/>
  <c r="S339" i="1"/>
  <c r="V339" i="1" s="1"/>
  <c r="S335" i="1"/>
  <c r="V335" i="1" s="1"/>
  <c r="S331" i="1"/>
  <c r="V331" i="1" s="1"/>
  <c r="S327" i="1"/>
  <c r="V327" i="1" s="1"/>
  <c r="S323" i="1"/>
  <c r="V323" i="1" s="1"/>
  <c r="S319" i="1"/>
  <c r="V319" i="1" s="1"/>
  <c r="S315" i="1"/>
  <c r="V315" i="1" s="1"/>
  <c r="S311" i="1"/>
  <c r="V311" i="1" s="1"/>
  <c r="S307" i="1"/>
  <c r="V307" i="1" s="1"/>
  <c r="S303" i="1"/>
  <c r="V303" i="1" s="1"/>
  <c r="S299" i="1"/>
  <c r="V299" i="1" s="1"/>
  <c r="S295" i="1"/>
  <c r="V295" i="1" s="1"/>
  <c r="S291" i="1"/>
  <c r="V291" i="1" s="1"/>
  <c r="S287" i="1"/>
  <c r="V287" i="1" s="1"/>
  <c r="S283" i="1"/>
  <c r="V283" i="1" s="1"/>
  <c r="S279" i="1"/>
  <c r="V279" i="1" s="1"/>
  <c r="S275" i="1"/>
  <c r="V275" i="1" s="1"/>
  <c r="S271" i="1"/>
  <c r="V271" i="1" s="1"/>
  <c r="S267" i="1"/>
  <c r="V267" i="1" s="1"/>
  <c r="S263" i="1"/>
  <c r="V263" i="1" s="1"/>
  <c r="S259" i="1"/>
  <c r="V259" i="1" s="1"/>
  <c r="S255" i="1"/>
  <c r="V255" i="1" s="1"/>
  <c r="S251" i="1"/>
  <c r="V251" i="1" s="1"/>
  <c r="S247" i="1"/>
  <c r="V247" i="1" s="1"/>
  <c r="S243" i="1"/>
  <c r="V243" i="1" s="1"/>
  <c r="S239" i="1"/>
  <c r="V239" i="1" s="1"/>
  <c r="S235" i="1"/>
  <c r="V235" i="1" s="1"/>
  <c r="S231" i="1"/>
  <c r="V231" i="1" s="1"/>
  <c r="S227" i="1"/>
  <c r="V227" i="1" s="1"/>
  <c r="S223" i="1"/>
  <c r="V223" i="1" s="1"/>
  <c r="S219" i="1"/>
  <c r="V219" i="1" s="1"/>
  <c r="S215" i="1"/>
  <c r="V215" i="1" s="1"/>
  <c r="S211" i="1"/>
  <c r="V211" i="1" s="1"/>
  <c r="S207" i="1"/>
  <c r="V207" i="1" s="1"/>
  <c r="S203" i="1"/>
  <c r="V203" i="1" s="1"/>
  <c r="S199" i="1"/>
  <c r="V199" i="1" s="1"/>
  <c r="S195" i="1"/>
  <c r="V195" i="1" s="1"/>
  <c r="S191" i="1"/>
  <c r="V191" i="1" s="1"/>
  <c r="S187" i="1"/>
  <c r="V187" i="1" s="1"/>
  <c r="S183" i="1"/>
  <c r="V183" i="1" s="1"/>
  <c r="S179" i="1"/>
  <c r="V179" i="1" s="1"/>
  <c r="S175" i="1"/>
  <c r="V175" i="1" s="1"/>
  <c r="S171" i="1"/>
  <c r="V171" i="1" s="1"/>
  <c r="S167" i="1"/>
  <c r="V167" i="1" s="1"/>
  <c r="S163" i="1"/>
  <c r="V163" i="1" s="1"/>
  <c r="S159" i="1"/>
  <c r="V159" i="1" s="1"/>
  <c r="S155" i="1"/>
  <c r="V155" i="1" s="1"/>
  <c r="S151" i="1"/>
  <c r="V151" i="1" s="1"/>
  <c r="S147" i="1"/>
  <c r="V147" i="1" s="1"/>
  <c r="S143" i="1"/>
  <c r="V143" i="1" s="1"/>
  <c r="S139" i="1"/>
  <c r="V139" i="1" s="1"/>
  <c r="S135" i="1"/>
  <c r="V135" i="1" s="1"/>
  <c r="S131" i="1"/>
  <c r="V131" i="1" s="1"/>
  <c r="S127" i="1"/>
  <c r="V127" i="1" s="1"/>
  <c r="S123" i="1"/>
  <c r="V123" i="1" s="1"/>
  <c r="S119" i="1"/>
  <c r="V119" i="1" s="1"/>
  <c r="S115" i="1"/>
  <c r="V115" i="1" s="1"/>
  <c r="S111" i="1"/>
  <c r="V111" i="1" s="1"/>
  <c r="S107" i="1"/>
  <c r="V107" i="1" s="1"/>
  <c r="S103" i="1"/>
  <c r="V103" i="1" s="1"/>
  <c r="S99" i="1"/>
  <c r="V99" i="1" s="1"/>
  <c r="S95" i="1"/>
  <c r="V95" i="1" s="1"/>
  <c r="S91" i="1"/>
  <c r="V91" i="1" s="1"/>
  <c r="S87" i="1"/>
  <c r="V87" i="1" s="1"/>
  <c r="S83" i="1"/>
  <c r="V83" i="1" s="1"/>
  <c r="S79" i="1"/>
  <c r="V79" i="1" s="1"/>
  <c r="S75" i="1"/>
  <c r="V75" i="1" s="1"/>
  <c r="S71" i="1"/>
  <c r="V71" i="1" s="1"/>
  <c r="S67" i="1"/>
  <c r="V67" i="1" s="1"/>
  <c r="S63" i="1"/>
  <c r="V63" i="1" s="1"/>
  <c r="S59" i="1"/>
  <c r="V59" i="1" s="1"/>
  <c r="S55" i="1"/>
  <c r="V55" i="1" s="1"/>
  <c r="S51" i="1"/>
  <c r="V51" i="1" s="1"/>
  <c r="S47" i="1"/>
  <c r="V47" i="1" s="1"/>
  <c r="S43" i="1"/>
  <c r="V43" i="1" s="1"/>
  <c r="S39" i="1"/>
  <c r="V39" i="1" s="1"/>
  <c r="S35" i="1"/>
  <c r="V35" i="1" s="1"/>
  <c r="S31" i="1"/>
  <c r="V31" i="1" s="1"/>
  <c r="S27" i="1"/>
  <c r="V27" i="1" s="1"/>
  <c r="S23" i="1"/>
  <c r="V23" i="1" s="1"/>
  <c r="V19" i="1"/>
  <c r="S15" i="1"/>
  <c r="V15" i="1" s="1"/>
  <c r="S11" i="1"/>
  <c r="V11" i="1" s="1"/>
  <c r="S7" i="1"/>
  <c r="V7" i="1" s="1"/>
  <c r="S3" i="1"/>
  <c r="V3" i="1" s="1"/>
  <c r="T2" i="1"/>
  <c r="S2" i="1"/>
  <c r="V2" i="1" s="1"/>
  <c r="S1090" i="1"/>
  <c r="V1090" i="1" s="1"/>
  <c r="S1086" i="1"/>
  <c r="V1086" i="1" s="1"/>
  <c r="S1082" i="1"/>
  <c r="V1082" i="1" s="1"/>
  <c r="S1078" i="1"/>
  <c r="V1078" i="1" s="1"/>
  <c r="S1074" i="1"/>
  <c r="V1074" i="1" s="1"/>
  <c r="S1070" i="1"/>
  <c r="V1070" i="1" s="1"/>
  <c r="S1066" i="1"/>
  <c r="V1066" i="1" s="1"/>
  <c r="S1062" i="1"/>
  <c r="V1062" i="1" s="1"/>
  <c r="S1058" i="1"/>
  <c r="V1058" i="1" s="1"/>
  <c r="S1054" i="1"/>
  <c r="V1054" i="1" s="1"/>
  <c r="S1050" i="1"/>
  <c r="V1050" i="1" s="1"/>
  <c r="S1046" i="1"/>
  <c r="V1046" i="1" s="1"/>
  <c r="S1042" i="1"/>
  <c r="V1042" i="1" s="1"/>
  <c r="S1038" i="1"/>
  <c r="V1038" i="1" s="1"/>
  <c r="S1034" i="1"/>
  <c r="V1034" i="1" s="1"/>
  <c r="S1030" i="1"/>
  <c r="V1030" i="1" s="1"/>
  <c r="S1026" i="1"/>
  <c r="V1026" i="1" s="1"/>
  <c r="S1022" i="1"/>
  <c r="V1022" i="1" s="1"/>
  <c r="S1018" i="1"/>
  <c r="V1018" i="1" s="1"/>
  <c r="S1014" i="1"/>
  <c r="V1014" i="1" s="1"/>
  <c r="S1010" i="1"/>
  <c r="V1010" i="1" s="1"/>
  <c r="S1006" i="1"/>
  <c r="V1006" i="1" s="1"/>
  <c r="S1002" i="1"/>
  <c r="V1002" i="1" s="1"/>
  <c r="S998" i="1"/>
  <c r="V998" i="1" s="1"/>
  <c r="S994" i="1"/>
  <c r="V994" i="1" s="1"/>
  <c r="S990" i="1"/>
  <c r="V990" i="1" s="1"/>
  <c r="S986" i="1"/>
  <c r="V986" i="1" s="1"/>
  <c r="S982" i="1"/>
  <c r="V982" i="1" s="1"/>
  <c r="S978" i="1"/>
  <c r="V978" i="1" s="1"/>
  <c r="S974" i="1"/>
  <c r="V974" i="1" s="1"/>
  <c r="S970" i="1"/>
  <c r="V970" i="1" s="1"/>
  <c r="S966" i="1"/>
  <c r="V966" i="1" s="1"/>
  <c r="S962" i="1"/>
  <c r="V962" i="1" s="1"/>
  <c r="S958" i="1"/>
  <c r="V958" i="1" s="1"/>
  <c r="S954" i="1"/>
  <c r="V954" i="1" s="1"/>
  <c r="S950" i="1"/>
  <c r="V950" i="1" s="1"/>
  <c r="S946" i="1"/>
  <c r="V946" i="1" s="1"/>
  <c r="S942" i="1"/>
  <c r="V942" i="1" s="1"/>
  <c r="S938" i="1"/>
  <c r="V938" i="1" s="1"/>
  <c r="S934" i="1"/>
  <c r="V934" i="1" s="1"/>
  <c r="S930" i="1"/>
  <c r="V930" i="1" s="1"/>
  <c r="S926" i="1"/>
  <c r="V926" i="1" s="1"/>
  <c r="S922" i="1"/>
  <c r="V922" i="1" s="1"/>
  <c r="S918" i="1"/>
  <c r="V918" i="1" s="1"/>
  <c r="S914" i="1"/>
  <c r="V914" i="1" s="1"/>
  <c r="S910" i="1"/>
  <c r="V910" i="1" s="1"/>
  <c r="S906" i="1"/>
  <c r="V906" i="1" s="1"/>
  <c r="S902" i="1"/>
  <c r="V902" i="1" s="1"/>
  <c r="S898" i="1"/>
  <c r="V898" i="1" s="1"/>
  <c r="S894" i="1"/>
  <c r="V894" i="1" s="1"/>
  <c r="S890" i="1"/>
  <c r="V890" i="1" s="1"/>
  <c r="S886" i="1"/>
  <c r="V886" i="1" s="1"/>
  <c r="S882" i="1"/>
  <c r="V882" i="1" s="1"/>
  <c r="S878" i="1"/>
  <c r="V878" i="1" s="1"/>
  <c r="S874" i="1"/>
  <c r="V874" i="1" s="1"/>
  <c r="S870" i="1"/>
  <c r="V870" i="1" s="1"/>
  <c r="S866" i="1"/>
  <c r="V866" i="1" s="1"/>
  <c r="S862" i="1"/>
  <c r="V862" i="1" s="1"/>
  <c r="S858" i="1"/>
  <c r="V858" i="1" s="1"/>
  <c r="S854" i="1"/>
  <c r="V854" i="1" s="1"/>
  <c r="S850" i="1"/>
  <c r="V850" i="1" s="1"/>
  <c r="S846" i="1"/>
  <c r="V846" i="1" s="1"/>
  <c r="S842" i="1"/>
  <c r="V842" i="1" s="1"/>
  <c r="S838" i="1"/>
  <c r="V838" i="1" s="1"/>
  <c r="S834" i="1"/>
  <c r="V834" i="1" s="1"/>
  <c r="S830" i="1"/>
  <c r="V830" i="1" s="1"/>
  <c r="S826" i="1"/>
  <c r="V826" i="1" s="1"/>
  <c r="S822" i="1"/>
  <c r="V822" i="1" s="1"/>
  <c r="S818" i="1"/>
  <c r="V818" i="1" s="1"/>
  <c r="S814" i="1"/>
  <c r="V814" i="1" s="1"/>
  <c r="S810" i="1"/>
  <c r="V810" i="1" s="1"/>
  <c r="S806" i="1"/>
  <c r="V806" i="1" s="1"/>
  <c r="S802" i="1"/>
  <c r="V802" i="1" s="1"/>
  <c r="S798" i="1"/>
  <c r="V798" i="1" s="1"/>
  <c r="S794" i="1"/>
  <c r="V794" i="1" s="1"/>
  <c r="S790" i="1"/>
  <c r="V790" i="1" s="1"/>
  <c r="S786" i="1"/>
  <c r="V786" i="1" s="1"/>
  <c r="S782" i="1"/>
  <c r="V782" i="1" s="1"/>
  <c r="S778" i="1"/>
  <c r="V778" i="1" s="1"/>
  <c r="S774" i="1"/>
  <c r="V774" i="1" s="1"/>
  <c r="S770" i="1"/>
  <c r="V770" i="1" s="1"/>
  <c r="S766" i="1"/>
  <c r="V766" i="1" s="1"/>
  <c r="S762" i="1"/>
  <c r="V762" i="1" s="1"/>
  <c r="S758" i="1"/>
  <c r="V758" i="1" s="1"/>
  <c r="S754" i="1"/>
  <c r="V754" i="1" s="1"/>
  <c r="S750" i="1"/>
  <c r="V750" i="1" s="1"/>
  <c r="S746" i="1"/>
  <c r="V746" i="1" s="1"/>
  <c r="S742" i="1"/>
  <c r="V742" i="1" s="1"/>
  <c r="S738" i="1"/>
  <c r="V738" i="1" s="1"/>
  <c r="S734" i="1"/>
  <c r="V734" i="1" s="1"/>
  <c r="S730" i="1"/>
  <c r="V730" i="1" s="1"/>
  <c r="S726" i="1"/>
  <c r="V726" i="1" s="1"/>
  <c r="S722" i="1"/>
  <c r="V722" i="1" s="1"/>
  <c r="S718" i="1"/>
  <c r="V718" i="1" s="1"/>
  <c r="S714" i="1"/>
  <c r="V714" i="1" s="1"/>
  <c r="S710" i="1"/>
  <c r="V710" i="1" s="1"/>
  <c r="S706" i="1"/>
  <c r="V706" i="1" s="1"/>
  <c r="S702" i="1"/>
  <c r="V702" i="1" s="1"/>
  <c r="S698" i="1"/>
  <c r="V698" i="1" s="1"/>
  <c r="S694" i="1"/>
  <c r="V694" i="1" s="1"/>
  <c r="S690" i="1"/>
  <c r="V690" i="1" s="1"/>
  <c r="S686" i="1"/>
  <c r="V686" i="1" s="1"/>
  <c r="S682" i="1"/>
  <c r="V682" i="1" s="1"/>
  <c r="S678" i="1"/>
  <c r="V678" i="1" s="1"/>
  <c r="S674" i="1"/>
  <c r="V674" i="1" s="1"/>
  <c r="S670" i="1"/>
  <c r="V670" i="1" s="1"/>
  <c r="S666" i="1"/>
  <c r="V666" i="1" s="1"/>
  <c r="S662" i="1"/>
  <c r="V662" i="1" s="1"/>
  <c r="S658" i="1"/>
  <c r="V658" i="1" s="1"/>
  <c r="S654" i="1"/>
  <c r="V654" i="1" s="1"/>
  <c r="S650" i="1"/>
  <c r="V650" i="1" s="1"/>
  <c r="S646" i="1"/>
  <c r="V646" i="1" s="1"/>
  <c r="S642" i="1"/>
  <c r="V642" i="1" s="1"/>
  <c r="S638" i="1"/>
  <c r="V638" i="1" s="1"/>
  <c r="S634" i="1"/>
  <c r="V634" i="1" s="1"/>
  <c r="S630" i="1"/>
  <c r="V630" i="1" s="1"/>
  <c r="S626" i="1"/>
  <c r="V626" i="1" s="1"/>
  <c r="S622" i="1"/>
  <c r="V622" i="1" s="1"/>
  <c r="S618" i="1"/>
  <c r="V618" i="1" s="1"/>
  <c r="S614" i="1"/>
  <c r="V614" i="1" s="1"/>
  <c r="S610" i="1"/>
  <c r="V610" i="1" s="1"/>
  <c r="S606" i="1"/>
  <c r="V606" i="1" s="1"/>
  <c r="S602" i="1"/>
  <c r="V602" i="1" s="1"/>
  <c r="S598" i="1"/>
  <c r="V598" i="1" s="1"/>
  <c r="S594" i="1"/>
  <c r="V594" i="1" s="1"/>
  <c r="S590" i="1"/>
  <c r="V590" i="1" s="1"/>
  <c r="S586" i="1"/>
  <c r="V586" i="1" s="1"/>
  <c r="S582" i="1"/>
  <c r="V582" i="1" s="1"/>
  <c r="S578" i="1"/>
  <c r="V578" i="1" s="1"/>
  <c r="S574" i="1"/>
  <c r="V574" i="1" s="1"/>
  <c r="S570" i="1"/>
  <c r="V570" i="1" s="1"/>
  <c r="S566" i="1"/>
  <c r="V566" i="1" s="1"/>
  <c r="S562" i="1"/>
  <c r="V562" i="1" s="1"/>
  <c r="S558" i="1"/>
  <c r="V558" i="1" s="1"/>
  <c r="S554" i="1"/>
  <c r="V554" i="1" s="1"/>
  <c r="S550" i="1"/>
  <c r="V550" i="1" s="1"/>
  <c r="S546" i="1"/>
  <c r="V546" i="1" s="1"/>
  <c r="S542" i="1"/>
  <c r="V542" i="1" s="1"/>
  <c r="S538" i="1"/>
  <c r="V538" i="1" s="1"/>
  <c r="S534" i="1"/>
  <c r="V534" i="1" s="1"/>
  <c r="S530" i="1"/>
  <c r="V530" i="1" s="1"/>
  <c r="S526" i="1"/>
  <c r="V526" i="1" s="1"/>
  <c r="S522" i="1"/>
  <c r="V522" i="1" s="1"/>
  <c r="S518" i="1"/>
  <c r="V518" i="1" s="1"/>
  <c r="S514" i="1"/>
  <c r="V514" i="1" s="1"/>
  <c r="S510" i="1"/>
  <c r="V510" i="1" s="1"/>
  <c r="S506" i="1"/>
  <c r="V506" i="1" s="1"/>
  <c r="S502" i="1"/>
  <c r="V502" i="1" s="1"/>
  <c r="S498" i="1"/>
  <c r="V498" i="1" s="1"/>
  <c r="S494" i="1"/>
  <c r="V494" i="1" s="1"/>
  <c r="S490" i="1"/>
  <c r="V490" i="1" s="1"/>
  <c r="S486" i="1"/>
  <c r="V486" i="1" s="1"/>
  <c r="S482" i="1"/>
  <c r="V482" i="1" s="1"/>
  <c r="S478" i="1"/>
  <c r="V478" i="1" s="1"/>
  <c r="S474" i="1"/>
  <c r="V474" i="1" s="1"/>
  <c r="S470" i="1"/>
  <c r="V470" i="1" s="1"/>
  <c r="S466" i="1"/>
  <c r="V466" i="1" s="1"/>
  <c r="S462" i="1"/>
  <c r="V462" i="1" s="1"/>
  <c r="S458" i="1"/>
  <c r="V458" i="1" s="1"/>
  <c r="S454" i="1"/>
  <c r="V454" i="1" s="1"/>
  <c r="S450" i="1"/>
  <c r="V450" i="1" s="1"/>
  <c r="S446" i="1"/>
  <c r="V446" i="1" s="1"/>
  <c r="S442" i="1"/>
  <c r="V442" i="1" s="1"/>
  <c r="S438" i="1"/>
  <c r="V438" i="1" s="1"/>
  <c r="S434" i="1"/>
  <c r="V434" i="1" s="1"/>
  <c r="S430" i="1"/>
  <c r="V430" i="1" s="1"/>
  <c r="S426" i="1"/>
  <c r="V426" i="1" s="1"/>
  <c r="S422" i="1"/>
  <c r="V422" i="1" s="1"/>
  <c r="S418" i="1"/>
  <c r="V418" i="1" s="1"/>
  <c r="S414" i="1"/>
  <c r="V414" i="1" s="1"/>
  <c r="S410" i="1"/>
  <c r="V410" i="1" s="1"/>
  <c r="S406" i="1"/>
  <c r="V406" i="1" s="1"/>
  <c r="S402" i="1"/>
  <c r="V402" i="1" s="1"/>
  <c r="S398" i="1"/>
  <c r="V398" i="1" s="1"/>
  <c r="S394" i="1"/>
  <c r="V394" i="1" s="1"/>
  <c r="S390" i="1"/>
  <c r="V390" i="1" s="1"/>
  <c r="S386" i="1"/>
  <c r="V386" i="1" s="1"/>
  <c r="S382" i="1"/>
  <c r="V382" i="1" s="1"/>
  <c r="S378" i="1"/>
  <c r="V378" i="1" s="1"/>
  <c r="S374" i="1"/>
  <c r="V374" i="1" s="1"/>
  <c r="S370" i="1"/>
  <c r="V370" i="1" s="1"/>
  <c r="S366" i="1"/>
  <c r="V366" i="1" s="1"/>
  <c r="S362" i="1"/>
  <c r="V362" i="1" s="1"/>
  <c r="S358" i="1"/>
  <c r="V358" i="1" s="1"/>
  <c r="S354" i="1"/>
  <c r="V354" i="1" s="1"/>
  <c r="S350" i="1"/>
  <c r="V350" i="1" s="1"/>
  <c r="S346" i="1"/>
  <c r="V346" i="1" s="1"/>
  <c r="S342" i="1"/>
  <c r="V342" i="1" s="1"/>
  <c r="S338" i="1"/>
  <c r="V338" i="1" s="1"/>
  <c r="S334" i="1"/>
  <c r="V334" i="1" s="1"/>
  <c r="S330" i="1"/>
  <c r="V330" i="1" s="1"/>
  <c r="S326" i="1"/>
  <c r="V326" i="1" s="1"/>
  <c r="S322" i="1"/>
  <c r="V322" i="1" s="1"/>
  <c r="S318" i="1"/>
  <c r="V318" i="1" s="1"/>
  <c r="S314" i="1"/>
  <c r="V314" i="1" s="1"/>
  <c r="S310" i="1"/>
  <c r="V310" i="1" s="1"/>
  <c r="S306" i="1"/>
  <c r="V306" i="1" s="1"/>
  <c r="S302" i="1"/>
  <c r="V302" i="1" s="1"/>
  <c r="S298" i="1"/>
  <c r="V298" i="1" s="1"/>
  <c r="S294" i="1"/>
  <c r="V294" i="1" s="1"/>
  <c r="S290" i="1"/>
  <c r="V290" i="1" s="1"/>
  <c r="S286" i="1"/>
  <c r="V286" i="1" s="1"/>
  <c r="S282" i="1"/>
  <c r="V282" i="1" s="1"/>
  <c r="S278" i="1"/>
  <c r="V278" i="1" s="1"/>
  <c r="S274" i="1"/>
  <c r="V274" i="1" s="1"/>
  <c r="S270" i="1"/>
  <c r="V270" i="1" s="1"/>
  <c r="S266" i="1"/>
  <c r="V266" i="1" s="1"/>
  <c r="S262" i="1"/>
  <c r="V262" i="1" s="1"/>
  <c r="S258" i="1"/>
  <c r="V258" i="1" s="1"/>
  <c r="S254" i="1"/>
  <c r="V254" i="1" s="1"/>
  <c r="S250" i="1"/>
  <c r="V250" i="1" s="1"/>
  <c r="S246" i="1"/>
  <c r="V246" i="1" s="1"/>
  <c r="S242" i="1"/>
  <c r="V242" i="1" s="1"/>
  <c r="S238" i="1"/>
  <c r="V238" i="1" s="1"/>
  <c r="S234" i="1"/>
  <c r="V234" i="1" s="1"/>
  <c r="S230" i="1"/>
  <c r="V230" i="1" s="1"/>
  <c r="S226" i="1"/>
  <c r="V226" i="1" s="1"/>
  <c r="S222" i="1"/>
  <c r="V222" i="1" s="1"/>
  <c r="S218" i="1"/>
  <c r="V218" i="1" s="1"/>
  <c r="S214" i="1"/>
  <c r="V214" i="1" s="1"/>
  <c r="S210" i="1"/>
  <c r="V210" i="1" s="1"/>
  <c r="S206" i="1"/>
  <c r="V206" i="1" s="1"/>
  <c r="S202" i="1"/>
  <c r="V202" i="1" s="1"/>
  <c r="S198" i="1"/>
  <c r="V198" i="1" s="1"/>
  <c r="S194" i="1"/>
  <c r="V194" i="1" s="1"/>
  <c r="S190" i="1"/>
  <c r="V190" i="1" s="1"/>
  <c r="S186" i="1"/>
  <c r="V186" i="1" s="1"/>
  <c r="S182" i="1"/>
  <c r="V182" i="1" s="1"/>
  <c r="S178" i="1"/>
  <c r="V178" i="1" s="1"/>
  <c r="S174" i="1"/>
  <c r="V174" i="1" s="1"/>
  <c r="S170" i="1"/>
  <c r="V170" i="1" s="1"/>
  <c r="S166" i="1"/>
  <c r="V166" i="1" s="1"/>
  <c r="S162" i="1"/>
  <c r="V162" i="1" s="1"/>
  <c r="S158" i="1"/>
  <c r="V158" i="1" s="1"/>
  <c r="S154" i="1"/>
  <c r="V154" i="1" s="1"/>
  <c r="S150" i="1"/>
  <c r="V150" i="1" s="1"/>
  <c r="S146" i="1"/>
  <c r="V146" i="1" s="1"/>
  <c r="S142" i="1"/>
  <c r="V142" i="1" s="1"/>
  <c r="S138" i="1"/>
  <c r="V138" i="1" s="1"/>
  <c r="S134" i="1"/>
  <c r="V134" i="1" s="1"/>
  <c r="S130" i="1"/>
  <c r="V130" i="1" s="1"/>
  <c r="S126" i="1"/>
  <c r="V126" i="1" s="1"/>
  <c r="S122" i="1"/>
  <c r="V122" i="1" s="1"/>
  <c r="S118" i="1"/>
  <c r="V118" i="1" s="1"/>
  <c r="S114" i="1"/>
  <c r="V114" i="1" s="1"/>
  <c r="S110" i="1"/>
  <c r="V110" i="1" s="1"/>
  <c r="S106" i="1"/>
  <c r="V106" i="1" s="1"/>
  <c r="S102" i="1"/>
  <c r="V102" i="1" s="1"/>
  <c r="S98" i="1"/>
  <c r="V98" i="1" s="1"/>
  <c r="S94" i="1"/>
  <c r="V94" i="1" s="1"/>
  <c r="S90" i="1"/>
  <c r="V90" i="1" s="1"/>
  <c r="S86" i="1"/>
  <c r="V86" i="1" s="1"/>
  <c r="S82" i="1"/>
  <c r="V82" i="1" s="1"/>
  <c r="S78" i="1"/>
  <c r="V78" i="1" s="1"/>
  <c r="S74" i="1"/>
  <c r="V74" i="1" s="1"/>
  <c r="S70" i="1"/>
  <c r="V70" i="1" s="1"/>
  <c r="S66" i="1"/>
  <c r="V66" i="1" s="1"/>
  <c r="S62" i="1"/>
  <c r="V62" i="1" s="1"/>
  <c r="S58" i="1"/>
  <c r="V58" i="1" s="1"/>
  <c r="S54" i="1"/>
  <c r="V54" i="1" s="1"/>
  <c r="S50" i="1"/>
  <c r="V50" i="1" s="1"/>
  <c r="S46" i="1"/>
  <c r="V46" i="1" s="1"/>
  <c r="S42" i="1"/>
  <c r="V42" i="1" s="1"/>
  <c r="S38" i="1"/>
  <c r="V38" i="1" s="1"/>
  <c r="S34" i="1"/>
  <c r="V34" i="1" s="1"/>
  <c r="S30" i="1"/>
  <c r="V30" i="1" s="1"/>
  <c r="S26" i="1"/>
  <c r="V26" i="1" s="1"/>
  <c r="S22" i="1"/>
  <c r="V22" i="1" s="1"/>
  <c r="S18" i="1"/>
  <c r="V18" i="1" s="1"/>
  <c r="S14" i="1"/>
  <c r="V14" i="1" s="1"/>
  <c r="S10" i="1"/>
  <c r="V10" i="1" s="1"/>
  <c r="S6" i="1"/>
  <c r="V6" i="1" s="1"/>
  <c r="Q2" i="1"/>
  <c r="Q1090" i="1"/>
  <c r="Q1086" i="1"/>
  <c r="Q1082" i="1"/>
  <c r="Q1078" i="1"/>
  <c r="Q1074" i="1"/>
  <c r="Q1070" i="1"/>
  <c r="Q1066" i="1"/>
  <c r="Q1062" i="1"/>
  <c r="Q1058" i="1"/>
  <c r="Q1054" i="1"/>
  <c r="Q1050" i="1"/>
  <c r="Q1046" i="1"/>
  <c r="Q1042" i="1"/>
  <c r="Q1038" i="1"/>
  <c r="Q1034" i="1"/>
  <c r="Q1030" i="1"/>
  <c r="Q1026" i="1"/>
  <c r="Q1022" i="1"/>
  <c r="Q1018" i="1"/>
  <c r="Q1014" i="1"/>
  <c r="Q1010" i="1"/>
  <c r="Q1006" i="1"/>
  <c r="Q1002" i="1"/>
  <c r="Q998" i="1"/>
  <c r="Q994" i="1"/>
  <c r="Q990" i="1"/>
  <c r="Q986" i="1"/>
  <c r="Q982" i="1"/>
  <c r="Q978" i="1"/>
  <c r="Q974" i="1"/>
  <c r="Q970" i="1"/>
  <c r="Q966" i="1"/>
  <c r="Q962" i="1"/>
  <c r="Q958" i="1"/>
  <c r="Q954" i="1"/>
  <c r="Q950" i="1"/>
  <c r="Q946" i="1"/>
  <c r="Q942" i="1"/>
  <c r="Q938" i="1"/>
  <c r="Q934" i="1"/>
  <c r="Q930" i="1"/>
  <c r="Q926" i="1"/>
  <c r="Q922" i="1"/>
  <c r="Q918" i="1"/>
  <c r="Q914" i="1"/>
  <c r="Q910" i="1"/>
  <c r="Q906" i="1"/>
  <c r="Q902" i="1"/>
  <c r="Q898" i="1"/>
  <c r="Q894" i="1"/>
  <c r="Q890" i="1"/>
  <c r="Q886" i="1"/>
  <c r="Q882" i="1"/>
  <c r="Q878" i="1"/>
  <c r="Q874" i="1"/>
  <c r="Q870" i="1"/>
  <c r="Q866" i="1"/>
  <c r="Q862" i="1"/>
  <c r="Q858" i="1"/>
  <c r="Q854" i="1"/>
  <c r="Q850" i="1"/>
  <c r="Q846" i="1"/>
  <c r="Q842" i="1"/>
  <c r="Q838" i="1"/>
  <c r="Q834" i="1"/>
  <c r="Q830" i="1"/>
  <c r="Q826" i="1"/>
  <c r="Q822" i="1"/>
  <c r="Q818" i="1"/>
  <c r="Q814" i="1"/>
  <c r="Q810" i="1"/>
  <c r="Q806" i="1"/>
  <c r="Q802" i="1"/>
  <c r="Q798" i="1"/>
  <c r="Q794" i="1"/>
  <c r="Q790" i="1"/>
  <c r="Q786" i="1"/>
  <c r="Q782" i="1"/>
  <c r="Q778" i="1"/>
  <c r="Q774" i="1"/>
  <c r="Q770" i="1"/>
  <c r="Q766" i="1"/>
  <c r="Q762" i="1"/>
  <c r="Q758" i="1"/>
  <c r="Q754" i="1"/>
  <c r="Q750" i="1"/>
  <c r="Q746" i="1"/>
  <c r="Q742" i="1"/>
  <c r="Q738" i="1"/>
  <c r="Q734" i="1"/>
  <c r="Q730" i="1"/>
  <c r="Q726" i="1"/>
  <c r="Q722" i="1"/>
  <c r="Q718" i="1"/>
  <c r="Q714" i="1"/>
  <c r="Q710" i="1"/>
  <c r="Q706" i="1"/>
  <c r="Q702" i="1"/>
  <c r="Q698" i="1"/>
  <c r="Q694" i="1"/>
  <c r="Q690" i="1"/>
  <c r="Q686" i="1"/>
  <c r="Q682" i="1"/>
  <c r="Q678" i="1"/>
  <c r="Q674" i="1"/>
  <c r="Q670" i="1"/>
  <c r="Q666" i="1"/>
  <c r="Q662" i="1"/>
  <c r="Q658" i="1"/>
  <c r="Q654" i="1"/>
  <c r="Q650" i="1"/>
  <c r="Q646" i="1"/>
  <c r="Q642" i="1"/>
  <c r="Q638" i="1"/>
  <c r="Q634" i="1"/>
  <c r="Q630" i="1"/>
  <c r="Q626" i="1"/>
  <c r="Q622" i="1"/>
  <c r="Q618" i="1"/>
  <c r="Q614" i="1"/>
  <c r="Q610" i="1"/>
  <c r="Q606" i="1"/>
  <c r="Q602" i="1"/>
  <c r="Q598" i="1"/>
  <c r="Q594" i="1"/>
  <c r="Q590" i="1"/>
  <c r="Q586" i="1"/>
  <c r="Q582" i="1"/>
  <c r="Q578" i="1"/>
  <c r="Q574" i="1"/>
  <c r="Q570" i="1"/>
  <c r="Q566" i="1"/>
  <c r="Q562" i="1"/>
  <c r="Q558" i="1"/>
  <c r="Q554" i="1"/>
  <c r="Q550" i="1"/>
  <c r="Q546" i="1"/>
  <c r="Q542" i="1"/>
  <c r="Q538" i="1"/>
  <c r="Q534" i="1"/>
  <c r="Q530" i="1"/>
  <c r="Q526" i="1"/>
  <c r="Q522" i="1"/>
  <c r="Q518" i="1"/>
  <c r="Q514" i="1"/>
  <c r="Q510" i="1"/>
  <c r="Q506" i="1"/>
  <c r="Q502" i="1"/>
  <c r="Q498" i="1"/>
  <c r="Q494" i="1"/>
  <c r="Q490" i="1"/>
  <c r="Q486" i="1"/>
  <c r="Q482" i="1"/>
  <c r="Q478" i="1"/>
  <c r="Q474" i="1"/>
  <c r="Q470" i="1"/>
  <c r="Q466" i="1"/>
  <c r="Q462" i="1"/>
  <c r="Q458" i="1"/>
  <c r="Q454" i="1"/>
  <c r="Q450" i="1"/>
  <c r="Q446" i="1"/>
  <c r="Q442" i="1"/>
  <c r="Q438" i="1"/>
  <c r="Q434" i="1"/>
  <c r="Q430" i="1"/>
  <c r="Q426" i="1"/>
  <c r="Q422" i="1"/>
  <c r="Q418" i="1"/>
  <c r="Q414" i="1"/>
  <c r="Q410" i="1"/>
  <c r="Q406" i="1"/>
  <c r="Q402" i="1"/>
  <c r="Q398" i="1"/>
  <c r="Q394" i="1"/>
  <c r="Q390" i="1"/>
  <c r="Q386" i="1"/>
  <c r="Q382" i="1"/>
  <c r="Q378" i="1"/>
  <c r="Q374" i="1"/>
  <c r="Q370" i="1"/>
  <c r="Q366" i="1"/>
  <c r="Q362" i="1"/>
  <c r="Q358" i="1"/>
  <c r="Q354" i="1"/>
  <c r="Q350" i="1"/>
  <c r="Q346" i="1"/>
  <c r="Q342" i="1"/>
  <c r="Q338" i="1"/>
  <c r="Q334" i="1"/>
  <c r="Q330" i="1"/>
  <c r="Q326" i="1"/>
  <c r="Q322" i="1"/>
  <c r="Q318" i="1"/>
  <c r="Q314" i="1"/>
  <c r="Q310" i="1"/>
  <c r="Q306" i="1"/>
  <c r="Q302" i="1"/>
  <c r="Q298" i="1"/>
  <c r="Q294" i="1"/>
  <c r="Q290" i="1"/>
  <c r="Q286" i="1"/>
  <c r="Q282" i="1"/>
  <c r="Q278" i="1"/>
  <c r="Q274" i="1"/>
  <c r="Q270" i="1"/>
  <c r="Q266" i="1"/>
  <c r="Q262" i="1"/>
  <c r="Q258" i="1"/>
  <c r="Q254" i="1"/>
  <c r="Q250" i="1"/>
  <c r="Q246" i="1"/>
  <c r="Q242" i="1"/>
  <c r="Q238" i="1"/>
  <c r="Q234" i="1"/>
  <c r="Q230" i="1"/>
  <c r="Q226" i="1"/>
  <c r="Q222" i="1"/>
  <c r="Q218" i="1"/>
  <c r="Q214" i="1"/>
  <c r="Q210" i="1"/>
  <c r="Q206" i="1"/>
  <c r="Q202" i="1"/>
  <c r="Q198" i="1"/>
  <c r="Q194" i="1"/>
  <c r="Q190" i="1"/>
  <c r="Q186" i="1"/>
  <c r="Q182" i="1"/>
  <c r="Q178" i="1"/>
  <c r="Q174" i="1"/>
  <c r="Q170" i="1"/>
  <c r="Q166" i="1"/>
  <c r="Q162" i="1"/>
  <c r="Q158" i="1"/>
  <c r="Q154" i="1"/>
  <c r="Q150" i="1"/>
  <c r="Q146" i="1"/>
  <c r="Q142" i="1"/>
  <c r="Q138" i="1"/>
  <c r="Q134" i="1"/>
  <c r="Q130" i="1"/>
  <c r="Q126" i="1"/>
  <c r="Q122" i="1"/>
  <c r="Q118" i="1"/>
  <c r="Q114" i="1"/>
  <c r="Q110" i="1"/>
  <c r="Q106" i="1"/>
  <c r="Q102" i="1"/>
  <c r="Q98" i="1"/>
  <c r="Q94" i="1"/>
  <c r="Q90" i="1"/>
  <c r="Q86" i="1"/>
  <c r="Q82" i="1"/>
  <c r="Q78" i="1"/>
  <c r="Q74" i="1"/>
  <c r="Q70" i="1"/>
  <c r="Q66" i="1"/>
  <c r="Q62" i="1"/>
  <c r="Q58" i="1"/>
  <c r="Q54" i="1"/>
  <c r="Q50" i="1"/>
  <c r="Q46" i="1"/>
  <c r="Q42" i="1"/>
  <c r="Q38" i="1"/>
  <c r="Q34" i="1"/>
  <c r="Q30" i="1"/>
  <c r="Q26" i="1"/>
  <c r="Q22" i="1"/>
  <c r="Q18" i="1"/>
  <c r="Q14" i="1"/>
  <c r="Q10" i="1"/>
  <c r="Q6" i="1"/>
  <c r="Q1092" i="1"/>
  <c r="Q1088" i="1"/>
  <c r="Q1084" i="1"/>
  <c r="Q1080" i="1"/>
  <c r="Q1076" i="1"/>
  <c r="Q1072" i="1"/>
  <c r="Q1068" i="1"/>
  <c r="Q1064" i="1"/>
  <c r="Q1060" i="1"/>
  <c r="Q1056" i="1"/>
  <c r="Q1052" i="1"/>
  <c r="Q1048" i="1"/>
  <c r="Q1044" i="1"/>
  <c r="Q1040" i="1"/>
  <c r="Q1036" i="1"/>
  <c r="Q1032" i="1"/>
  <c r="Q1028" i="1"/>
  <c r="Q1024" i="1"/>
  <c r="Q1020" i="1"/>
  <c r="Q1016" i="1"/>
  <c r="Q1012" i="1"/>
  <c r="Q1008" i="1"/>
  <c r="Q1004" i="1"/>
  <c r="Q1000" i="1"/>
  <c r="Q996" i="1"/>
  <c r="Q992" i="1"/>
  <c r="Q988" i="1"/>
  <c r="Q984" i="1"/>
  <c r="Q980" i="1"/>
  <c r="Q976" i="1"/>
  <c r="Q972" i="1"/>
  <c r="Q968" i="1"/>
  <c r="Q964" i="1"/>
  <c r="Q960" i="1"/>
  <c r="Q956" i="1"/>
  <c r="Q952" i="1"/>
  <c r="Q948" i="1"/>
  <c r="Q944" i="1"/>
  <c r="Q940" i="1"/>
  <c r="Q936" i="1"/>
  <c r="Q932" i="1"/>
  <c r="Q928" i="1"/>
  <c r="Q924" i="1"/>
  <c r="Q920" i="1"/>
  <c r="Q916" i="1"/>
  <c r="Q912" i="1"/>
  <c r="Q908" i="1"/>
  <c r="Q904" i="1"/>
  <c r="Q900" i="1"/>
  <c r="Q896" i="1"/>
  <c r="Q892" i="1"/>
  <c r="Q888" i="1"/>
  <c r="Q884" i="1"/>
  <c r="Q880" i="1"/>
  <c r="Q876" i="1"/>
  <c r="Q872" i="1"/>
  <c r="Q868" i="1"/>
  <c r="Q864" i="1"/>
  <c r="Q860" i="1"/>
  <c r="Q856" i="1"/>
  <c r="Q852" i="1"/>
  <c r="Q848" i="1"/>
  <c r="Q844" i="1"/>
  <c r="Q840" i="1"/>
  <c r="Q836" i="1"/>
  <c r="Q832" i="1"/>
  <c r="Q828" i="1"/>
  <c r="Q824" i="1"/>
  <c r="Q820" i="1"/>
  <c r="Q816" i="1"/>
  <c r="Q812" i="1"/>
  <c r="Q808" i="1"/>
  <c r="Q804" i="1"/>
  <c r="Q800" i="1"/>
  <c r="Q796" i="1"/>
  <c r="Q792" i="1"/>
  <c r="Q788" i="1"/>
  <c r="Q784" i="1"/>
  <c r="Q780" i="1"/>
  <c r="Q776" i="1"/>
  <c r="Q772" i="1"/>
  <c r="Q768" i="1"/>
  <c r="Q764" i="1"/>
  <c r="Q760" i="1"/>
  <c r="Q756" i="1"/>
  <c r="Q752" i="1"/>
  <c r="Q748" i="1"/>
  <c r="Q744" i="1"/>
  <c r="Q740" i="1"/>
  <c r="Q736" i="1"/>
  <c r="Q732" i="1"/>
  <c r="Q728" i="1"/>
  <c r="Q724" i="1"/>
  <c r="Q720" i="1"/>
  <c r="Q716" i="1"/>
  <c r="Q712" i="1"/>
  <c r="Q708" i="1"/>
  <c r="Q704" i="1"/>
  <c r="Q700" i="1"/>
  <c r="Q696" i="1"/>
  <c r="Q692" i="1"/>
  <c r="Q688" i="1"/>
  <c r="Q684" i="1"/>
  <c r="Q680" i="1"/>
  <c r="Q676" i="1"/>
  <c r="Q672" i="1"/>
  <c r="Q668" i="1"/>
  <c r="Q664" i="1"/>
  <c r="Q660" i="1"/>
  <c r="Q656" i="1"/>
  <c r="Q652" i="1"/>
  <c r="Q648" i="1"/>
  <c r="Q644" i="1"/>
  <c r="Q640" i="1"/>
  <c r="Q636" i="1"/>
  <c r="Q632" i="1"/>
  <c r="Q628" i="1"/>
  <c r="Q624" i="1"/>
  <c r="Q620" i="1"/>
  <c r="Q616" i="1"/>
  <c r="Q612" i="1"/>
  <c r="Q608" i="1"/>
  <c r="Q604" i="1"/>
  <c r="Q600" i="1"/>
  <c r="Q596" i="1"/>
  <c r="Q592" i="1"/>
  <c r="Q588" i="1"/>
  <c r="Q584" i="1"/>
  <c r="Q580" i="1"/>
  <c r="Q576" i="1"/>
  <c r="Q572" i="1"/>
  <c r="Q568" i="1"/>
  <c r="Q564" i="1"/>
  <c r="Q560" i="1"/>
  <c r="Q556" i="1"/>
  <c r="Q552" i="1"/>
  <c r="Q548" i="1"/>
  <c r="Q544" i="1"/>
  <c r="Q540" i="1"/>
  <c r="Q536" i="1"/>
  <c r="Q532" i="1"/>
  <c r="Q528" i="1"/>
  <c r="Q524" i="1"/>
  <c r="Q520" i="1"/>
  <c r="Q516" i="1"/>
  <c r="Q512" i="1"/>
  <c r="Q508" i="1"/>
  <c r="Q504" i="1"/>
  <c r="Q500" i="1"/>
  <c r="Q496" i="1"/>
  <c r="Q492" i="1"/>
  <c r="Q488" i="1"/>
  <c r="Q484" i="1"/>
  <c r="Q480" i="1"/>
  <c r="Q476" i="1"/>
  <c r="Q472" i="1"/>
  <c r="Q468" i="1"/>
  <c r="Q464" i="1"/>
  <c r="Q460" i="1"/>
  <c r="Q456" i="1"/>
  <c r="Q452" i="1"/>
  <c r="Q448" i="1"/>
  <c r="Q444" i="1"/>
  <c r="Q440" i="1"/>
  <c r="Q436" i="1"/>
  <c r="Q432" i="1"/>
  <c r="Q428" i="1"/>
  <c r="Q424" i="1"/>
  <c r="Q420" i="1"/>
  <c r="Q416" i="1"/>
  <c r="Q412" i="1"/>
  <c r="Q408" i="1"/>
  <c r="Q404" i="1"/>
  <c r="Q400" i="1"/>
  <c r="Q396" i="1"/>
  <c r="Q392" i="1"/>
  <c r="Q388" i="1"/>
  <c r="Q384" i="1"/>
  <c r="Q380" i="1"/>
  <c r="Q376" i="1"/>
  <c r="Q372" i="1"/>
  <c r="Q368" i="1"/>
  <c r="Q364" i="1"/>
  <c r="Q360" i="1"/>
  <c r="Q356" i="1"/>
  <c r="Q352" i="1"/>
  <c r="Q348" i="1"/>
  <c r="Q344" i="1"/>
  <c r="Q340" i="1"/>
  <c r="Q336" i="1"/>
  <c r="Q332" i="1"/>
  <c r="Q328" i="1"/>
  <c r="Q324" i="1"/>
  <c r="Q320" i="1"/>
  <c r="Q316" i="1"/>
  <c r="Q312" i="1"/>
  <c r="Q308" i="1"/>
  <c r="Q304" i="1"/>
  <c r="Q300" i="1"/>
  <c r="Q296" i="1"/>
  <c r="Q292" i="1"/>
  <c r="Q288" i="1"/>
  <c r="Q284" i="1"/>
  <c r="Q280" i="1"/>
  <c r="Q276" i="1"/>
  <c r="Q272" i="1"/>
  <c r="Q268" i="1"/>
  <c r="Q264" i="1"/>
  <c r="Q260" i="1"/>
  <c r="Q256" i="1"/>
  <c r="Q252" i="1"/>
  <c r="Q248" i="1"/>
  <c r="Q244" i="1"/>
  <c r="Q240" i="1"/>
  <c r="Q236" i="1"/>
  <c r="Q232" i="1"/>
  <c r="Q228" i="1"/>
  <c r="Q224" i="1"/>
  <c r="Q220" i="1"/>
  <c r="Q216" i="1"/>
  <c r="Q212" i="1"/>
  <c r="Q208" i="1"/>
  <c r="Q204" i="1"/>
  <c r="Q200" i="1"/>
  <c r="Q196" i="1"/>
  <c r="Q192" i="1"/>
  <c r="Q188" i="1"/>
  <c r="Q184" i="1"/>
  <c r="Q180" i="1"/>
  <c r="Q176" i="1"/>
  <c r="Q172" i="1"/>
  <c r="Q168" i="1"/>
  <c r="Q164" i="1"/>
  <c r="Q160" i="1"/>
  <c r="Q156" i="1"/>
  <c r="Q152" i="1"/>
  <c r="Q148" i="1"/>
  <c r="Q144" i="1"/>
  <c r="Q140" i="1"/>
  <c r="Q136" i="1"/>
  <c r="Q132" i="1"/>
  <c r="Q128" i="1"/>
  <c r="Q124" i="1"/>
  <c r="Q120" i="1"/>
  <c r="Q116" i="1"/>
  <c r="Q112" i="1"/>
  <c r="Q108" i="1"/>
  <c r="Q104" i="1"/>
  <c r="Q100" i="1"/>
  <c r="Q96" i="1"/>
  <c r="Q92" i="1"/>
  <c r="Q88" i="1"/>
  <c r="Q84" i="1"/>
  <c r="Q80" i="1"/>
  <c r="Q76" i="1"/>
  <c r="Q72" i="1"/>
  <c r="Q68" i="1"/>
  <c r="Q64" i="1"/>
  <c r="Q60" i="1"/>
  <c r="Q56" i="1"/>
  <c r="Q52" i="1"/>
  <c r="Q48" i="1"/>
  <c r="Q44" i="1"/>
  <c r="Q40" i="1"/>
  <c r="Q36" i="1"/>
  <c r="Q32" i="1"/>
  <c r="Q28" i="1"/>
  <c r="Q24" i="1"/>
  <c r="Q20" i="1"/>
  <c r="Q16" i="1"/>
  <c r="Q12" i="1"/>
  <c r="Q8" i="1"/>
  <c r="Q4" i="1"/>
  <c r="Q1091" i="1"/>
  <c r="Q1087" i="1"/>
  <c r="Q1083" i="1"/>
  <c r="Q1079" i="1"/>
  <c r="Q1075" i="1"/>
  <c r="Q1071" i="1"/>
  <c r="Q1067" i="1"/>
  <c r="Q1063" i="1"/>
  <c r="Q1059" i="1"/>
  <c r="Q1055" i="1"/>
  <c r="Q1051" i="1"/>
  <c r="Q1047" i="1"/>
  <c r="Q1043" i="1"/>
  <c r="Q1039" i="1"/>
  <c r="Q1035" i="1"/>
  <c r="Q1031" i="1"/>
  <c r="Q1027" i="1"/>
  <c r="Q1023" i="1"/>
  <c r="Q1019" i="1"/>
  <c r="Q1015" i="1"/>
  <c r="Q1011" i="1"/>
  <c r="Q1007" i="1"/>
  <c r="Q1003" i="1"/>
  <c r="Q999" i="1"/>
  <c r="Q995" i="1"/>
  <c r="Q991" i="1"/>
  <c r="Q987" i="1"/>
  <c r="Q983" i="1"/>
  <c r="Q979" i="1"/>
  <c r="Q975" i="1"/>
  <c r="Q971" i="1"/>
  <c r="Q967" i="1"/>
  <c r="Q963" i="1"/>
  <c r="Q959" i="1"/>
  <c r="Q955" i="1"/>
  <c r="Q951" i="1"/>
  <c r="Q947" i="1"/>
  <c r="Q943" i="1"/>
  <c r="Q939" i="1"/>
  <c r="Q935" i="1"/>
  <c r="Q931" i="1"/>
  <c r="Q927" i="1"/>
  <c r="Q923" i="1"/>
  <c r="Q919" i="1"/>
  <c r="Q915" i="1"/>
  <c r="Q911" i="1"/>
  <c r="Q907" i="1"/>
  <c r="Q903" i="1"/>
  <c r="Q899" i="1"/>
  <c r="Q895" i="1"/>
  <c r="Q891" i="1"/>
  <c r="Q887" i="1"/>
  <c r="Q883" i="1"/>
  <c r="Q879" i="1"/>
  <c r="Q875" i="1"/>
  <c r="Q871" i="1"/>
  <c r="Q867" i="1"/>
  <c r="Q863" i="1"/>
  <c r="Q859" i="1"/>
  <c r="Q855" i="1"/>
  <c r="Q851" i="1"/>
  <c r="Q847" i="1"/>
  <c r="Q843" i="1"/>
  <c r="Q839" i="1"/>
  <c r="Q835" i="1"/>
  <c r="Q831" i="1"/>
  <c r="Q827" i="1"/>
  <c r="Q823" i="1"/>
  <c r="Q819" i="1"/>
  <c r="Q815" i="1"/>
  <c r="Q811" i="1"/>
  <c r="Q807" i="1"/>
  <c r="Q803" i="1"/>
  <c r="Q799" i="1"/>
  <c r="Q795" i="1"/>
  <c r="Q791" i="1"/>
  <c r="Q787" i="1"/>
  <c r="Q783" i="1"/>
  <c r="Q779" i="1"/>
  <c r="Q775" i="1"/>
  <c r="Q771" i="1"/>
  <c r="Q767" i="1"/>
  <c r="Q763" i="1"/>
  <c r="Q759" i="1"/>
  <c r="Q755" i="1"/>
  <c r="Q751" i="1"/>
  <c r="Q747" i="1"/>
  <c r="Q743" i="1"/>
  <c r="Q739" i="1"/>
  <c r="Q735" i="1"/>
  <c r="Q731" i="1"/>
  <c r="Q727" i="1"/>
  <c r="Q723" i="1"/>
  <c r="Q719" i="1"/>
  <c r="Q715" i="1"/>
  <c r="Q711" i="1"/>
  <c r="Q707" i="1"/>
  <c r="Q703" i="1"/>
  <c r="Q699" i="1"/>
  <c r="Q695" i="1"/>
  <c r="Q691" i="1"/>
  <c r="Q687" i="1"/>
  <c r="Q683" i="1"/>
  <c r="Q679" i="1"/>
  <c r="Q675" i="1"/>
  <c r="Q671" i="1"/>
  <c r="Q667" i="1"/>
  <c r="Q663" i="1"/>
  <c r="Q659" i="1"/>
  <c r="Q655" i="1"/>
  <c r="Q651" i="1"/>
  <c r="Q647" i="1"/>
  <c r="Q643" i="1"/>
  <c r="Q639" i="1"/>
  <c r="Q635" i="1"/>
  <c r="Q631" i="1"/>
  <c r="Q627" i="1"/>
  <c r="Q623" i="1"/>
  <c r="Q619" i="1"/>
  <c r="Q615" i="1"/>
  <c r="Q611" i="1"/>
  <c r="Q607" i="1"/>
  <c r="Q603" i="1"/>
  <c r="Q599" i="1"/>
  <c r="Q595" i="1"/>
  <c r="Q591" i="1"/>
  <c r="Q587" i="1"/>
  <c r="Q583" i="1"/>
  <c r="Q579" i="1"/>
  <c r="Q575" i="1"/>
  <c r="Q571" i="1"/>
  <c r="Q567" i="1"/>
  <c r="Q563" i="1"/>
  <c r="Q559" i="1"/>
  <c r="Q555" i="1"/>
  <c r="Q551" i="1"/>
  <c r="Q547" i="1"/>
  <c r="Q543" i="1"/>
  <c r="Q539" i="1"/>
  <c r="Q535" i="1"/>
  <c r="Q531" i="1"/>
  <c r="Q527" i="1"/>
  <c r="Q523" i="1"/>
  <c r="Q519" i="1"/>
  <c r="Q515" i="1"/>
  <c r="Q511" i="1"/>
  <c r="Q507" i="1"/>
  <c r="Q503" i="1"/>
  <c r="Q499" i="1"/>
  <c r="Q495" i="1"/>
  <c r="Q491" i="1"/>
  <c r="Q487" i="1"/>
  <c r="Q483" i="1"/>
  <c r="Q479" i="1"/>
  <c r="Q475" i="1"/>
  <c r="Q471" i="1"/>
  <c r="Q467" i="1"/>
  <c r="Q463" i="1"/>
  <c r="Q459" i="1"/>
  <c r="Q455" i="1"/>
  <c r="Q451" i="1"/>
  <c r="Q447" i="1"/>
  <c r="Q443" i="1"/>
  <c r="Q439" i="1"/>
  <c r="Q435" i="1"/>
  <c r="Q431" i="1"/>
  <c r="Q427" i="1"/>
  <c r="Q423" i="1"/>
  <c r="Q419" i="1"/>
  <c r="Q415" i="1"/>
  <c r="Q411" i="1"/>
  <c r="Q407" i="1"/>
  <c r="Q403" i="1"/>
  <c r="Q399" i="1"/>
  <c r="Q395" i="1"/>
  <c r="Q391" i="1"/>
  <c r="Q387" i="1"/>
  <c r="Q383" i="1"/>
  <c r="Q379" i="1"/>
  <c r="Q375" i="1"/>
  <c r="Q371" i="1"/>
  <c r="Q367" i="1"/>
  <c r="Q363" i="1"/>
  <c r="Q359" i="1"/>
  <c r="Q355" i="1"/>
  <c r="Q351" i="1"/>
  <c r="Q347" i="1"/>
  <c r="Q343" i="1"/>
  <c r="Q339" i="1"/>
  <c r="Q335" i="1"/>
  <c r="Q331" i="1"/>
  <c r="Q327" i="1"/>
  <c r="Q323" i="1"/>
  <c r="Q319" i="1"/>
  <c r="Q315" i="1"/>
  <c r="Q311" i="1"/>
  <c r="Q307" i="1"/>
  <c r="Q303" i="1"/>
  <c r="Q299" i="1"/>
  <c r="Q295" i="1"/>
  <c r="Q291" i="1"/>
  <c r="Q287" i="1"/>
  <c r="Q283" i="1"/>
  <c r="Q279" i="1"/>
  <c r="Q275" i="1"/>
  <c r="Q271" i="1"/>
  <c r="Q267" i="1"/>
  <c r="Q263" i="1"/>
  <c r="Q259" i="1"/>
  <c r="Q255" i="1"/>
  <c r="Q251" i="1"/>
  <c r="Q247" i="1"/>
  <c r="Q243" i="1"/>
  <c r="Q239" i="1"/>
  <c r="Q235" i="1"/>
  <c r="Q231" i="1"/>
  <c r="Q227" i="1"/>
  <c r="Q223" i="1"/>
  <c r="Q219" i="1"/>
  <c r="Q215" i="1"/>
  <c r="Q211" i="1"/>
  <c r="Q207" i="1"/>
  <c r="Q203" i="1"/>
  <c r="Q199" i="1"/>
  <c r="Q195" i="1"/>
  <c r="Q191" i="1"/>
  <c r="Q187" i="1"/>
  <c r="Q183" i="1"/>
  <c r="Q179" i="1"/>
  <c r="Q175" i="1"/>
  <c r="Q171" i="1"/>
  <c r="Q167" i="1"/>
  <c r="Q163" i="1"/>
  <c r="Q159" i="1"/>
  <c r="Q155" i="1"/>
  <c r="Q151" i="1"/>
  <c r="Q147" i="1"/>
  <c r="Q143" i="1"/>
  <c r="Q139" i="1"/>
  <c r="Q135" i="1"/>
  <c r="Q131" i="1"/>
  <c r="Q127" i="1"/>
  <c r="Q123" i="1"/>
  <c r="Q119" i="1"/>
  <c r="Q115" i="1"/>
  <c r="Q111" i="1"/>
  <c r="Q107" i="1"/>
  <c r="Q103" i="1"/>
  <c r="Q99" i="1"/>
  <c r="Q95" i="1"/>
  <c r="Q91" i="1"/>
  <c r="Q87" i="1"/>
  <c r="Q83" i="1"/>
  <c r="Q79" i="1"/>
  <c r="Q75" i="1"/>
  <c r="Q71" i="1"/>
  <c r="Q67" i="1"/>
  <c r="Q63" i="1"/>
  <c r="Q59" i="1"/>
  <c r="Q55" i="1"/>
  <c r="Q51" i="1"/>
  <c r="Q47" i="1"/>
  <c r="Q43" i="1"/>
  <c r="Q39" i="1"/>
  <c r="Q35" i="1"/>
  <c r="Q31" i="1"/>
  <c r="Q27" i="1"/>
  <c r="Q23" i="1"/>
  <c r="Q19" i="1"/>
  <c r="Q15" i="1"/>
  <c r="Q11" i="1"/>
  <c r="Q7" i="1"/>
  <c r="Q3" i="1"/>
  <c r="Q1093" i="1"/>
  <c r="Q1089" i="1"/>
  <c r="Q1085" i="1"/>
  <c r="Q1081" i="1"/>
  <c r="Q1077" i="1"/>
  <c r="Q1073" i="1"/>
  <c r="Q1069" i="1"/>
  <c r="Q1065" i="1"/>
  <c r="Q1061" i="1"/>
  <c r="Q1057" i="1"/>
  <c r="Q1053" i="1"/>
  <c r="Q1049" i="1"/>
  <c r="Q1045" i="1"/>
  <c r="Q1041" i="1"/>
  <c r="Q1037" i="1"/>
  <c r="Q1033" i="1"/>
  <c r="Q1029" i="1"/>
  <c r="Q1025" i="1"/>
  <c r="Q1021" i="1"/>
  <c r="Q1017" i="1"/>
  <c r="Q1013" i="1"/>
  <c r="Q1009" i="1"/>
  <c r="Q1005" i="1"/>
  <c r="Q1001" i="1"/>
  <c r="Q997" i="1"/>
  <c r="Q993" i="1"/>
  <c r="Q989" i="1"/>
  <c r="Q985" i="1"/>
  <c r="Q981" i="1"/>
  <c r="Q977" i="1"/>
  <c r="Q973" i="1"/>
  <c r="Q969" i="1"/>
  <c r="Q965" i="1"/>
  <c r="Q961" i="1"/>
  <c r="Q957" i="1"/>
  <c r="Q953" i="1"/>
  <c r="Q949" i="1"/>
  <c r="Q945" i="1"/>
  <c r="Q941" i="1"/>
  <c r="Q937" i="1"/>
  <c r="Q933" i="1"/>
  <c r="Q929" i="1"/>
  <c r="Q925" i="1"/>
  <c r="Q921" i="1"/>
  <c r="Q917" i="1"/>
  <c r="Q913" i="1"/>
  <c r="Q909" i="1"/>
  <c r="Q905" i="1"/>
  <c r="Q901" i="1"/>
  <c r="Q897" i="1"/>
  <c r="Q893" i="1"/>
  <c r="Q889" i="1"/>
  <c r="Q885" i="1"/>
  <c r="Q881" i="1"/>
  <c r="Q877" i="1"/>
  <c r="Q873" i="1"/>
  <c r="Q869" i="1"/>
  <c r="Q865" i="1"/>
  <c r="Q861" i="1"/>
  <c r="Q857" i="1"/>
  <c r="Q853" i="1"/>
  <c r="Q849" i="1"/>
  <c r="Q845" i="1"/>
  <c r="Q841" i="1"/>
  <c r="Q837" i="1"/>
  <c r="Q833" i="1"/>
  <c r="Q829" i="1"/>
  <c r="Q825" i="1"/>
  <c r="Q821" i="1"/>
  <c r="Q817" i="1"/>
  <c r="Q813" i="1"/>
  <c r="Q809" i="1"/>
  <c r="Q805" i="1"/>
  <c r="Q801" i="1"/>
  <c r="Q797" i="1"/>
  <c r="Q793" i="1"/>
  <c r="Q789" i="1"/>
  <c r="Q785" i="1"/>
  <c r="Q781" i="1"/>
  <c r="Q777" i="1"/>
  <c r="Q773" i="1"/>
  <c r="Q769" i="1"/>
  <c r="Q765" i="1"/>
  <c r="Q761" i="1"/>
  <c r="Q757" i="1"/>
  <c r="Q753" i="1"/>
  <c r="Q749" i="1"/>
  <c r="Q745" i="1"/>
  <c r="Q741" i="1"/>
  <c r="Q737" i="1"/>
  <c r="Q733" i="1"/>
  <c r="Q729" i="1"/>
  <c r="Q725" i="1"/>
  <c r="Q721" i="1"/>
  <c r="Q717" i="1"/>
  <c r="Q713" i="1"/>
  <c r="Q709" i="1"/>
  <c r="Q705" i="1"/>
  <c r="Q701" i="1"/>
  <c r="Q697" i="1"/>
  <c r="Q693" i="1"/>
  <c r="Q689" i="1"/>
  <c r="Q685" i="1"/>
  <c r="Q681" i="1"/>
  <c r="Q677" i="1"/>
  <c r="Q673" i="1"/>
  <c r="Q669" i="1"/>
  <c r="Q665" i="1"/>
  <c r="Q661" i="1"/>
  <c r="Q657" i="1"/>
  <c r="Q653" i="1"/>
  <c r="Q649" i="1"/>
  <c r="Q645" i="1"/>
  <c r="Q641" i="1"/>
  <c r="Q637" i="1"/>
  <c r="Q633" i="1"/>
  <c r="Q629" i="1"/>
  <c r="Q625" i="1"/>
  <c r="Q621" i="1"/>
  <c r="Q617" i="1"/>
  <c r="Q613" i="1"/>
  <c r="Q609" i="1"/>
  <c r="Q605" i="1"/>
  <c r="Q601" i="1"/>
  <c r="Q597" i="1"/>
  <c r="Q593" i="1"/>
  <c r="Q589" i="1"/>
  <c r="Q585" i="1"/>
  <c r="Q581" i="1"/>
  <c r="Q577" i="1"/>
  <c r="Q573" i="1"/>
  <c r="Q569" i="1"/>
  <c r="Q565" i="1"/>
  <c r="Q561" i="1"/>
  <c r="Q557" i="1"/>
  <c r="Q553" i="1"/>
  <c r="Q549" i="1"/>
  <c r="Q545" i="1"/>
  <c r="Q541" i="1"/>
  <c r="Q537" i="1"/>
  <c r="Q533" i="1"/>
  <c r="Q529" i="1"/>
  <c r="Q525" i="1"/>
  <c r="Q521" i="1"/>
  <c r="Q517" i="1"/>
  <c r="Q513" i="1"/>
  <c r="Q509" i="1"/>
  <c r="Q505" i="1"/>
  <c r="Q501" i="1"/>
  <c r="Q497" i="1"/>
  <c r="Q493" i="1"/>
  <c r="Q489" i="1"/>
  <c r="Q485" i="1"/>
  <c r="Q481" i="1"/>
  <c r="Q477" i="1"/>
  <c r="Q473" i="1"/>
  <c r="Q469" i="1"/>
  <c r="Q465" i="1"/>
  <c r="Q461" i="1"/>
  <c r="Q457" i="1"/>
  <c r="Q453" i="1"/>
  <c r="Q449" i="1"/>
  <c r="Q445" i="1"/>
  <c r="Q441" i="1"/>
  <c r="Q437" i="1"/>
  <c r="Q433" i="1"/>
  <c r="Q429" i="1"/>
  <c r="Q425" i="1"/>
  <c r="Q421" i="1"/>
  <c r="Q417" i="1"/>
  <c r="Q413" i="1"/>
  <c r="Q409" i="1"/>
  <c r="Q405" i="1"/>
  <c r="Q401" i="1"/>
  <c r="Q397" i="1"/>
  <c r="Q393" i="1"/>
  <c r="Q389" i="1"/>
  <c r="Q385" i="1"/>
  <c r="Q381" i="1"/>
  <c r="Q377" i="1"/>
  <c r="Q373" i="1"/>
  <c r="Q369" i="1"/>
  <c r="Q365" i="1"/>
  <c r="Q361" i="1"/>
  <c r="Q357" i="1"/>
  <c r="Q353" i="1"/>
  <c r="Q349" i="1"/>
  <c r="Q345" i="1"/>
  <c r="Q341" i="1"/>
  <c r="Q337" i="1"/>
  <c r="Q333" i="1"/>
  <c r="Q329" i="1"/>
  <c r="Q325" i="1"/>
  <c r="Q321" i="1"/>
  <c r="Q317" i="1"/>
  <c r="Q313" i="1"/>
  <c r="Q309" i="1"/>
  <c r="Q305" i="1"/>
  <c r="Q301" i="1"/>
  <c r="Q297" i="1"/>
  <c r="Q293" i="1"/>
  <c r="Q289" i="1"/>
  <c r="Q285" i="1"/>
  <c r="Q281" i="1"/>
  <c r="Q277" i="1"/>
  <c r="Q273" i="1"/>
  <c r="Q269" i="1"/>
  <c r="Q265" i="1"/>
  <c r="Q261" i="1"/>
  <c r="Q257" i="1"/>
  <c r="Q253" i="1"/>
  <c r="Q249" i="1"/>
  <c r="Q245" i="1"/>
  <c r="Q241" i="1"/>
  <c r="Q237" i="1"/>
  <c r="Q233" i="1"/>
  <c r="Q229" i="1"/>
  <c r="Q225" i="1"/>
  <c r="Q221" i="1"/>
  <c r="Q217" i="1"/>
  <c r="Q213" i="1"/>
  <c r="Q209" i="1"/>
  <c r="Q205" i="1"/>
  <c r="Q201" i="1"/>
  <c r="Q197" i="1"/>
  <c r="Q193" i="1"/>
  <c r="Q189" i="1"/>
  <c r="Q185" i="1"/>
  <c r="Q181" i="1"/>
  <c r="Q177" i="1"/>
  <c r="Q173" i="1"/>
  <c r="Q169" i="1"/>
  <c r="Q165" i="1"/>
  <c r="Q161" i="1"/>
  <c r="Q157" i="1"/>
  <c r="Q153" i="1"/>
  <c r="Q149" i="1"/>
  <c r="Q145" i="1"/>
  <c r="Q141" i="1"/>
  <c r="Q137" i="1"/>
  <c r="Q133" i="1"/>
  <c r="Q129" i="1"/>
  <c r="Q125" i="1"/>
  <c r="Q121" i="1"/>
  <c r="Q117" i="1"/>
  <c r="Q113" i="1"/>
  <c r="Q109" i="1"/>
  <c r="Q105" i="1"/>
  <c r="Q101" i="1"/>
  <c r="Q97" i="1"/>
  <c r="Q93" i="1"/>
  <c r="Q89" i="1"/>
  <c r="Q85" i="1"/>
  <c r="Q81" i="1"/>
  <c r="Q77" i="1"/>
  <c r="Q73" i="1"/>
  <c r="Q69" i="1"/>
  <c r="Q65" i="1"/>
  <c r="Q61" i="1"/>
  <c r="Q57" i="1"/>
  <c r="Q53" i="1"/>
  <c r="Q49" i="1"/>
  <c r="Q45" i="1"/>
  <c r="Q41" i="1"/>
  <c r="Q37" i="1"/>
  <c r="Q33" i="1"/>
  <c r="Q29" i="1"/>
  <c r="Q25" i="1"/>
  <c r="Q21" i="1"/>
  <c r="Q17" i="1"/>
  <c r="Q13" i="1"/>
  <c r="Q9" i="1"/>
  <c r="Q5" i="1"/>
  <c r="R1064" i="1"/>
  <c r="R1000" i="1"/>
  <c r="R756" i="1"/>
  <c r="R500" i="1"/>
  <c r="R931" i="1"/>
  <c r="R910" i="1"/>
  <c r="R1093" i="1"/>
  <c r="R1089" i="1"/>
  <c r="R1085" i="1"/>
  <c r="R1081" i="1"/>
  <c r="R1077" i="1"/>
  <c r="R1073" i="1"/>
  <c r="R1069" i="1"/>
  <c r="R1065" i="1"/>
  <c r="R1061" i="1"/>
  <c r="R1057" i="1"/>
  <c r="R1053" i="1"/>
  <c r="R1049" i="1"/>
  <c r="R1045" i="1"/>
  <c r="R1041" i="1"/>
  <c r="R1037" i="1"/>
  <c r="R1033" i="1"/>
  <c r="R1029" i="1"/>
  <c r="R1025" i="1"/>
  <c r="R1021" i="1"/>
  <c r="R1017" i="1"/>
  <c r="R1013" i="1"/>
  <c r="R1009" i="1"/>
  <c r="R1005" i="1"/>
  <c r="R1001" i="1"/>
  <c r="R997" i="1"/>
  <c r="R993" i="1"/>
  <c r="R989" i="1"/>
  <c r="R985" i="1"/>
  <c r="R981" i="1"/>
  <c r="R977" i="1"/>
  <c r="R973" i="1"/>
  <c r="R969" i="1"/>
  <c r="R965" i="1"/>
  <c r="R961" i="1"/>
  <c r="R957" i="1"/>
  <c r="R953" i="1"/>
  <c r="R949" i="1"/>
  <c r="R945" i="1"/>
  <c r="R941" i="1"/>
  <c r="R937" i="1"/>
  <c r="R933" i="1"/>
  <c r="R929" i="1"/>
  <c r="R925" i="1"/>
  <c r="R921" i="1"/>
  <c r="R917" i="1"/>
  <c r="R913" i="1"/>
  <c r="R909" i="1"/>
  <c r="R905" i="1"/>
  <c r="R901" i="1"/>
  <c r="R897" i="1"/>
  <c r="R893" i="1"/>
  <c r="R889" i="1"/>
  <c r="R885" i="1"/>
  <c r="R881" i="1"/>
  <c r="R877" i="1"/>
  <c r="R873" i="1"/>
  <c r="R869" i="1"/>
  <c r="R865" i="1"/>
  <c r="R861" i="1"/>
  <c r="R857" i="1"/>
  <c r="R853" i="1"/>
  <c r="R849" i="1"/>
  <c r="R845" i="1"/>
  <c r="R841" i="1"/>
  <c r="R837" i="1"/>
  <c r="R833" i="1"/>
  <c r="R829" i="1"/>
  <c r="R825" i="1"/>
  <c r="R821" i="1"/>
  <c r="R817" i="1"/>
  <c r="R813" i="1"/>
  <c r="R809" i="1"/>
  <c r="R805" i="1"/>
  <c r="R801" i="1"/>
  <c r="R797" i="1"/>
  <c r="R793" i="1"/>
  <c r="R789" i="1"/>
  <c r="R785" i="1"/>
  <c r="R781" i="1"/>
  <c r="R777" i="1"/>
  <c r="R773" i="1"/>
  <c r="R769" i="1"/>
  <c r="R765" i="1"/>
  <c r="R761" i="1"/>
  <c r="R757" i="1"/>
  <c r="R753" i="1"/>
  <c r="R749" i="1"/>
  <c r="R745" i="1"/>
  <c r="R741" i="1"/>
  <c r="R737" i="1"/>
  <c r="R733" i="1"/>
  <c r="R729" i="1"/>
  <c r="R725" i="1"/>
  <c r="R721" i="1"/>
  <c r="R717" i="1"/>
  <c r="R713" i="1"/>
  <c r="R709" i="1"/>
  <c r="R705" i="1"/>
  <c r="R701" i="1"/>
  <c r="R697" i="1"/>
  <c r="R693" i="1"/>
  <c r="R689" i="1"/>
  <c r="R685" i="1"/>
  <c r="R681" i="1"/>
  <c r="R677" i="1"/>
  <c r="R673" i="1"/>
  <c r="R669" i="1"/>
  <c r="R665" i="1"/>
  <c r="R661" i="1"/>
  <c r="R657" i="1"/>
  <c r="R653" i="1"/>
  <c r="R649" i="1"/>
  <c r="R645" i="1"/>
  <c r="R641" i="1"/>
  <c r="R637" i="1"/>
  <c r="R633" i="1"/>
  <c r="R629" i="1"/>
  <c r="R625" i="1"/>
  <c r="R621" i="1"/>
  <c r="R617" i="1"/>
  <c r="R613" i="1"/>
  <c r="R609" i="1"/>
  <c r="R605" i="1"/>
  <c r="R601" i="1"/>
  <c r="R597" i="1"/>
  <c r="R593" i="1"/>
  <c r="R589" i="1"/>
  <c r="R585" i="1"/>
  <c r="R581" i="1"/>
  <c r="R577" i="1"/>
  <c r="R573" i="1"/>
  <c r="R569" i="1"/>
  <c r="R565" i="1"/>
  <c r="R561" i="1"/>
  <c r="R557" i="1"/>
  <c r="R553" i="1"/>
  <c r="R549" i="1"/>
  <c r="R545" i="1"/>
  <c r="R541" i="1"/>
  <c r="R537" i="1"/>
  <c r="R533" i="1"/>
  <c r="R529" i="1"/>
  <c r="R525" i="1"/>
  <c r="R521" i="1"/>
  <c r="R517" i="1"/>
  <c r="R513" i="1"/>
  <c r="R509" i="1"/>
  <c r="R505" i="1"/>
  <c r="R501" i="1"/>
  <c r="R497" i="1"/>
  <c r="R493" i="1"/>
  <c r="R489" i="1"/>
  <c r="R485" i="1"/>
  <c r="R481" i="1"/>
  <c r="R477" i="1"/>
  <c r="R473" i="1"/>
  <c r="R469" i="1"/>
  <c r="R465" i="1"/>
  <c r="R461" i="1"/>
  <c r="R457" i="1"/>
  <c r="R453" i="1"/>
  <c r="R449" i="1"/>
  <c r="R445" i="1"/>
  <c r="R441" i="1"/>
  <c r="R437" i="1"/>
  <c r="R433" i="1"/>
  <c r="R429" i="1"/>
  <c r="R425" i="1"/>
  <c r="R421" i="1"/>
  <c r="R417" i="1"/>
  <c r="R413" i="1"/>
  <c r="R409" i="1"/>
  <c r="R405" i="1"/>
  <c r="R401" i="1"/>
  <c r="R397" i="1"/>
  <c r="R393" i="1"/>
  <c r="R389" i="1"/>
  <c r="R385" i="1"/>
  <c r="R381" i="1"/>
  <c r="R377" i="1"/>
  <c r="R373" i="1"/>
  <c r="R369" i="1"/>
  <c r="R365" i="1"/>
  <c r="R361" i="1"/>
  <c r="R357" i="1"/>
  <c r="R353" i="1"/>
  <c r="R349" i="1"/>
  <c r="R345" i="1"/>
  <c r="R341" i="1"/>
  <c r="R337" i="1"/>
  <c r="R333" i="1"/>
  <c r="R329" i="1"/>
  <c r="R325" i="1"/>
  <c r="R321" i="1"/>
  <c r="R317" i="1"/>
  <c r="R313" i="1"/>
  <c r="R309" i="1"/>
  <c r="R305" i="1"/>
  <c r="R301" i="1"/>
  <c r="R297" i="1"/>
  <c r="R293" i="1"/>
  <c r="R289" i="1"/>
  <c r="R285" i="1"/>
  <c r="R281" i="1"/>
  <c r="R277" i="1"/>
  <c r="R273" i="1"/>
  <c r="R269" i="1"/>
  <c r="R265" i="1"/>
  <c r="R261" i="1"/>
  <c r="R257" i="1"/>
  <c r="R253" i="1"/>
  <c r="R249" i="1"/>
  <c r="R245" i="1"/>
  <c r="R241" i="1"/>
  <c r="R237" i="1"/>
  <c r="R233" i="1"/>
  <c r="R229" i="1"/>
  <c r="R225" i="1"/>
  <c r="R221" i="1"/>
  <c r="R217" i="1"/>
  <c r="R213" i="1"/>
  <c r="R209" i="1"/>
  <c r="R205" i="1"/>
  <c r="R201" i="1"/>
  <c r="R197" i="1"/>
  <c r="R193" i="1"/>
  <c r="R189" i="1"/>
  <c r="R185" i="1"/>
  <c r="R181" i="1"/>
  <c r="R177" i="1"/>
  <c r="R173" i="1"/>
  <c r="R169" i="1"/>
  <c r="R165" i="1"/>
  <c r="R161" i="1"/>
  <c r="R157" i="1"/>
  <c r="R153" i="1"/>
  <c r="R149" i="1"/>
  <c r="R145" i="1"/>
  <c r="R141" i="1"/>
  <c r="R137" i="1"/>
  <c r="R133" i="1"/>
  <c r="R129" i="1"/>
  <c r="R125" i="1"/>
  <c r="R121" i="1"/>
  <c r="R117" i="1"/>
  <c r="R113" i="1"/>
  <c r="R109" i="1"/>
  <c r="R105" i="1"/>
  <c r="R101" i="1"/>
  <c r="R97" i="1"/>
  <c r="R93" i="1"/>
  <c r="R89" i="1"/>
  <c r="R85" i="1"/>
  <c r="R81" i="1"/>
  <c r="R77" i="1"/>
  <c r="R73" i="1"/>
  <c r="R69" i="1"/>
  <c r="R65" i="1"/>
  <c r="R61" i="1"/>
  <c r="R57" i="1"/>
  <c r="R53" i="1"/>
  <c r="R49" i="1"/>
  <c r="R45" i="1"/>
  <c r="R41" i="1"/>
  <c r="R37" i="1"/>
  <c r="R33" i="1"/>
  <c r="R29" i="1"/>
  <c r="R25" i="1"/>
  <c r="R21" i="1"/>
  <c r="R17" i="1"/>
  <c r="R13" i="1"/>
  <c r="R9" i="1"/>
  <c r="R5" i="1"/>
  <c r="R1092" i="1"/>
  <c r="R1088" i="1"/>
  <c r="R1084" i="1"/>
  <c r="R1076" i="1"/>
  <c r="R1072" i="1"/>
  <c r="R1068" i="1"/>
  <c r="R1060" i="1"/>
  <c r="R1056" i="1"/>
  <c r="R1052" i="1"/>
  <c r="R1044" i="1"/>
  <c r="R1040" i="1"/>
  <c r="R1036" i="1"/>
  <c r="R1028" i="1"/>
  <c r="R1024" i="1"/>
  <c r="R1020" i="1"/>
  <c r="R1012" i="1"/>
  <c r="R1008" i="1"/>
  <c r="R1004" i="1"/>
  <c r="R996" i="1"/>
  <c r="R992" i="1"/>
  <c r="R988" i="1"/>
  <c r="R980" i="1"/>
  <c r="R976" i="1"/>
  <c r="R972" i="1"/>
  <c r="R964" i="1"/>
  <c r="R960" i="1"/>
  <c r="R956" i="1"/>
  <c r="R948" i="1"/>
  <c r="R944" i="1"/>
  <c r="R940" i="1"/>
  <c r="R936" i="1"/>
  <c r="R932" i="1"/>
  <c r="R928" i="1"/>
  <c r="R924" i="1"/>
  <c r="R920" i="1"/>
  <c r="R916" i="1"/>
  <c r="R912" i="1"/>
  <c r="R908" i="1"/>
  <c r="R904" i="1"/>
  <c r="R900" i="1"/>
  <c r="R896" i="1"/>
  <c r="R892" i="1"/>
  <c r="R888" i="1"/>
  <c r="R880" i="1"/>
  <c r="R876" i="1"/>
  <c r="R872" i="1"/>
  <c r="R868" i="1"/>
  <c r="R864" i="1"/>
  <c r="R860" i="1"/>
  <c r="R856" i="1"/>
  <c r="R852" i="1"/>
  <c r="R848" i="1"/>
  <c r="R844" i="1"/>
  <c r="R840" i="1"/>
  <c r="R836" i="1"/>
  <c r="R832" i="1"/>
  <c r="R828" i="1"/>
  <c r="R824" i="1"/>
  <c r="R816" i="1"/>
  <c r="R812" i="1"/>
  <c r="R808" i="1"/>
  <c r="R804" i="1"/>
  <c r="R800" i="1"/>
  <c r="R796" i="1"/>
  <c r="R792" i="1"/>
  <c r="R788" i="1"/>
  <c r="R784" i="1"/>
  <c r="R780" i="1"/>
  <c r="R776" i="1"/>
  <c r="R772" i="1"/>
  <c r="R768" i="1"/>
  <c r="R764" i="1"/>
  <c r="R760" i="1"/>
  <c r="R752" i="1"/>
  <c r="R748" i="1"/>
  <c r="R744" i="1"/>
  <c r="R740" i="1"/>
  <c r="R736" i="1"/>
  <c r="R732" i="1"/>
  <c r="R728" i="1"/>
  <c r="R724" i="1"/>
  <c r="R720" i="1"/>
  <c r="R716" i="1"/>
  <c r="R712" i="1"/>
  <c r="R708" i="1"/>
  <c r="R704" i="1"/>
  <c r="R700" i="1"/>
  <c r="R696" i="1"/>
  <c r="R688" i="1"/>
  <c r="R684" i="1"/>
  <c r="R680" i="1"/>
  <c r="R676" i="1"/>
  <c r="R672" i="1"/>
  <c r="R668" i="1"/>
  <c r="R664" i="1"/>
  <c r="R660" i="1"/>
  <c r="R656" i="1"/>
  <c r="R652" i="1"/>
  <c r="R648" i="1"/>
  <c r="R644" i="1"/>
  <c r="R640" i="1"/>
  <c r="R636" i="1"/>
  <c r="R632" i="1"/>
  <c r="R624" i="1"/>
  <c r="R620" i="1"/>
  <c r="R616" i="1"/>
  <c r="R612" i="1"/>
  <c r="R608" i="1"/>
  <c r="R604" i="1"/>
  <c r="R600" i="1"/>
  <c r="R596" i="1"/>
  <c r="R592" i="1"/>
  <c r="R588" i="1"/>
  <c r="R584" i="1"/>
  <c r="R580" i="1"/>
  <c r="R576" i="1"/>
  <c r="R572" i="1"/>
  <c r="R568" i="1"/>
  <c r="R560" i="1"/>
  <c r="R556" i="1"/>
  <c r="R552" i="1"/>
  <c r="R548" i="1"/>
  <c r="R544" i="1"/>
  <c r="R540" i="1"/>
  <c r="R536" i="1"/>
  <c r="R532" i="1"/>
  <c r="R528" i="1"/>
  <c r="R524" i="1"/>
  <c r="R520" i="1"/>
  <c r="R516" i="1"/>
  <c r="R512" i="1"/>
  <c r="R508" i="1"/>
  <c r="R504" i="1"/>
  <c r="R496" i="1"/>
  <c r="R492" i="1"/>
  <c r="R488" i="1"/>
  <c r="R484" i="1"/>
  <c r="R480" i="1"/>
  <c r="R476" i="1"/>
  <c r="R472" i="1"/>
  <c r="R468" i="1"/>
  <c r="R464" i="1"/>
  <c r="R460" i="1"/>
  <c r="R456" i="1"/>
  <c r="R452" i="1"/>
  <c r="R448" i="1"/>
  <c r="R444" i="1"/>
  <c r="R440" i="1"/>
  <c r="R432" i="1"/>
  <c r="R428" i="1"/>
  <c r="R424" i="1"/>
  <c r="R420" i="1"/>
  <c r="R416" i="1"/>
  <c r="R412" i="1"/>
  <c r="R408" i="1"/>
  <c r="R404" i="1"/>
  <c r="R400" i="1"/>
  <c r="R396" i="1"/>
  <c r="R392" i="1"/>
  <c r="R388" i="1"/>
  <c r="R384" i="1"/>
  <c r="R380" i="1"/>
  <c r="R376" i="1"/>
  <c r="R372" i="1"/>
  <c r="R368" i="1"/>
  <c r="R360" i="1"/>
  <c r="R356" i="1"/>
  <c r="R352" i="1"/>
  <c r="R348" i="1"/>
  <c r="R344" i="1"/>
  <c r="R340" i="1"/>
  <c r="R336" i="1"/>
  <c r="R332" i="1"/>
  <c r="R328" i="1"/>
  <c r="R324" i="1"/>
  <c r="R320" i="1"/>
  <c r="R316" i="1"/>
  <c r="R312" i="1"/>
  <c r="R308" i="1"/>
  <c r="R304" i="1"/>
  <c r="R300" i="1"/>
  <c r="R296" i="1"/>
  <c r="R292" i="1"/>
  <c r="R288" i="1"/>
  <c r="R284" i="1"/>
  <c r="R280" i="1"/>
  <c r="R276" i="1"/>
  <c r="R272" i="1"/>
  <c r="R268" i="1"/>
  <c r="R264" i="1"/>
  <c r="R260" i="1"/>
  <c r="R256" i="1"/>
  <c r="R252" i="1"/>
  <c r="R248" i="1"/>
  <c r="R244" i="1"/>
  <c r="R240" i="1"/>
  <c r="R236" i="1"/>
  <c r="R232" i="1"/>
  <c r="R228" i="1"/>
  <c r="R224" i="1"/>
  <c r="R220" i="1"/>
  <c r="R216" i="1"/>
  <c r="R212" i="1"/>
  <c r="R208" i="1"/>
  <c r="R204" i="1"/>
  <c r="R200" i="1"/>
  <c r="R196" i="1"/>
  <c r="R192" i="1"/>
  <c r="R188" i="1"/>
  <c r="R184" i="1"/>
  <c r="R180" i="1"/>
  <c r="R176" i="1"/>
  <c r="R172" i="1"/>
  <c r="R168" i="1"/>
  <c r="R164" i="1"/>
  <c r="R160" i="1"/>
  <c r="R156" i="1"/>
  <c r="R152" i="1"/>
  <c r="R148" i="1"/>
  <c r="R144" i="1"/>
  <c r="R140" i="1"/>
  <c r="R136" i="1"/>
  <c r="R132" i="1"/>
  <c r="R128" i="1"/>
  <c r="R124" i="1"/>
  <c r="R120" i="1"/>
  <c r="R116" i="1"/>
  <c r="R112" i="1"/>
  <c r="R108" i="1"/>
  <c r="R104" i="1"/>
  <c r="R100" i="1"/>
  <c r="R96" i="1"/>
  <c r="R92" i="1"/>
  <c r="R88" i="1"/>
  <c r="R84" i="1"/>
  <c r="R80" i="1"/>
  <c r="R76" i="1"/>
  <c r="R72" i="1"/>
  <c r="R68" i="1"/>
  <c r="R64" i="1"/>
  <c r="R60" i="1"/>
  <c r="R56" i="1"/>
  <c r="R52" i="1"/>
  <c r="R48" i="1"/>
  <c r="R44" i="1"/>
  <c r="R40" i="1"/>
  <c r="R36" i="1"/>
  <c r="R32" i="1"/>
  <c r="R28" i="1"/>
  <c r="R24" i="1"/>
  <c r="R20" i="1"/>
  <c r="R16" i="1"/>
  <c r="R12" i="1"/>
  <c r="R8" i="1"/>
  <c r="R4" i="1"/>
  <c r="R1048" i="1"/>
  <c r="R984" i="1"/>
  <c r="R692" i="1"/>
  <c r="R436" i="1"/>
  <c r="R1091" i="1"/>
  <c r="R1087" i="1"/>
  <c r="R1083" i="1"/>
  <c r="R1079" i="1"/>
  <c r="R1075" i="1"/>
  <c r="R1071" i="1"/>
  <c r="R1067" i="1"/>
  <c r="R1063" i="1"/>
  <c r="R1059" i="1"/>
  <c r="R1055" i="1"/>
  <c r="R1051" i="1"/>
  <c r="R1047" i="1"/>
  <c r="R1043" i="1"/>
  <c r="R1039" i="1"/>
  <c r="R1035" i="1"/>
  <c r="R1031" i="1"/>
  <c r="R1027" i="1"/>
  <c r="R1023" i="1"/>
  <c r="R1019" i="1"/>
  <c r="R1015" i="1"/>
  <c r="R1011" i="1"/>
  <c r="R1007" i="1"/>
  <c r="R1003" i="1"/>
  <c r="R999" i="1"/>
  <c r="R995" i="1"/>
  <c r="R991" i="1"/>
  <c r="R987" i="1"/>
  <c r="R983" i="1"/>
  <c r="R979" i="1"/>
  <c r="R975" i="1"/>
  <c r="R971" i="1"/>
  <c r="R967" i="1"/>
  <c r="R963" i="1"/>
  <c r="R959" i="1"/>
  <c r="R955" i="1"/>
  <c r="R951" i="1"/>
  <c r="R947" i="1"/>
  <c r="R943" i="1"/>
  <c r="R939" i="1"/>
  <c r="R935" i="1"/>
  <c r="R927" i="1"/>
  <c r="R923" i="1"/>
  <c r="R919" i="1"/>
  <c r="R915" i="1"/>
  <c r="R911" i="1"/>
  <c r="R907" i="1"/>
  <c r="R903" i="1"/>
  <c r="R899" i="1"/>
  <c r="R895" i="1"/>
  <c r="R891" i="1"/>
  <c r="R887" i="1"/>
  <c r="R883" i="1"/>
  <c r="R879" i="1"/>
  <c r="R875" i="1"/>
  <c r="R871" i="1"/>
  <c r="R867" i="1"/>
  <c r="R863" i="1"/>
  <c r="R859" i="1"/>
  <c r="R855" i="1"/>
  <c r="R851" i="1"/>
  <c r="R847" i="1"/>
  <c r="R843" i="1"/>
  <c r="R839" i="1"/>
  <c r="R835" i="1"/>
  <c r="R831" i="1"/>
  <c r="R827" i="1"/>
  <c r="R823" i="1"/>
  <c r="R819" i="1"/>
  <c r="R815" i="1"/>
  <c r="R811" i="1"/>
  <c r="R807" i="1"/>
  <c r="R803" i="1"/>
  <c r="R799" i="1"/>
  <c r="R795" i="1"/>
  <c r="R791" i="1"/>
  <c r="R787" i="1"/>
  <c r="R783" i="1"/>
  <c r="R779" i="1"/>
  <c r="R775" i="1"/>
  <c r="R771" i="1"/>
  <c r="R767" i="1"/>
  <c r="R763" i="1"/>
  <c r="R759" i="1"/>
  <c r="R755" i="1"/>
  <c r="R751" i="1"/>
  <c r="R747" i="1"/>
  <c r="R743" i="1"/>
  <c r="R739" i="1"/>
  <c r="R735" i="1"/>
  <c r="R731" i="1"/>
  <c r="R727" i="1"/>
  <c r="R723" i="1"/>
  <c r="R719" i="1"/>
  <c r="R715" i="1"/>
  <c r="R711" i="1"/>
  <c r="R707" i="1"/>
  <c r="R703" i="1"/>
  <c r="R699" i="1"/>
  <c r="R695" i="1"/>
  <c r="R691" i="1"/>
  <c r="R687" i="1"/>
  <c r="R683" i="1"/>
  <c r="R679" i="1"/>
  <c r="R675" i="1"/>
  <c r="R671" i="1"/>
  <c r="R667" i="1"/>
  <c r="R663" i="1"/>
  <c r="R659" i="1"/>
  <c r="R655" i="1"/>
  <c r="R651" i="1"/>
  <c r="R647" i="1"/>
  <c r="R643" i="1"/>
  <c r="R639" i="1"/>
  <c r="R635" i="1"/>
  <c r="R631" i="1"/>
  <c r="R627" i="1"/>
  <c r="R623" i="1"/>
  <c r="R619" i="1"/>
  <c r="R615" i="1"/>
  <c r="R611" i="1"/>
  <c r="R607" i="1"/>
  <c r="R603" i="1"/>
  <c r="R599" i="1"/>
  <c r="R595" i="1"/>
  <c r="R591" i="1"/>
  <c r="R587" i="1"/>
  <c r="R583" i="1"/>
  <c r="R579" i="1"/>
  <c r="R575" i="1"/>
  <c r="R571" i="1"/>
  <c r="R567" i="1"/>
  <c r="R563" i="1"/>
  <c r="R559" i="1"/>
  <c r="R555" i="1"/>
  <c r="R551" i="1"/>
  <c r="R547" i="1"/>
  <c r="R543" i="1"/>
  <c r="R539" i="1"/>
  <c r="R535" i="1"/>
  <c r="R531" i="1"/>
  <c r="R527" i="1"/>
  <c r="R523" i="1"/>
  <c r="R519" i="1"/>
  <c r="R515" i="1"/>
  <c r="R511" i="1"/>
  <c r="R507" i="1"/>
  <c r="R503" i="1"/>
  <c r="R499" i="1"/>
  <c r="R495" i="1"/>
  <c r="R491" i="1"/>
  <c r="R487" i="1"/>
  <c r="R483" i="1"/>
  <c r="R479" i="1"/>
  <c r="R475" i="1"/>
  <c r="R471" i="1"/>
  <c r="R467" i="1"/>
  <c r="R463" i="1"/>
  <c r="R459" i="1"/>
  <c r="R455" i="1"/>
  <c r="R451" i="1"/>
  <c r="R447" i="1"/>
  <c r="R443" i="1"/>
  <c r="R439" i="1"/>
  <c r="R435" i="1"/>
  <c r="R431" i="1"/>
  <c r="R427" i="1"/>
  <c r="R423" i="1"/>
  <c r="R419" i="1"/>
  <c r="R415" i="1"/>
  <c r="R411" i="1"/>
  <c r="R407" i="1"/>
  <c r="R403" i="1"/>
  <c r="R399" i="1"/>
  <c r="R395" i="1"/>
  <c r="R391" i="1"/>
  <c r="R387" i="1"/>
  <c r="R383" i="1"/>
  <c r="R379" i="1"/>
  <c r="R375" i="1"/>
  <c r="R371" i="1"/>
  <c r="R367" i="1"/>
  <c r="R363" i="1"/>
  <c r="R359" i="1"/>
  <c r="R355" i="1"/>
  <c r="R351" i="1"/>
  <c r="R347" i="1"/>
  <c r="R343" i="1"/>
  <c r="R339" i="1"/>
  <c r="R335" i="1"/>
  <c r="R331" i="1"/>
  <c r="R327" i="1"/>
  <c r="R323" i="1"/>
  <c r="R319" i="1"/>
  <c r="R315" i="1"/>
  <c r="R311" i="1"/>
  <c r="R307" i="1"/>
  <c r="R303" i="1"/>
  <c r="R299" i="1"/>
  <c r="R295" i="1"/>
  <c r="R291" i="1"/>
  <c r="R287" i="1"/>
  <c r="R283" i="1"/>
  <c r="R275" i="1"/>
  <c r="R271" i="1"/>
  <c r="R267" i="1"/>
  <c r="R263" i="1"/>
  <c r="R259" i="1"/>
  <c r="R255" i="1"/>
  <c r="R251" i="1"/>
  <c r="R247" i="1"/>
  <c r="R243" i="1"/>
  <c r="R239" i="1"/>
  <c r="R235" i="1"/>
  <c r="R231" i="1"/>
  <c r="R227" i="1"/>
  <c r="R223" i="1"/>
  <c r="R219" i="1"/>
  <c r="R215" i="1"/>
  <c r="R211" i="1"/>
  <c r="R207" i="1"/>
  <c r="R203" i="1"/>
  <c r="R199" i="1"/>
  <c r="R195" i="1"/>
  <c r="R191" i="1"/>
  <c r="R187" i="1"/>
  <c r="R183" i="1"/>
  <c r="R179" i="1"/>
  <c r="R175" i="1"/>
  <c r="R171" i="1"/>
  <c r="R167" i="1"/>
  <c r="R163" i="1"/>
  <c r="R159" i="1"/>
  <c r="R155" i="1"/>
  <c r="R151" i="1"/>
  <c r="R147" i="1"/>
  <c r="R143" i="1"/>
  <c r="R139" i="1"/>
  <c r="R135" i="1"/>
  <c r="R131" i="1"/>
  <c r="R127" i="1"/>
  <c r="R123" i="1"/>
  <c r="R119" i="1"/>
  <c r="R115" i="1"/>
  <c r="R111" i="1"/>
  <c r="R107" i="1"/>
  <c r="R103" i="1"/>
  <c r="R99" i="1"/>
  <c r="R95" i="1"/>
  <c r="R91" i="1"/>
  <c r="R87" i="1"/>
  <c r="R83" i="1"/>
  <c r="R79" i="1"/>
  <c r="R75" i="1"/>
  <c r="R71" i="1"/>
  <c r="R67" i="1"/>
  <c r="R63" i="1"/>
  <c r="R59" i="1"/>
  <c r="R55" i="1"/>
  <c r="R51" i="1"/>
  <c r="R47" i="1"/>
  <c r="R43" i="1"/>
  <c r="R39" i="1"/>
  <c r="R35" i="1"/>
  <c r="R31" i="1"/>
  <c r="R27" i="1"/>
  <c r="R23" i="1"/>
  <c r="R19" i="1"/>
  <c r="R15" i="1"/>
  <c r="R11" i="1"/>
  <c r="R7" i="1"/>
  <c r="R3" i="1"/>
  <c r="R1032" i="1"/>
  <c r="R968" i="1"/>
  <c r="R884" i="1"/>
  <c r="R628" i="1"/>
  <c r="R364" i="1"/>
  <c r="R2" i="1"/>
  <c r="R1090" i="1"/>
  <c r="R1086" i="1"/>
  <c r="R1082" i="1"/>
  <c r="R1078" i="1"/>
  <c r="R1074" i="1"/>
  <c r="R1070" i="1"/>
  <c r="R1066" i="1"/>
  <c r="R1062" i="1"/>
  <c r="R1058" i="1"/>
  <c r="R1054" i="1"/>
  <c r="R1050" i="1"/>
  <c r="R1046" i="1"/>
  <c r="R1042" i="1"/>
  <c r="R1038" i="1"/>
  <c r="R1034" i="1"/>
  <c r="R1030" i="1"/>
  <c r="R1026" i="1"/>
  <c r="R1022" i="1"/>
  <c r="R1018" i="1"/>
  <c r="R1014" i="1"/>
  <c r="R1010" i="1"/>
  <c r="R1006" i="1"/>
  <c r="R1002" i="1"/>
  <c r="R998" i="1"/>
  <c r="R994" i="1"/>
  <c r="R990" i="1"/>
  <c r="R986" i="1"/>
  <c r="R982" i="1"/>
  <c r="R978" i="1"/>
  <c r="R974" i="1"/>
  <c r="R970" i="1"/>
  <c r="R966" i="1"/>
  <c r="R962" i="1"/>
  <c r="R958" i="1"/>
  <c r="R954" i="1"/>
  <c r="R950" i="1"/>
  <c r="R946" i="1"/>
  <c r="R942" i="1"/>
  <c r="R938" i="1"/>
  <c r="R934" i="1"/>
  <c r="R930" i="1"/>
  <c r="R926" i="1"/>
  <c r="R922" i="1"/>
  <c r="R918" i="1"/>
  <c r="R914" i="1"/>
  <c r="R906" i="1"/>
  <c r="R902" i="1"/>
  <c r="R898" i="1"/>
  <c r="R894" i="1"/>
  <c r="R890" i="1"/>
  <c r="R886" i="1"/>
  <c r="R882" i="1"/>
  <c r="R878" i="1"/>
  <c r="R874" i="1"/>
  <c r="R870" i="1"/>
  <c r="R866" i="1"/>
  <c r="R862" i="1"/>
  <c r="R858" i="1"/>
  <c r="R854" i="1"/>
  <c r="R850" i="1"/>
  <c r="R846" i="1"/>
  <c r="R842" i="1"/>
  <c r="R838" i="1"/>
  <c r="R834" i="1"/>
  <c r="R830" i="1"/>
  <c r="R826" i="1"/>
  <c r="R822" i="1"/>
  <c r="R818" i="1"/>
  <c r="R814" i="1"/>
  <c r="R810" i="1"/>
  <c r="R806" i="1"/>
  <c r="R802" i="1"/>
  <c r="R798" i="1"/>
  <c r="R794" i="1"/>
  <c r="R790" i="1"/>
  <c r="R786" i="1"/>
  <c r="R782" i="1"/>
  <c r="R778" i="1"/>
  <c r="R774" i="1"/>
  <c r="R770" i="1"/>
  <c r="R766" i="1"/>
  <c r="R762" i="1"/>
  <c r="R758" i="1"/>
  <c r="R754" i="1"/>
  <c r="R750" i="1"/>
  <c r="R746" i="1"/>
  <c r="R742" i="1"/>
  <c r="R738" i="1"/>
  <c r="R734" i="1"/>
  <c r="R730" i="1"/>
  <c r="R726" i="1"/>
  <c r="R722" i="1"/>
  <c r="R718" i="1"/>
  <c r="R714" i="1"/>
  <c r="R710" i="1"/>
  <c r="R706" i="1"/>
  <c r="R702" i="1"/>
  <c r="R698" i="1"/>
  <c r="R694" i="1"/>
  <c r="R690" i="1"/>
  <c r="R686" i="1"/>
  <c r="R682" i="1"/>
  <c r="R678" i="1"/>
  <c r="R674" i="1"/>
  <c r="R670" i="1"/>
  <c r="R666" i="1"/>
  <c r="R662" i="1"/>
  <c r="R658" i="1"/>
  <c r="R654" i="1"/>
  <c r="R650" i="1"/>
  <c r="R646" i="1"/>
  <c r="R642" i="1"/>
  <c r="R638" i="1"/>
  <c r="R634" i="1"/>
  <c r="R630" i="1"/>
  <c r="R626" i="1"/>
  <c r="R622" i="1"/>
  <c r="R618" i="1"/>
  <c r="R614" i="1"/>
  <c r="R610" i="1"/>
  <c r="R606" i="1"/>
  <c r="R602" i="1"/>
  <c r="R598" i="1"/>
  <c r="R594" i="1"/>
  <c r="R590" i="1"/>
  <c r="R586" i="1"/>
  <c r="R582" i="1"/>
  <c r="R578" i="1"/>
  <c r="R574" i="1"/>
  <c r="R570" i="1"/>
  <c r="R566" i="1"/>
  <c r="R562" i="1"/>
  <c r="R558" i="1"/>
  <c r="R554" i="1"/>
  <c r="R550" i="1"/>
  <c r="R546" i="1"/>
  <c r="R542" i="1"/>
  <c r="R538" i="1"/>
  <c r="R534" i="1"/>
  <c r="R530" i="1"/>
  <c r="R526" i="1"/>
  <c r="R522" i="1"/>
  <c r="R518" i="1"/>
  <c r="R514" i="1"/>
  <c r="R510" i="1"/>
  <c r="R506" i="1"/>
  <c r="R502" i="1"/>
  <c r="R498" i="1"/>
  <c r="R494" i="1"/>
  <c r="R490" i="1"/>
  <c r="R486" i="1"/>
  <c r="R482" i="1"/>
  <c r="R478" i="1"/>
  <c r="R474" i="1"/>
  <c r="R470" i="1"/>
  <c r="R466" i="1"/>
  <c r="R462" i="1"/>
  <c r="R458" i="1"/>
  <c r="R454" i="1"/>
  <c r="R450" i="1"/>
  <c r="R446" i="1"/>
  <c r="R442" i="1"/>
  <c r="R438" i="1"/>
  <c r="R434" i="1"/>
  <c r="R430" i="1"/>
  <c r="R426" i="1"/>
  <c r="R422" i="1"/>
  <c r="R418" i="1"/>
  <c r="R414" i="1"/>
  <c r="R410" i="1"/>
  <c r="R406" i="1"/>
  <c r="R402" i="1"/>
  <c r="R398" i="1"/>
  <c r="R394" i="1"/>
  <c r="R390" i="1"/>
  <c r="R386" i="1"/>
  <c r="R382" i="1"/>
  <c r="R378" i="1"/>
  <c r="R374" i="1"/>
  <c r="R370" i="1"/>
  <c r="R366" i="1"/>
  <c r="R362" i="1"/>
  <c r="R358" i="1"/>
  <c r="R354" i="1"/>
  <c r="R350" i="1"/>
  <c r="R346" i="1"/>
  <c r="R342" i="1"/>
  <c r="R338" i="1"/>
  <c r="R334" i="1"/>
  <c r="R330" i="1"/>
  <c r="R326" i="1"/>
  <c r="R322" i="1"/>
  <c r="R318" i="1"/>
  <c r="R314" i="1"/>
  <c r="R310" i="1"/>
  <c r="R306" i="1"/>
  <c r="R302" i="1"/>
  <c r="R298" i="1"/>
  <c r="R294" i="1"/>
  <c r="R290" i="1"/>
  <c r="R286" i="1"/>
  <c r="R282" i="1"/>
  <c r="R278" i="1"/>
  <c r="R274" i="1"/>
  <c r="R270" i="1"/>
  <c r="R266" i="1"/>
  <c r="R262" i="1"/>
  <c r="R258" i="1"/>
  <c r="R254" i="1"/>
  <c r="R250" i="1"/>
  <c r="R246" i="1"/>
  <c r="R242" i="1"/>
  <c r="R238" i="1"/>
  <c r="R234" i="1"/>
  <c r="R230" i="1"/>
  <c r="R226" i="1"/>
  <c r="R222" i="1"/>
  <c r="R218" i="1"/>
  <c r="R214" i="1"/>
  <c r="R210" i="1"/>
  <c r="R206" i="1"/>
  <c r="R202" i="1"/>
  <c r="R198" i="1"/>
  <c r="R194" i="1"/>
  <c r="R190" i="1"/>
  <c r="R186" i="1"/>
  <c r="R182" i="1"/>
  <c r="R178" i="1"/>
  <c r="R174" i="1"/>
  <c r="R170" i="1"/>
  <c r="R166" i="1"/>
  <c r="R162" i="1"/>
  <c r="R158" i="1"/>
  <c r="R154" i="1"/>
  <c r="R150" i="1"/>
  <c r="R146" i="1"/>
  <c r="R142" i="1"/>
  <c r="R138" i="1"/>
  <c r="R134" i="1"/>
  <c r="R130" i="1"/>
  <c r="R126" i="1"/>
  <c r="R122" i="1"/>
  <c r="R118" i="1"/>
  <c r="R114" i="1"/>
  <c r="R110" i="1"/>
  <c r="R106" i="1"/>
  <c r="R102" i="1"/>
  <c r="R98" i="1"/>
  <c r="R94" i="1"/>
  <c r="R90" i="1"/>
  <c r="R86" i="1"/>
  <c r="R82" i="1"/>
  <c r="R78" i="1"/>
  <c r="R74" i="1"/>
  <c r="R70" i="1"/>
  <c r="R66" i="1"/>
  <c r="R62" i="1"/>
  <c r="R58" i="1"/>
  <c r="R54" i="1"/>
  <c r="R50" i="1"/>
  <c r="R46" i="1"/>
  <c r="R42" i="1"/>
  <c r="R38" i="1"/>
  <c r="R34" i="1"/>
  <c r="R30" i="1"/>
  <c r="R26" i="1"/>
  <c r="R22" i="1"/>
  <c r="R18" i="1"/>
  <c r="R14" i="1"/>
  <c r="R10" i="1"/>
  <c r="R6" i="1"/>
  <c r="R1080" i="1"/>
  <c r="R1016" i="1"/>
  <c r="R952" i="1"/>
  <c r="R820" i="1"/>
  <c r="R564" i="1"/>
  <c r="R279" i="1"/>
  <c r="U1088" i="1"/>
  <c r="U880" i="1"/>
  <c r="U1024" i="1"/>
  <c r="U1052" i="1"/>
  <c r="U1060" i="1"/>
  <c r="U864" i="1"/>
  <c r="U956" i="1"/>
  <c r="U884" i="1"/>
  <c r="U852" i="1"/>
  <c r="U768" i="1"/>
  <c r="U747" i="1"/>
  <c r="U1085" i="1"/>
  <c r="U1069" i="1"/>
  <c r="U1049" i="1"/>
  <c r="U1025" i="1"/>
  <c r="U1005" i="1"/>
  <c r="U420" i="1"/>
  <c r="U1043" i="1"/>
  <c r="U1035" i="1"/>
  <c r="U1059" i="1"/>
  <c r="U907" i="1"/>
  <c r="U697" i="1"/>
  <c r="U1039" i="1"/>
  <c r="U959" i="1"/>
  <c r="U848" i="1"/>
  <c r="U1007" i="1"/>
  <c r="U1093" i="1"/>
  <c r="U1081" i="1"/>
  <c r="U1061" i="1"/>
  <c r="U1041" i="1"/>
  <c r="U997" i="1"/>
  <c r="U977" i="1"/>
  <c r="U943" i="1"/>
  <c r="U1077" i="1"/>
  <c r="U1057" i="1"/>
  <c r="U1037" i="1"/>
  <c r="U1017" i="1"/>
  <c r="U989" i="1"/>
  <c r="U969" i="1"/>
  <c r="U927" i="1"/>
  <c r="U836" i="1"/>
  <c r="U752" i="1"/>
  <c r="U633" i="1"/>
  <c r="U1073" i="1"/>
  <c r="U1053" i="1"/>
  <c r="U1033" i="1"/>
  <c r="U1009" i="1"/>
  <c r="U985" i="1"/>
  <c r="U961" i="1"/>
  <c r="U820" i="1"/>
  <c r="U731" i="1"/>
  <c r="U591" i="1"/>
  <c r="N113" i="1"/>
  <c r="U113" i="1" s="1"/>
  <c r="N317" i="1"/>
  <c r="U317" i="1" s="1"/>
  <c r="N126" i="1"/>
  <c r="U126" i="1" s="1"/>
  <c r="N275" i="1"/>
  <c r="N296" i="1"/>
  <c r="U296" i="1" s="1"/>
  <c r="N127" i="1"/>
  <c r="N86" i="1"/>
  <c r="N294" i="1"/>
  <c r="N490" i="1"/>
  <c r="U490" i="1" s="1"/>
  <c r="N506" i="1"/>
  <c r="U506" i="1" s="1"/>
  <c r="N582" i="1"/>
  <c r="U582" i="1" s="1"/>
  <c r="N670" i="1"/>
  <c r="U670" i="1" s="1"/>
  <c r="N766" i="1"/>
  <c r="U766" i="1" s="1"/>
  <c r="N135" i="1"/>
  <c r="U135" i="1" s="1"/>
  <c r="N55" i="1"/>
  <c r="N412" i="1"/>
  <c r="N641" i="1"/>
  <c r="U641" i="1" s="1"/>
  <c r="N371" i="1"/>
  <c r="U371" i="1" s="1"/>
  <c r="N483" i="1"/>
  <c r="U483" i="1" s="1"/>
  <c r="N520" i="1"/>
  <c r="U520" i="1" s="1"/>
  <c r="N881" i="1"/>
  <c r="U881" i="1" s="1"/>
  <c r="N921" i="1"/>
  <c r="U921" i="1" s="1"/>
  <c r="N500" i="1"/>
  <c r="U500" i="1" s="1"/>
  <c r="N131" i="1"/>
  <c r="U131" i="1" s="1"/>
  <c r="N74" i="1"/>
  <c r="U74" i="1" s="1"/>
  <c r="N271" i="1"/>
  <c r="U271" i="1" s="1"/>
  <c r="N470" i="1"/>
  <c r="U470" i="1" s="1"/>
  <c r="N686" i="1"/>
  <c r="U686" i="1" s="1"/>
  <c r="N762" i="1"/>
  <c r="U762" i="1" s="1"/>
  <c r="N400" i="1"/>
  <c r="N295" i="1"/>
  <c r="U295" i="1" s="1"/>
  <c r="N338" i="1"/>
  <c r="U338" i="1" s="1"/>
  <c r="N509" i="1"/>
  <c r="U509" i="1" s="1"/>
  <c r="N877" i="1"/>
  <c r="U877" i="1" s="1"/>
  <c r="N905" i="1"/>
  <c r="U905" i="1" s="1"/>
  <c r="N937" i="1"/>
  <c r="U937" i="1" s="1"/>
  <c r="N580" i="1"/>
  <c r="U580" i="1" s="1"/>
  <c r="N830" i="1"/>
  <c r="U830" i="1" s="1"/>
  <c r="N902" i="1"/>
  <c r="U902" i="1" s="1"/>
  <c r="N664" i="1"/>
  <c r="U664" i="1" s="1"/>
  <c r="N713" i="1"/>
  <c r="U713" i="1" s="1"/>
  <c r="N69" i="1"/>
  <c r="U69" i="1" s="1"/>
  <c r="N209" i="1"/>
  <c r="U209" i="1" s="1"/>
  <c r="N233" i="1"/>
  <c r="U233" i="1" s="1"/>
  <c r="N31" i="1"/>
  <c r="U31" i="1" s="1"/>
  <c r="N320" i="1"/>
  <c r="U320" i="1" s="1"/>
  <c r="N650" i="1"/>
  <c r="U650" i="1" s="1"/>
  <c r="N662" i="1"/>
  <c r="U662" i="1" s="1"/>
  <c r="N405" i="1"/>
  <c r="U405" i="1" s="1"/>
  <c r="N428" i="1"/>
  <c r="U428" i="1" s="1"/>
  <c r="N344" i="1"/>
  <c r="U344" i="1" s="1"/>
  <c r="N515" i="1"/>
  <c r="N552" i="1"/>
  <c r="U552" i="1" s="1"/>
  <c r="N108" i="1"/>
  <c r="U108" i="1" s="1"/>
  <c r="N537" i="1"/>
  <c r="U537" i="1" s="1"/>
  <c r="N649" i="1"/>
  <c r="U649" i="1" s="1"/>
  <c r="N870" i="1"/>
  <c r="N890" i="1"/>
  <c r="U890" i="1" s="1"/>
  <c r="N318" i="1"/>
  <c r="U318" i="1" s="1"/>
  <c r="N643" i="1"/>
  <c r="U643" i="1" s="1"/>
  <c r="N863" i="1"/>
  <c r="U863" i="1" s="1"/>
  <c r="N81" i="1"/>
  <c r="U81" i="1" s="1"/>
  <c r="N329" i="1"/>
  <c r="U329" i="1" s="1"/>
  <c r="N179" i="1"/>
  <c r="N91" i="1"/>
  <c r="U91" i="1" s="1"/>
  <c r="N150" i="1"/>
  <c r="U150" i="1" s="1"/>
  <c r="N214" i="1"/>
  <c r="U214" i="1" s="1"/>
  <c r="N562" i="1"/>
  <c r="U562" i="1" s="1"/>
  <c r="N654" i="1"/>
  <c r="U654" i="1" s="1"/>
  <c r="N501" i="1"/>
  <c r="U501" i="1" s="1"/>
  <c r="N667" i="1"/>
  <c r="U667" i="1" s="1"/>
  <c r="N455" i="1"/>
  <c r="U455" i="1" s="1"/>
  <c r="N636" i="1"/>
  <c r="U636" i="1" s="1"/>
  <c r="N103" i="1"/>
  <c r="U103" i="1" s="1"/>
  <c r="N850" i="1"/>
  <c r="U850" i="1" s="1"/>
  <c r="N66" i="1"/>
  <c r="U66" i="1" s="1"/>
  <c r="N436" i="1"/>
  <c r="U436" i="1" s="1"/>
  <c r="N13" i="1"/>
  <c r="U13" i="1" s="1"/>
  <c r="N307" i="1"/>
  <c r="U307" i="1" s="1"/>
  <c r="N122" i="1"/>
  <c r="N27" i="1"/>
  <c r="U27" i="1" s="1"/>
  <c r="N394" i="1"/>
  <c r="U394" i="1" s="1"/>
  <c r="N698" i="1"/>
  <c r="U698" i="1" s="1"/>
  <c r="N730" i="1"/>
  <c r="U730" i="1" s="1"/>
  <c r="N363" i="1"/>
  <c r="U363" i="1" s="1"/>
  <c r="N645" i="1"/>
  <c r="U645" i="1" s="1"/>
  <c r="N290" i="1"/>
  <c r="U290" i="1" s="1"/>
  <c r="N652" i="1"/>
  <c r="N541" i="1"/>
  <c r="U541" i="1" s="1"/>
  <c r="N669" i="1"/>
  <c r="U669" i="1" s="1"/>
  <c r="N857" i="1"/>
  <c r="U857" i="1" s="1"/>
  <c r="N367" i="1"/>
  <c r="N719" i="1"/>
  <c r="U719" i="1" s="1"/>
  <c r="N761" i="1"/>
  <c r="U761" i="1" s="1"/>
  <c r="N181" i="1"/>
  <c r="U181" i="1" s="1"/>
  <c r="N297" i="1"/>
  <c r="U297" i="1" s="1"/>
  <c r="N30" i="1"/>
  <c r="U30" i="1" s="1"/>
  <c r="N248" i="1"/>
  <c r="N312" i="1"/>
  <c r="U312" i="1" s="1"/>
  <c r="N251" i="1"/>
  <c r="N304" i="1"/>
  <c r="U304" i="1" s="1"/>
  <c r="N750" i="1"/>
  <c r="U750" i="1" s="1"/>
  <c r="N347" i="1"/>
  <c r="U347" i="1" s="1"/>
  <c r="N311" i="1"/>
  <c r="N417" i="1"/>
  <c r="U417" i="1" s="1"/>
  <c r="N82" i="1"/>
  <c r="U82" i="1" s="1"/>
  <c r="N456" i="1"/>
  <c r="U456" i="1" s="1"/>
  <c r="N532" i="1"/>
  <c r="U532" i="1" s="1"/>
  <c r="N716" i="1"/>
  <c r="U716" i="1" s="1"/>
  <c r="N845" i="1"/>
  <c r="U845" i="1" s="1"/>
  <c r="N869" i="1"/>
  <c r="U869" i="1" s="1"/>
  <c r="N893" i="1"/>
  <c r="N749" i="1"/>
  <c r="U749" i="1" s="1"/>
  <c r="N846" i="1"/>
  <c r="U846" i="1" s="1"/>
  <c r="N862" i="1"/>
  <c r="U862" i="1" s="1"/>
  <c r="N910" i="1"/>
  <c r="U910" i="1" s="1"/>
  <c r="N922" i="1"/>
  <c r="N621" i="1"/>
  <c r="U621" i="1" s="1"/>
  <c r="N745" i="1"/>
  <c r="U745" i="1" s="1"/>
  <c r="N895" i="1"/>
  <c r="U895" i="1" s="1"/>
  <c r="N153" i="1"/>
  <c r="U153" i="1" s="1"/>
  <c r="N173" i="1"/>
  <c r="U173" i="1" s="1"/>
  <c r="N257" i="1"/>
  <c r="U257" i="1" s="1"/>
  <c r="N196" i="1"/>
  <c r="U196" i="1" s="1"/>
  <c r="N246" i="1"/>
  <c r="U246" i="1" s="1"/>
  <c r="N438" i="1"/>
  <c r="U438" i="1" s="1"/>
  <c r="N510" i="1"/>
  <c r="U510" i="1" s="1"/>
  <c r="N199" i="1"/>
  <c r="N332" i="1"/>
  <c r="U332" i="1" s="1"/>
  <c r="N411" i="1"/>
  <c r="U411" i="1" s="1"/>
  <c r="N421" i="1"/>
  <c r="U421" i="1" s="1"/>
  <c r="N491" i="1"/>
  <c r="U491" i="1" s="1"/>
  <c r="N496" i="1"/>
  <c r="U496" i="1" s="1"/>
  <c r="N587" i="1"/>
  <c r="U587" i="1" s="1"/>
  <c r="N380" i="1"/>
  <c r="U380" i="1" s="1"/>
  <c r="N529" i="1"/>
  <c r="N545" i="1"/>
  <c r="N648" i="1"/>
  <c r="U648" i="1" s="1"/>
  <c r="N829" i="1"/>
  <c r="U829" i="1" s="1"/>
  <c r="N130" i="1"/>
  <c r="U130" i="1" s="1"/>
  <c r="N774" i="1"/>
  <c r="U774" i="1" s="1"/>
  <c r="N782" i="1"/>
  <c r="U782" i="1" s="1"/>
  <c r="N838" i="1"/>
  <c r="U838" i="1" s="1"/>
  <c r="N521" i="1"/>
  <c r="U521" i="1" s="1"/>
  <c r="N19" i="1"/>
  <c r="U19" i="1" s="1"/>
  <c r="N266" i="1"/>
  <c r="U266" i="1" s="1"/>
  <c r="N378" i="1"/>
  <c r="U378" i="1" s="1"/>
  <c r="N566" i="1"/>
  <c r="U566" i="1" s="1"/>
  <c r="N610" i="1"/>
  <c r="U610" i="1" s="1"/>
  <c r="N263" i="1"/>
  <c r="N306" i="1"/>
  <c r="U306" i="1" s="1"/>
  <c r="N485" i="1"/>
  <c r="U485" i="1" s="1"/>
  <c r="N549" i="1"/>
  <c r="U549" i="1" s="1"/>
  <c r="N608" i="1"/>
  <c r="U608" i="1" s="1"/>
  <c r="N656" i="1"/>
  <c r="U656" i="1" s="1"/>
  <c r="N476" i="1"/>
  <c r="U476" i="1" s="1"/>
  <c r="N673" i="1"/>
  <c r="U673" i="1" s="1"/>
  <c r="N679" i="1"/>
  <c r="U679" i="1" s="1"/>
  <c r="N842" i="1"/>
  <c r="U842" i="1" s="1"/>
  <c r="N875" i="1"/>
  <c r="N879" i="1"/>
  <c r="U879" i="1" s="1"/>
  <c r="N149" i="1"/>
  <c r="U149" i="1" s="1"/>
  <c r="N291" i="1"/>
  <c r="U291" i="1" s="1"/>
  <c r="N90" i="1"/>
  <c r="U90" i="1" s="1"/>
  <c r="N11" i="1"/>
  <c r="U11" i="1" s="1"/>
  <c r="N139" i="1"/>
  <c r="U139" i="1" s="1"/>
  <c r="N176" i="1"/>
  <c r="U176" i="1" s="1"/>
  <c r="N597" i="1"/>
  <c r="U597" i="1" s="1"/>
  <c r="N353" i="1"/>
  <c r="U353" i="1" s="1"/>
  <c r="N401" i="1"/>
  <c r="U401" i="1" s="1"/>
  <c r="N695" i="1"/>
  <c r="U695" i="1" s="1"/>
  <c r="N60" i="1"/>
  <c r="U60" i="1" s="1"/>
  <c r="N397" i="1"/>
  <c r="U397" i="1" s="1"/>
  <c r="N568" i="1"/>
  <c r="U568" i="1" s="1"/>
  <c r="N447" i="1"/>
  <c r="N826" i="1"/>
  <c r="U826" i="1" s="1"/>
  <c r="N926" i="1"/>
  <c r="U926" i="1" s="1"/>
  <c r="N151" i="1"/>
  <c r="U151" i="1" s="1"/>
  <c r="N708" i="1"/>
  <c r="U708" i="1" s="1"/>
  <c r="N787" i="1"/>
  <c r="U787" i="1" s="1"/>
  <c r="N29" i="1"/>
  <c r="U29" i="1" s="1"/>
  <c r="N105" i="1"/>
  <c r="U105" i="1" s="1"/>
  <c r="N157" i="1"/>
  <c r="U157" i="1" s="1"/>
  <c r="N213" i="1"/>
  <c r="U213" i="1" s="1"/>
  <c r="N249" i="1"/>
  <c r="U249" i="1" s="1"/>
  <c r="N265" i="1"/>
  <c r="U265" i="1" s="1"/>
  <c r="N289" i="1"/>
  <c r="U289" i="1" s="1"/>
  <c r="N321" i="1"/>
  <c r="U321" i="1" s="1"/>
  <c r="N216" i="1"/>
  <c r="U216" i="1" s="1"/>
  <c r="N58" i="1"/>
  <c r="U58" i="1" s="1"/>
  <c r="N100" i="1"/>
  <c r="U100" i="1" s="1"/>
  <c r="N255" i="1"/>
  <c r="U255" i="1" s="1"/>
  <c r="N160" i="1"/>
  <c r="U160" i="1" s="1"/>
  <c r="N350" i="1"/>
  <c r="U350" i="1" s="1"/>
  <c r="N614" i="1"/>
  <c r="U614" i="1" s="1"/>
  <c r="N622" i="1"/>
  <c r="U622" i="1" s="1"/>
  <c r="N674" i="1"/>
  <c r="N694" i="1"/>
  <c r="U694" i="1" s="1"/>
  <c r="N734" i="1"/>
  <c r="U734" i="1" s="1"/>
  <c r="N178" i="1"/>
  <c r="N613" i="1"/>
  <c r="U613" i="1" s="1"/>
  <c r="N465" i="1"/>
  <c r="U465" i="1" s="1"/>
  <c r="N383" i="1"/>
  <c r="N781" i="1"/>
  <c r="U781" i="1" s="1"/>
  <c r="N849" i="1"/>
  <c r="U849" i="1" s="1"/>
  <c r="N717" i="1"/>
  <c r="U717" i="1" s="1"/>
  <c r="N675" i="1"/>
  <c r="U675" i="1" s="1"/>
  <c r="N735" i="1"/>
  <c r="N1089" i="1"/>
  <c r="N1065" i="1"/>
  <c r="U1065" i="1" s="1"/>
  <c r="N1045" i="1"/>
  <c r="U1045" i="1" s="1"/>
  <c r="N1029" i="1"/>
  <c r="U1029" i="1" s="1"/>
  <c r="N1013" i="1"/>
  <c r="U1013" i="1" s="1"/>
  <c r="N1001" i="1"/>
  <c r="U1001" i="1" s="1"/>
  <c r="N993" i="1"/>
  <c r="U993" i="1" s="1"/>
  <c r="N973" i="1"/>
  <c r="U973" i="1" s="1"/>
  <c r="N965" i="1"/>
  <c r="N951" i="1"/>
  <c r="U951" i="1" s="1"/>
  <c r="N935" i="1"/>
  <c r="U935" i="1" s="1"/>
  <c r="N919" i="1"/>
  <c r="N900" i="1"/>
  <c r="N868" i="1"/>
  <c r="U868" i="1" s="1"/>
  <c r="N804" i="1"/>
  <c r="N505" i="1"/>
  <c r="U505" i="1" s="1"/>
  <c r="N41" i="1"/>
  <c r="U41" i="1" s="1"/>
  <c r="N142" i="1"/>
  <c r="U142" i="1" s="1"/>
  <c r="N10" i="1"/>
  <c r="U10" i="1" s="1"/>
  <c r="N234" i="1"/>
  <c r="U234" i="1" s="1"/>
  <c r="N331" i="1"/>
  <c r="U331" i="1" s="1"/>
  <c r="N342" i="1"/>
  <c r="U342" i="1" s="1"/>
  <c r="N462" i="1"/>
  <c r="U462" i="1" s="1"/>
  <c r="N558" i="1"/>
  <c r="N570" i="1"/>
  <c r="U570" i="1" s="1"/>
  <c r="N586" i="1"/>
  <c r="U586" i="1" s="1"/>
  <c r="N634" i="1"/>
  <c r="U634" i="1" s="1"/>
  <c r="N389" i="1"/>
  <c r="N512" i="1"/>
  <c r="U512" i="1" s="1"/>
  <c r="N576" i="1"/>
  <c r="U576" i="1" s="1"/>
  <c r="N581" i="1"/>
  <c r="U581" i="1" s="1"/>
  <c r="N76" i="1"/>
  <c r="U76" i="1" s="1"/>
  <c r="N369" i="1"/>
  <c r="N375" i="1"/>
  <c r="N535" i="1"/>
  <c r="U535" i="1" s="1"/>
  <c r="N625" i="1"/>
  <c r="N167" i="1"/>
  <c r="U167" i="1" s="1"/>
  <c r="N403" i="1"/>
  <c r="U403" i="1" s="1"/>
  <c r="N429" i="1"/>
  <c r="U429" i="1" s="1"/>
  <c r="N431" i="1"/>
  <c r="N628" i="1"/>
  <c r="U628" i="1" s="1"/>
  <c r="N639" i="1"/>
  <c r="U639" i="1" s="1"/>
  <c r="N744" i="1"/>
  <c r="U744" i="1" s="1"/>
  <c r="N851" i="1"/>
  <c r="U851" i="1" s="1"/>
  <c r="N859" i="1"/>
  <c r="U859" i="1" s="1"/>
  <c r="N5" i="1"/>
  <c r="U5" i="1" s="1"/>
  <c r="N193" i="1"/>
  <c r="U193" i="1" s="1"/>
  <c r="N211" i="1"/>
  <c r="N259" i="1"/>
  <c r="U259" i="1" s="1"/>
  <c r="N155" i="1"/>
  <c r="U155" i="1" s="1"/>
  <c r="N390" i="1"/>
  <c r="U390" i="1" s="1"/>
  <c r="N658" i="1"/>
  <c r="N114" i="1"/>
  <c r="U114" i="1" s="1"/>
  <c r="N469" i="1"/>
  <c r="U469" i="1" s="1"/>
  <c r="N631" i="1"/>
  <c r="U631" i="1" s="1"/>
  <c r="N853" i="1"/>
  <c r="U853" i="1" s="1"/>
  <c r="N765" i="1"/>
  <c r="U765" i="1" s="1"/>
  <c r="N794" i="1"/>
  <c r="U794" i="1" s="1"/>
  <c r="N696" i="1"/>
  <c r="U696" i="1" s="1"/>
  <c r="N871" i="1"/>
  <c r="N121" i="1"/>
  <c r="U121" i="1" s="1"/>
  <c r="N24" i="1"/>
  <c r="N158" i="1"/>
  <c r="U158" i="1" s="1"/>
  <c r="N200" i="1"/>
  <c r="U200" i="1" s="1"/>
  <c r="N111" i="1"/>
  <c r="U111" i="1" s="1"/>
  <c r="N382" i="1"/>
  <c r="N624" i="1"/>
  <c r="U624" i="1" s="1"/>
  <c r="N699" i="1"/>
  <c r="U699" i="1" s="1"/>
  <c r="N385" i="1"/>
  <c r="U385" i="1" s="1"/>
  <c r="N588" i="1"/>
  <c r="U588" i="1" s="1"/>
  <c r="N392" i="1"/>
  <c r="N461" i="1"/>
  <c r="N467" i="1"/>
  <c r="U467" i="1" s="1"/>
  <c r="N339" i="1"/>
  <c r="U339" i="1" s="1"/>
  <c r="N605" i="1"/>
  <c r="U605" i="1" s="1"/>
  <c r="N753" i="1"/>
  <c r="U753" i="1" s="1"/>
  <c r="N941" i="1"/>
  <c r="U941" i="1" s="1"/>
  <c r="N733" i="1"/>
  <c r="U733" i="1" s="1"/>
  <c r="N831" i="1"/>
  <c r="U831" i="1" s="1"/>
  <c r="N883" i="1"/>
  <c r="U883" i="1" s="1"/>
  <c r="N117" i="1"/>
  <c r="U117" i="1" s="1"/>
  <c r="N280" i="1"/>
  <c r="U280" i="1" s="1"/>
  <c r="N335" i="1"/>
  <c r="N128" i="1"/>
  <c r="U128" i="1" s="1"/>
  <c r="N666" i="1"/>
  <c r="U666" i="1" s="1"/>
  <c r="N702" i="1"/>
  <c r="U702" i="1" s="1"/>
  <c r="N357" i="1"/>
  <c r="U357" i="1" s="1"/>
  <c r="N544" i="1"/>
  <c r="U544" i="1" s="1"/>
  <c r="N683" i="1"/>
  <c r="U683" i="1" s="1"/>
  <c r="N551" i="1"/>
  <c r="U551" i="1" s="1"/>
  <c r="N556" i="1"/>
  <c r="U556" i="1" s="1"/>
  <c r="N531" i="1"/>
  <c r="N865" i="1"/>
  <c r="U865" i="1" s="1"/>
  <c r="N913" i="1"/>
  <c r="U913" i="1" s="1"/>
  <c r="N681" i="1"/>
  <c r="U681" i="1" s="1"/>
  <c r="N760" i="1"/>
  <c r="N393" i="1"/>
  <c r="U393" i="1" s="1"/>
  <c r="N564" i="1"/>
  <c r="U564" i="1" s="1"/>
  <c r="N775" i="1"/>
  <c r="U775" i="1" s="1"/>
  <c r="N815" i="1"/>
  <c r="U815" i="1" s="1"/>
  <c r="N855" i="1"/>
  <c r="U855" i="1" s="1"/>
  <c r="N93" i="1"/>
  <c r="U93" i="1" s="1"/>
  <c r="N253" i="1"/>
  <c r="U253" i="1" s="1"/>
  <c r="N269" i="1"/>
  <c r="U269" i="1" s="1"/>
  <c r="N325" i="1"/>
  <c r="U325" i="1" s="1"/>
  <c r="N115" i="1"/>
  <c r="U115" i="1" s="1"/>
  <c r="N184" i="1"/>
  <c r="U184" i="1" s="1"/>
  <c r="N206" i="1"/>
  <c r="U206" i="1" s="1"/>
  <c r="N250" i="1"/>
  <c r="U250" i="1" s="1"/>
  <c r="N292" i="1"/>
  <c r="U292" i="1" s="1"/>
  <c r="N144" i="1"/>
  <c r="U144" i="1" s="1"/>
  <c r="N443" i="1"/>
  <c r="U443" i="1" s="1"/>
  <c r="N34" i="1"/>
  <c r="U34" i="1" s="1"/>
  <c r="N119" i="1"/>
  <c r="U119" i="1" s="1"/>
  <c r="N508" i="1"/>
  <c r="U508" i="1" s="1"/>
  <c r="N519" i="1"/>
  <c r="U519" i="1" s="1"/>
  <c r="N657" i="1"/>
  <c r="U657" i="1" s="1"/>
  <c r="N188" i="1"/>
  <c r="U188" i="1" s="1"/>
  <c r="N721" i="1"/>
  <c r="U721" i="1" s="1"/>
  <c r="N727" i="1"/>
  <c r="N839" i="1"/>
  <c r="U839" i="1" s="1"/>
  <c r="N891" i="1"/>
  <c r="U891" i="1" s="1"/>
  <c r="N49" i="1"/>
  <c r="U49" i="1" s="1"/>
  <c r="N53" i="1"/>
  <c r="N129" i="1"/>
  <c r="U129" i="1" s="1"/>
  <c r="N14" i="1"/>
  <c r="U14" i="1" s="1"/>
  <c r="N302" i="1"/>
  <c r="U302" i="1" s="1"/>
  <c r="N159" i="1"/>
  <c r="N223" i="1"/>
  <c r="U223" i="1" s="1"/>
  <c r="N486" i="1"/>
  <c r="U486" i="1" s="1"/>
  <c r="N494" i="1"/>
  <c r="U494" i="1" s="1"/>
  <c r="N602" i="1"/>
  <c r="U602" i="1" s="1"/>
  <c r="N642" i="1"/>
  <c r="U642" i="1" s="1"/>
  <c r="N710" i="1"/>
  <c r="U710" i="1" s="1"/>
  <c r="N322" i="1"/>
  <c r="U322" i="1" s="1"/>
  <c r="N539" i="1"/>
  <c r="U539" i="1" s="1"/>
  <c r="N672" i="1"/>
  <c r="U672" i="1" s="1"/>
  <c r="N487" i="1"/>
  <c r="U487" i="1" s="1"/>
  <c r="N513" i="1"/>
  <c r="U513" i="1" s="1"/>
  <c r="N616" i="1"/>
  <c r="U616" i="1" s="1"/>
  <c r="N711" i="1"/>
  <c r="U711" i="1" s="1"/>
  <c r="N789" i="1"/>
  <c r="U789" i="1" s="1"/>
  <c r="N841" i="1"/>
  <c r="U841" i="1" s="1"/>
  <c r="N707" i="1"/>
  <c r="N723" i="1"/>
  <c r="U723" i="1" s="1"/>
  <c r="N894" i="1"/>
  <c r="U894" i="1" s="1"/>
  <c r="N791" i="1"/>
  <c r="U791" i="1" s="1"/>
  <c r="N835" i="1"/>
  <c r="U835" i="1" s="1"/>
  <c r="N77" i="1"/>
  <c r="U77" i="1" s="1"/>
  <c r="N85" i="1"/>
  <c r="U85" i="1" s="1"/>
  <c r="N168" i="1"/>
  <c r="U168" i="1" s="1"/>
  <c r="N63" i="1"/>
  <c r="N164" i="1"/>
  <c r="U164" i="1" s="1"/>
  <c r="N48" i="1"/>
  <c r="U48" i="1" s="1"/>
  <c r="N288" i="1"/>
  <c r="U288" i="1" s="1"/>
  <c r="N546" i="1"/>
  <c r="U546" i="1" s="1"/>
  <c r="N718" i="1"/>
  <c r="U718" i="1" s="1"/>
  <c r="N754" i="1"/>
  <c r="U754" i="1" s="1"/>
  <c r="N220" i="1"/>
  <c r="U220" i="1" s="1"/>
  <c r="N635" i="1"/>
  <c r="U635" i="1" s="1"/>
  <c r="N661" i="1"/>
  <c r="N12" i="1"/>
  <c r="U12" i="1" s="1"/>
  <c r="N348" i="1"/>
  <c r="N444" i="1"/>
  <c r="U444" i="1" s="1"/>
  <c r="N460" i="1"/>
  <c r="U460" i="1" s="1"/>
  <c r="N524" i="1"/>
  <c r="U524" i="1" s="1"/>
  <c r="N445" i="1"/>
  <c r="U445" i="1" s="1"/>
  <c r="N477" i="1"/>
  <c r="N361" i="1"/>
  <c r="U361" i="1" s="1"/>
  <c r="N793" i="1"/>
  <c r="U793" i="1" s="1"/>
  <c r="N825" i="1"/>
  <c r="U825" i="1" s="1"/>
  <c r="N473" i="1"/>
  <c r="U473" i="1" s="1"/>
  <c r="N712" i="1"/>
  <c r="U712" i="1" s="1"/>
  <c r="N914" i="1"/>
  <c r="U914" i="1" s="1"/>
  <c r="N803" i="1"/>
  <c r="U803" i="1" s="1"/>
  <c r="N133" i="1"/>
  <c r="U133" i="1" s="1"/>
  <c r="N309" i="1"/>
  <c r="U309" i="1" s="1"/>
  <c r="N244" i="1"/>
  <c r="U244" i="1" s="1"/>
  <c r="N16" i="1"/>
  <c r="U16" i="1" s="1"/>
  <c r="N262" i="1"/>
  <c r="N370" i="1"/>
  <c r="U370" i="1" s="1"/>
  <c r="N450" i="1"/>
  <c r="U450" i="1" s="1"/>
  <c r="N458" i="1"/>
  <c r="U458" i="1" s="1"/>
  <c r="N526" i="1"/>
  <c r="N542" i="1"/>
  <c r="U542" i="1" s="1"/>
  <c r="N646" i="1"/>
  <c r="U646" i="1" s="1"/>
  <c r="N384" i="1"/>
  <c r="U384" i="1" s="1"/>
  <c r="N565" i="1"/>
  <c r="N583" i="1"/>
  <c r="U583" i="1" s="1"/>
  <c r="N355" i="1"/>
  <c r="N525" i="1"/>
  <c r="U525" i="1" s="1"/>
  <c r="N885" i="1"/>
  <c r="U885" i="1" s="1"/>
  <c r="N929" i="1"/>
  <c r="U929" i="1" s="1"/>
  <c r="N945" i="1"/>
  <c r="U945" i="1" s="1"/>
  <c r="N671" i="1"/>
  <c r="U671" i="1" s="1"/>
  <c r="N878" i="1"/>
  <c r="N934" i="1"/>
  <c r="N685" i="1"/>
  <c r="U685" i="1" s="1"/>
  <c r="N843" i="1"/>
  <c r="U843" i="1" s="1"/>
  <c r="N301" i="1"/>
  <c r="U301" i="1" s="1"/>
  <c r="N254" i="1"/>
  <c r="U254" i="1" s="1"/>
  <c r="N116" i="1"/>
  <c r="U116" i="1" s="1"/>
  <c r="N22" i="1"/>
  <c r="U22" i="1" s="1"/>
  <c r="N32" i="1"/>
  <c r="U32" i="1" s="1"/>
  <c r="N272" i="1"/>
  <c r="U272" i="1" s="1"/>
  <c r="N446" i="1"/>
  <c r="U446" i="1" s="1"/>
  <c r="N474" i="1"/>
  <c r="U474" i="1" s="1"/>
  <c r="N478" i="1"/>
  <c r="U478" i="1" s="1"/>
  <c r="N498" i="1"/>
  <c r="U498" i="1" s="1"/>
  <c r="N538" i="1"/>
  <c r="U538" i="1" s="1"/>
  <c r="N453" i="1"/>
  <c r="U453" i="1" s="1"/>
  <c r="N533" i="1"/>
  <c r="U533" i="1" s="1"/>
  <c r="N603" i="1"/>
  <c r="U603" i="1" s="1"/>
  <c r="N629" i="1"/>
  <c r="U629" i="1" s="1"/>
  <c r="N540" i="1"/>
  <c r="U540" i="1" s="1"/>
  <c r="N609" i="1"/>
  <c r="U609" i="1" s="1"/>
  <c r="N316" i="1"/>
  <c r="U316" i="1" s="1"/>
  <c r="N488" i="1"/>
  <c r="U488" i="1" s="1"/>
  <c r="N279" i="1"/>
  <c r="N748" i="1"/>
  <c r="U748" i="1" s="1"/>
  <c r="N805" i="1"/>
  <c r="U805" i="1" s="1"/>
  <c r="N925" i="1"/>
  <c r="U925" i="1" s="1"/>
  <c r="N452" i="1"/>
  <c r="U452" i="1" s="1"/>
  <c r="N755" i="1"/>
  <c r="U755" i="1" s="1"/>
  <c r="N867" i="1"/>
  <c r="U867" i="1" s="1"/>
  <c r="N97" i="1"/>
  <c r="U97" i="1" s="1"/>
  <c r="N197" i="1"/>
  <c r="U197" i="1" s="1"/>
  <c r="N40" i="1"/>
  <c r="U40" i="1" s="1"/>
  <c r="N232" i="1"/>
  <c r="U232" i="1" s="1"/>
  <c r="N36" i="1"/>
  <c r="U36" i="1" s="1"/>
  <c r="N68" i="1"/>
  <c r="U68" i="1" s="1"/>
  <c r="N154" i="1"/>
  <c r="U154" i="1" s="1"/>
  <c r="N207" i="1"/>
  <c r="U207" i="1" s="1"/>
  <c r="N276" i="1"/>
  <c r="U276" i="1" s="1"/>
  <c r="N324" i="1"/>
  <c r="U324" i="1" s="1"/>
  <c r="N682" i="1"/>
  <c r="U682" i="1" s="1"/>
  <c r="N693" i="1"/>
  <c r="U693" i="1" s="1"/>
  <c r="N559" i="1"/>
  <c r="U559" i="1" s="1"/>
  <c r="N632" i="1"/>
  <c r="U632" i="1" s="1"/>
  <c r="N887" i="1"/>
  <c r="N1084" i="1"/>
  <c r="U1084" i="1" s="1"/>
  <c r="N1080" i="1"/>
  <c r="U1080" i="1" s="1"/>
  <c r="N1076" i="1"/>
  <c r="N1072" i="1"/>
  <c r="N1068" i="1"/>
  <c r="N1064" i="1"/>
  <c r="N1056" i="1"/>
  <c r="U1056" i="1" s="1"/>
  <c r="N1048" i="1"/>
  <c r="U1048" i="1" s="1"/>
  <c r="N1044" i="1"/>
  <c r="N1040" i="1"/>
  <c r="U1040" i="1" s="1"/>
  <c r="N1036" i="1"/>
  <c r="U1036" i="1" s="1"/>
  <c r="N1032" i="1"/>
  <c r="U1032" i="1" s="1"/>
  <c r="N1028" i="1"/>
  <c r="U1028" i="1" s="1"/>
  <c r="N1020" i="1"/>
  <c r="U1020" i="1" s="1"/>
  <c r="N1016" i="1"/>
  <c r="U1016" i="1" s="1"/>
  <c r="N1012" i="1"/>
  <c r="N1008" i="1"/>
  <c r="N1004" i="1"/>
  <c r="N1000" i="1"/>
  <c r="U1000" i="1" s="1"/>
  <c r="N996" i="1"/>
  <c r="N992" i="1"/>
  <c r="U992" i="1" s="1"/>
  <c r="N988" i="1"/>
  <c r="U988" i="1" s="1"/>
  <c r="N984" i="1"/>
  <c r="U984" i="1" s="1"/>
  <c r="N980" i="1"/>
  <c r="N976" i="1"/>
  <c r="U976" i="1" s="1"/>
  <c r="N972" i="1"/>
  <c r="U972" i="1" s="1"/>
  <c r="N968" i="1"/>
  <c r="U968" i="1" s="1"/>
  <c r="N964" i="1"/>
  <c r="N960" i="1"/>
  <c r="U960" i="1" s="1"/>
  <c r="N955" i="1"/>
  <c r="U955" i="1" s="1"/>
  <c r="N948" i="1"/>
  <c r="N940" i="1"/>
  <c r="N924" i="1"/>
  <c r="N916" i="1"/>
  <c r="N908" i="1"/>
  <c r="U908" i="1" s="1"/>
  <c r="N896" i="1"/>
  <c r="N832" i="1"/>
  <c r="U832" i="1" s="1"/>
  <c r="N816" i="1"/>
  <c r="U816" i="1" s="1"/>
  <c r="N800" i="1"/>
  <c r="U800" i="1" s="1"/>
  <c r="N784" i="1"/>
  <c r="U784" i="1" s="1"/>
  <c r="N725" i="1"/>
  <c r="U725" i="1" s="1"/>
  <c r="N704" i="1"/>
  <c r="U704" i="1" s="1"/>
  <c r="N665" i="1"/>
  <c r="U665" i="1" s="1"/>
  <c r="N623" i="1"/>
  <c r="U623" i="1" s="1"/>
  <c r="N569" i="1"/>
  <c r="U569" i="1" s="1"/>
  <c r="N484" i="1"/>
  <c r="U484" i="1" s="1"/>
  <c r="N399" i="1"/>
  <c r="N258" i="1"/>
  <c r="U258" i="1" s="1"/>
  <c r="N33" i="1"/>
  <c r="U33" i="1" s="1"/>
  <c r="N201" i="1"/>
  <c r="U201" i="1" s="1"/>
  <c r="N305" i="1"/>
  <c r="U305" i="1" s="1"/>
  <c r="N286" i="1"/>
  <c r="U286" i="1" s="1"/>
  <c r="N175" i="1"/>
  <c r="U175" i="1" s="1"/>
  <c r="N366" i="1"/>
  <c r="N386" i="1"/>
  <c r="U386" i="1" s="1"/>
  <c r="N590" i="1"/>
  <c r="N626" i="1"/>
  <c r="U626" i="1" s="1"/>
  <c r="N387" i="1"/>
  <c r="U387" i="1" s="1"/>
  <c r="N493" i="1"/>
  <c r="U493" i="1" s="1"/>
  <c r="N23" i="1"/>
  <c r="U23" i="1" s="1"/>
  <c r="N777" i="1"/>
  <c r="U777" i="1" s="1"/>
  <c r="N889" i="1"/>
  <c r="U889" i="1" s="1"/>
  <c r="N790" i="1"/>
  <c r="U790" i="1" s="1"/>
  <c r="N814" i="1"/>
  <c r="N886" i="1"/>
  <c r="U886" i="1" s="1"/>
  <c r="N938" i="1"/>
  <c r="U938" i="1" s="1"/>
  <c r="N740" i="1"/>
  <c r="U740" i="1" s="1"/>
  <c r="N145" i="1"/>
  <c r="U145" i="1" s="1"/>
  <c r="N132" i="1"/>
  <c r="U132" i="1" s="1"/>
  <c r="N212" i="1"/>
  <c r="U212" i="1" s="1"/>
  <c r="N308" i="1"/>
  <c r="U308" i="1" s="1"/>
  <c r="N319" i="1"/>
  <c r="N59" i="1"/>
  <c r="U59" i="1" s="1"/>
  <c r="N267" i="1"/>
  <c r="U267" i="1" s="1"/>
  <c r="N346" i="1"/>
  <c r="N554" i="1"/>
  <c r="U554" i="1" s="1"/>
  <c r="N448" i="1"/>
  <c r="U448" i="1" s="1"/>
  <c r="N459" i="1"/>
  <c r="U459" i="1" s="1"/>
  <c r="N523" i="1"/>
  <c r="U523" i="1" s="1"/>
  <c r="N247" i="1"/>
  <c r="N396" i="1"/>
  <c r="U396" i="1" s="1"/>
  <c r="N561" i="1"/>
  <c r="U561" i="1" s="1"/>
  <c r="N365" i="1"/>
  <c r="U365" i="1" s="1"/>
  <c r="N408" i="1"/>
  <c r="N584" i="1"/>
  <c r="U584" i="1" s="1"/>
  <c r="N589" i="1"/>
  <c r="U589" i="1" s="1"/>
  <c r="N691" i="1"/>
  <c r="U691" i="1" s="1"/>
  <c r="N700" i="1"/>
  <c r="N732" i="1"/>
  <c r="U732" i="1" s="1"/>
  <c r="N215" i="1"/>
  <c r="U215" i="1" s="1"/>
  <c r="N802" i="1"/>
  <c r="U802" i="1" s="1"/>
  <c r="N818" i="1"/>
  <c r="U818" i="1" s="1"/>
  <c r="N834" i="1"/>
  <c r="U834" i="1" s="1"/>
  <c r="N854" i="1"/>
  <c r="U854" i="1" s="1"/>
  <c r="N918" i="1"/>
  <c r="N21" i="1"/>
  <c r="N101" i="1"/>
  <c r="U101" i="1" s="1"/>
  <c r="N83" i="1"/>
  <c r="N152" i="1"/>
  <c r="U152" i="1" s="1"/>
  <c r="N238" i="1"/>
  <c r="U238" i="1" s="1"/>
  <c r="N330" i="1"/>
  <c r="U330" i="1" s="1"/>
  <c r="N64" i="1"/>
  <c r="U64" i="1" s="1"/>
  <c r="N102" i="1"/>
  <c r="U102" i="1" s="1"/>
  <c r="N219" i="1"/>
  <c r="N454" i="1"/>
  <c r="U454" i="1" s="1"/>
  <c r="N242" i="1"/>
  <c r="N592" i="1"/>
  <c r="U592" i="1" s="1"/>
  <c r="N391" i="1"/>
  <c r="U391" i="1" s="1"/>
  <c r="N615" i="1"/>
  <c r="U615" i="1" s="1"/>
  <c r="N663" i="1"/>
  <c r="U663" i="1" s="1"/>
  <c r="N360" i="1"/>
  <c r="U360" i="1" s="1"/>
  <c r="N557" i="1"/>
  <c r="U557" i="1" s="1"/>
  <c r="N404" i="1"/>
  <c r="U404" i="1" s="1"/>
  <c r="N942" i="1"/>
  <c r="N819" i="1"/>
  <c r="U819" i="1" s="1"/>
  <c r="N237" i="1"/>
  <c r="U237" i="1" s="1"/>
  <c r="N277" i="1"/>
  <c r="U277" i="1" s="1"/>
  <c r="N3" i="1"/>
  <c r="N243" i="1"/>
  <c r="N298" i="1"/>
  <c r="U298" i="1" s="1"/>
  <c r="N192" i="1"/>
  <c r="U192" i="1" s="1"/>
  <c r="N442" i="1"/>
  <c r="U442" i="1" s="1"/>
  <c r="N726" i="1"/>
  <c r="U726" i="1" s="1"/>
  <c r="N7" i="1"/>
  <c r="U7" i="1" s="1"/>
  <c r="N517" i="1"/>
  <c r="U517" i="1" s="1"/>
  <c r="N140" i="1"/>
  <c r="U140" i="1" s="1"/>
  <c r="N323" i="1"/>
  <c r="U323" i="1" s="1"/>
  <c r="N424" i="1"/>
  <c r="N536" i="1"/>
  <c r="U536" i="1" s="1"/>
  <c r="N705" i="1"/>
  <c r="U705" i="1" s="1"/>
  <c r="N917" i="1"/>
  <c r="U917" i="1" s="1"/>
  <c r="N44" i="1"/>
  <c r="N345" i="1"/>
  <c r="U345" i="1" s="1"/>
  <c r="N701" i="1"/>
  <c r="U701" i="1" s="1"/>
  <c r="N882" i="1"/>
  <c r="U882" i="1" s="1"/>
  <c r="N351" i="1"/>
  <c r="N847" i="1"/>
  <c r="U847" i="1" s="1"/>
  <c r="N125" i="1"/>
  <c r="U125" i="1" s="1"/>
  <c r="N141" i="1"/>
  <c r="U141" i="1" s="1"/>
  <c r="N189" i="1"/>
  <c r="N261" i="1"/>
  <c r="U261" i="1" s="1"/>
  <c r="N46" i="1"/>
  <c r="U46" i="1" s="1"/>
  <c r="N163" i="1"/>
  <c r="N84" i="1"/>
  <c r="N148" i="1"/>
  <c r="U148" i="1" s="1"/>
  <c r="N239" i="1"/>
  <c r="U239" i="1" s="1"/>
  <c r="N240" i="1"/>
  <c r="U240" i="1" s="1"/>
  <c r="N362" i="1"/>
  <c r="N430" i="1"/>
  <c r="U430" i="1" s="1"/>
  <c r="N574" i="1"/>
  <c r="U574" i="1" s="1"/>
  <c r="N606" i="1"/>
  <c r="U606" i="1" s="1"/>
  <c r="N630" i="1"/>
  <c r="U630" i="1" s="1"/>
  <c r="N359" i="1"/>
  <c r="U359" i="1" s="1"/>
  <c r="N497" i="1"/>
  <c r="U497" i="1" s="1"/>
  <c r="N231" i="1"/>
  <c r="U231" i="1" s="1"/>
  <c r="N472" i="1"/>
  <c r="U472" i="1" s="1"/>
  <c r="N575" i="1"/>
  <c r="U575" i="1" s="1"/>
  <c r="N833" i="1"/>
  <c r="U833" i="1" s="1"/>
  <c r="N873" i="1"/>
  <c r="U873" i="1" s="1"/>
  <c r="N898" i="1"/>
  <c r="U898" i="1" s="1"/>
  <c r="N724" i="1"/>
  <c r="U724" i="1" s="1"/>
  <c r="N779" i="1"/>
  <c r="U779" i="1" s="1"/>
  <c r="N17" i="1"/>
  <c r="U17" i="1" s="1"/>
  <c r="N45" i="1"/>
  <c r="U45" i="1" s="1"/>
  <c r="N273" i="1"/>
  <c r="U273" i="1" s="1"/>
  <c r="N341" i="1"/>
  <c r="U341" i="1" s="1"/>
  <c r="N99" i="1"/>
  <c r="U99" i="1" s="1"/>
  <c r="N222" i="1"/>
  <c r="U222" i="1" s="1"/>
  <c r="N202" i="1"/>
  <c r="U202" i="1" s="1"/>
  <c r="N260" i="1"/>
  <c r="U260" i="1" s="1"/>
  <c r="N314" i="1"/>
  <c r="U314" i="1" s="1"/>
  <c r="N75" i="1"/>
  <c r="U75" i="1" s="1"/>
  <c r="N738" i="1"/>
  <c r="U738" i="1" s="1"/>
  <c r="N758" i="1"/>
  <c r="U758" i="1" s="1"/>
  <c r="N464" i="1"/>
  <c r="U464" i="1" s="1"/>
  <c r="N560" i="1"/>
  <c r="U560" i="1" s="1"/>
  <c r="N651" i="1"/>
  <c r="U651" i="1" s="1"/>
  <c r="N183" i="1"/>
  <c r="U183" i="1" s="1"/>
  <c r="N668" i="1"/>
  <c r="U668" i="1" s="1"/>
  <c r="N327" i="1"/>
  <c r="U327" i="1" s="1"/>
  <c r="N511" i="1"/>
  <c r="U511" i="1" s="1"/>
  <c r="N680" i="1"/>
  <c r="U680" i="1" s="1"/>
  <c r="N817" i="1"/>
  <c r="U817" i="1" s="1"/>
  <c r="N806" i="1"/>
  <c r="N65" i="1"/>
  <c r="U65" i="1" s="1"/>
  <c r="N161" i="1"/>
  <c r="U161" i="1" s="1"/>
  <c r="N185" i="1"/>
  <c r="U185" i="1" s="1"/>
  <c r="N15" i="1"/>
  <c r="N106" i="1"/>
  <c r="U106" i="1" s="1"/>
  <c r="N6" i="1"/>
  <c r="N284" i="1"/>
  <c r="U284" i="1" s="1"/>
  <c r="N599" i="1"/>
  <c r="U599" i="1" s="1"/>
  <c r="N647" i="1"/>
  <c r="U647" i="1" s="1"/>
  <c r="N18" i="1"/>
  <c r="U18" i="1" s="1"/>
  <c r="N764" i="1"/>
  <c r="N901" i="1"/>
  <c r="U901" i="1" s="1"/>
  <c r="N823" i="1"/>
  <c r="U823" i="1" s="1"/>
  <c r="N827" i="1"/>
  <c r="U827" i="1" s="1"/>
  <c r="N9" i="1"/>
  <c r="U9" i="1" s="1"/>
  <c r="N61" i="1"/>
  <c r="U61" i="1" s="1"/>
  <c r="N109" i="1"/>
  <c r="U109" i="1" s="1"/>
  <c r="N62" i="1"/>
  <c r="U62" i="1" s="1"/>
  <c r="N136" i="1"/>
  <c r="U136" i="1" s="1"/>
  <c r="N270" i="1"/>
  <c r="U270" i="1" s="1"/>
  <c r="N95" i="1"/>
  <c r="U95" i="1" s="1"/>
  <c r="N534" i="1"/>
  <c r="U534" i="1" s="1"/>
  <c r="N550" i="1"/>
  <c r="U550" i="1" s="1"/>
  <c r="N594" i="1"/>
  <c r="U594" i="1" s="1"/>
  <c r="N722" i="1"/>
  <c r="U722" i="1" s="1"/>
  <c r="N28" i="1"/>
  <c r="U28" i="1" s="1"/>
  <c r="N379" i="1"/>
  <c r="U379" i="1" s="1"/>
  <c r="N439" i="1"/>
  <c r="U439" i="1" s="1"/>
  <c r="N567" i="1"/>
  <c r="U567" i="1" s="1"/>
  <c r="N604" i="1"/>
  <c r="U604" i="1" s="1"/>
  <c r="N797" i="1"/>
  <c r="U797" i="1" s="1"/>
  <c r="N821" i="1"/>
  <c r="U821" i="1" s="1"/>
  <c r="N409" i="1"/>
  <c r="U409" i="1" s="1"/>
  <c r="N660" i="1"/>
  <c r="U660" i="1" s="1"/>
  <c r="N653" i="1"/>
  <c r="U653" i="1" s="1"/>
  <c r="N767" i="1"/>
  <c r="U767" i="1" s="1"/>
  <c r="N783" i="1"/>
  <c r="U783" i="1" s="1"/>
  <c r="N811" i="1"/>
  <c r="U811" i="1" s="1"/>
  <c r="N899" i="1"/>
  <c r="U899" i="1" s="1"/>
  <c r="N281" i="1"/>
  <c r="U281" i="1" s="1"/>
  <c r="N56" i="1"/>
  <c r="U56" i="1" s="1"/>
  <c r="N264" i="1"/>
  <c r="U264" i="1" s="1"/>
  <c r="N47" i="1"/>
  <c r="N170" i="1"/>
  <c r="U170" i="1" s="1"/>
  <c r="N208" i="1"/>
  <c r="U208" i="1" s="1"/>
  <c r="N402" i="1"/>
  <c r="U402" i="1" s="1"/>
  <c r="N352" i="1"/>
  <c r="U352" i="1" s="1"/>
  <c r="N427" i="1"/>
  <c r="U427" i="1" s="1"/>
  <c r="N98" i="1"/>
  <c r="U98" i="1" s="1"/>
  <c r="N226" i="1"/>
  <c r="U226" i="1" s="1"/>
  <c r="N471" i="1"/>
  <c r="U471" i="1" s="1"/>
  <c r="N146" i="1"/>
  <c r="U146" i="1" s="1"/>
  <c r="N637" i="1"/>
  <c r="U637" i="1" s="1"/>
  <c r="N769" i="1"/>
  <c r="U769" i="1" s="1"/>
  <c r="N953" i="1"/>
  <c r="U953" i="1" s="1"/>
  <c r="N798" i="1"/>
  <c r="U798" i="1" s="1"/>
  <c r="N822" i="1"/>
  <c r="U822" i="1" s="1"/>
  <c r="N866" i="1"/>
  <c r="U866" i="1" s="1"/>
  <c r="N874" i="1"/>
  <c r="U874" i="1" s="1"/>
  <c r="N903" i="1"/>
  <c r="N221" i="1"/>
  <c r="U221" i="1" s="1"/>
  <c r="N118" i="1"/>
  <c r="U118" i="1" s="1"/>
  <c r="N310" i="1"/>
  <c r="U310" i="1" s="1"/>
  <c r="N368" i="1"/>
  <c r="N528" i="1"/>
  <c r="U528" i="1" s="1"/>
  <c r="N343" i="1"/>
  <c r="N440" i="1"/>
  <c r="U440" i="1" s="1"/>
  <c r="N563" i="1"/>
  <c r="U563" i="1" s="1"/>
  <c r="N468" i="1"/>
  <c r="U468" i="1" s="1"/>
  <c r="N837" i="1"/>
  <c r="U837" i="1" s="1"/>
  <c r="N810" i="1"/>
  <c r="U810" i="1" s="1"/>
  <c r="N950" i="1"/>
  <c r="N415" i="1"/>
  <c r="N611" i="1"/>
  <c r="U611" i="1" s="1"/>
  <c r="N1091" i="1"/>
  <c r="U1091" i="1" s="1"/>
  <c r="N1087" i="1"/>
  <c r="U1087" i="1" s="1"/>
  <c r="N1083" i="1"/>
  <c r="U1083" i="1" s="1"/>
  <c r="N1079" i="1"/>
  <c r="U1079" i="1" s="1"/>
  <c r="N1075" i="1"/>
  <c r="U1075" i="1" s="1"/>
  <c r="N1071" i="1"/>
  <c r="U1071" i="1" s="1"/>
  <c r="N1067" i="1"/>
  <c r="U1067" i="1" s="1"/>
  <c r="N1063" i="1"/>
  <c r="U1063" i="1" s="1"/>
  <c r="N1055" i="1"/>
  <c r="U1055" i="1" s="1"/>
  <c r="N1051" i="1"/>
  <c r="U1051" i="1" s="1"/>
  <c r="N1047" i="1"/>
  <c r="U1047" i="1" s="1"/>
  <c r="N1031" i="1"/>
  <c r="U1031" i="1" s="1"/>
  <c r="N1027" i="1"/>
  <c r="U1027" i="1" s="1"/>
  <c r="N1023" i="1"/>
  <c r="N1019" i="1"/>
  <c r="U1019" i="1" s="1"/>
  <c r="N1015" i="1"/>
  <c r="U1015" i="1" s="1"/>
  <c r="N1011" i="1"/>
  <c r="U1011" i="1" s="1"/>
  <c r="N1003" i="1"/>
  <c r="U1003" i="1" s="1"/>
  <c r="N999" i="1"/>
  <c r="U999" i="1" s="1"/>
  <c r="N995" i="1"/>
  <c r="N991" i="1"/>
  <c r="U991" i="1" s="1"/>
  <c r="N987" i="1"/>
  <c r="U987" i="1" s="1"/>
  <c r="N983" i="1"/>
  <c r="U983" i="1" s="1"/>
  <c r="N979" i="1"/>
  <c r="N975" i="1"/>
  <c r="U975" i="1" s="1"/>
  <c r="N971" i="1"/>
  <c r="N967" i="1"/>
  <c r="U967" i="1" s="1"/>
  <c r="N963" i="1"/>
  <c r="N954" i="1"/>
  <c r="U954" i="1" s="1"/>
  <c r="N947" i="1"/>
  <c r="U947" i="1" s="1"/>
  <c r="N939" i="1"/>
  <c r="U939" i="1" s="1"/>
  <c r="N931" i="1"/>
  <c r="N923" i="1"/>
  <c r="U923" i="1" s="1"/>
  <c r="N915" i="1"/>
  <c r="U915" i="1" s="1"/>
  <c r="N892" i="1"/>
  <c r="N876" i="1"/>
  <c r="U876" i="1" s="1"/>
  <c r="N860" i="1"/>
  <c r="U860" i="1" s="1"/>
  <c r="N844" i="1"/>
  <c r="U844" i="1" s="1"/>
  <c r="N828" i="1"/>
  <c r="U828" i="1" s="1"/>
  <c r="N812" i="1"/>
  <c r="N796" i="1"/>
  <c r="N780" i="1"/>
  <c r="N763" i="1"/>
  <c r="U763" i="1" s="1"/>
  <c r="N741" i="1"/>
  <c r="U741" i="1" s="1"/>
  <c r="N720" i="1"/>
  <c r="U720" i="1" s="1"/>
  <c r="N655" i="1"/>
  <c r="U655" i="1" s="1"/>
  <c r="N612" i="1"/>
  <c r="U612" i="1" s="1"/>
  <c r="N548" i="1"/>
  <c r="U548" i="1" s="1"/>
  <c r="N463" i="1"/>
  <c r="U463" i="1" s="1"/>
  <c r="N377" i="1"/>
  <c r="U377" i="1" s="1"/>
  <c r="N172" i="1"/>
  <c r="U172" i="1" s="1"/>
  <c r="N229" i="1"/>
  <c r="U229" i="1" s="1"/>
  <c r="N52" i="1"/>
  <c r="U52" i="1" s="1"/>
  <c r="N79" i="1"/>
  <c r="N180" i="1"/>
  <c r="U180" i="1" s="1"/>
  <c r="N228" i="1"/>
  <c r="U228" i="1" s="1"/>
  <c r="N134" i="1"/>
  <c r="N198" i="1"/>
  <c r="U198" i="1" s="1"/>
  <c r="N299" i="1"/>
  <c r="U299" i="1" s="1"/>
  <c r="N354" i="1"/>
  <c r="U354" i="1" s="1"/>
  <c r="N507" i="1"/>
  <c r="U507" i="1" s="1"/>
  <c r="N334" i="1"/>
  <c r="U334" i="1" s="1"/>
  <c r="N407" i="1"/>
  <c r="U407" i="1" s="1"/>
  <c r="N572" i="1"/>
  <c r="U572" i="1" s="1"/>
  <c r="N813" i="1"/>
  <c r="U813" i="1" s="1"/>
  <c r="N861" i="1"/>
  <c r="N607" i="1"/>
  <c r="U607" i="1" s="1"/>
  <c r="N739" i="1"/>
  <c r="U739" i="1" s="1"/>
  <c r="N543" i="1"/>
  <c r="U543" i="1" s="1"/>
  <c r="N751" i="1"/>
  <c r="U751" i="1" s="1"/>
  <c r="N89" i="1"/>
  <c r="U89" i="1" s="1"/>
  <c r="N147" i="1"/>
  <c r="U147" i="1" s="1"/>
  <c r="N174" i="1"/>
  <c r="U174" i="1" s="1"/>
  <c r="N195" i="1"/>
  <c r="U195" i="1" s="1"/>
  <c r="N186" i="1"/>
  <c r="U186" i="1" s="1"/>
  <c r="N107" i="1"/>
  <c r="U107" i="1" s="1"/>
  <c r="N182" i="1"/>
  <c r="U182" i="1" s="1"/>
  <c r="N518" i="1"/>
  <c r="U518" i="1" s="1"/>
  <c r="N530" i="1"/>
  <c r="U530" i="1" s="1"/>
  <c r="N742" i="1"/>
  <c r="U742" i="1" s="1"/>
  <c r="N480" i="1"/>
  <c r="U480" i="1" s="1"/>
  <c r="N204" i="1"/>
  <c r="N274" i="1"/>
  <c r="U274" i="1" s="1"/>
  <c r="N425" i="1"/>
  <c r="U425" i="1" s="1"/>
  <c r="N627" i="1"/>
  <c r="U627" i="1" s="1"/>
  <c r="N801" i="1"/>
  <c r="U801" i="1" s="1"/>
  <c r="N457" i="1"/>
  <c r="U457" i="1" s="1"/>
  <c r="N771" i="1"/>
  <c r="U771" i="1" s="1"/>
  <c r="N37" i="1"/>
  <c r="U37" i="1" s="1"/>
  <c r="N225" i="1"/>
  <c r="N285" i="1"/>
  <c r="U285" i="1" s="1"/>
  <c r="N313" i="1"/>
  <c r="U313" i="1" s="1"/>
  <c r="N4" i="1"/>
  <c r="U4" i="1" s="1"/>
  <c r="N26" i="1"/>
  <c r="N287" i="1"/>
  <c r="N43" i="1"/>
  <c r="U43" i="1" s="1"/>
  <c r="N171" i="1"/>
  <c r="U171" i="1" s="1"/>
  <c r="N203" i="1"/>
  <c r="U203" i="1" s="1"/>
  <c r="N224" i="1"/>
  <c r="U224" i="1" s="1"/>
  <c r="N398" i="1"/>
  <c r="U398" i="1" s="1"/>
  <c r="N714" i="1"/>
  <c r="U714" i="1" s="1"/>
  <c r="N437" i="1"/>
  <c r="U437" i="1" s="1"/>
  <c r="N268" i="1"/>
  <c r="U268" i="1" s="1"/>
  <c r="N381" i="1"/>
  <c r="U381" i="1" s="1"/>
  <c r="N413" i="1"/>
  <c r="U413" i="1" s="1"/>
  <c r="N809" i="1"/>
  <c r="N516" i="1"/>
  <c r="U516" i="1" s="1"/>
  <c r="N770" i="1"/>
  <c r="U770" i="1" s="1"/>
  <c r="N372" i="1"/>
  <c r="U372" i="1" s="1"/>
  <c r="N795" i="1"/>
  <c r="U795" i="1" s="1"/>
  <c r="N217" i="1"/>
  <c r="U217" i="1" s="1"/>
  <c r="N67" i="1"/>
  <c r="U67" i="1" s="1"/>
  <c r="N94" i="1"/>
  <c r="U94" i="1" s="1"/>
  <c r="N190" i="1"/>
  <c r="U190" i="1" s="1"/>
  <c r="N20" i="1"/>
  <c r="U20" i="1" s="1"/>
  <c r="N138" i="1"/>
  <c r="U138" i="1" s="1"/>
  <c r="N38" i="1"/>
  <c r="U38" i="1" s="1"/>
  <c r="N54" i="1"/>
  <c r="U54" i="1" s="1"/>
  <c r="N96" i="1"/>
  <c r="U96" i="1" s="1"/>
  <c r="N123" i="1"/>
  <c r="N235" i="1"/>
  <c r="U235" i="1" s="1"/>
  <c r="N256" i="1"/>
  <c r="N326" i="1"/>
  <c r="U326" i="1" s="1"/>
  <c r="N434" i="1"/>
  <c r="U434" i="1" s="1"/>
  <c r="N522" i="1"/>
  <c r="U522" i="1" s="1"/>
  <c r="N578" i="1"/>
  <c r="U578" i="1" s="1"/>
  <c r="N706" i="1"/>
  <c r="U706" i="1" s="1"/>
  <c r="N71" i="1"/>
  <c r="U71" i="1" s="1"/>
  <c r="N432" i="1"/>
  <c r="N555" i="1"/>
  <c r="U555" i="1" s="1"/>
  <c r="N252" i="1"/>
  <c r="U252" i="1" s="1"/>
  <c r="N451" i="1"/>
  <c r="U451" i="1" s="1"/>
  <c r="N504" i="1"/>
  <c r="U504" i="1" s="1"/>
  <c r="N595" i="1"/>
  <c r="U595" i="1" s="1"/>
  <c r="N949" i="1"/>
  <c r="U949" i="1" s="1"/>
  <c r="N300" i="1"/>
  <c r="U300" i="1" s="1"/>
  <c r="N778" i="1"/>
  <c r="U778" i="1" s="1"/>
  <c r="N786" i="1"/>
  <c r="N858" i="1"/>
  <c r="U858" i="1" s="1"/>
  <c r="N930" i="1"/>
  <c r="U930" i="1" s="1"/>
  <c r="N946" i="1"/>
  <c r="U946" i="1" s="1"/>
  <c r="N333" i="1"/>
  <c r="U333" i="1" s="1"/>
  <c r="N337" i="1"/>
  <c r="U337" i="1" s="1"/>
  <c r="N8" i="1"/>
  <c r="U8" i="1" s="1"/>
  <c r="N191" i="1"/>
  <c r="N282" i="1"/>
  <c r="U282" i="1" s="1"/>
  <c r="N112" i="1"/>
  <c r="U112" i="1" s="1"/>
  <c r="N358" i="1"/>
  <c r="U358" i="1" s="1"/>
  <c r="N418" i="1"/>
  <c r="U418" i="1" s="1"/>
  <c r="N638" i="1"/>
  <c r="U638" i="1" s="1"/>
  <c r="N746" i="1"/>
  <c r="U746" i="1" s="1"/>
  <c r="N373" i="1"/>
  <c r="U373" i="1" s="1"/>
  <c r="N475" i="1"/>
  <c r="U475" i="1" s="1"/>
  <c r="N433" i="1"/>
  <c r="U433" i="1" s="1"/>
  <c r="N449" i="1"/>
  <c r="U449" i="1" s="1"/>
  <c r="N593" i="1"/>
  <c r="U593" i="1" s="1"/>
  <c r="N689" i="1"/>
  <c r="U689" i="1" s="1"/>
  <c r="N124" i="1"/>
  <c r="U124" i="1" s="1"/>
  <c r="N376" i="1"/>
  <c r="N435" i="1"/>
  <c r="U435" i="1" s="1"/>
  <c r="N499" i="1"/>
  <c r="U499" i="1" s="1"/>
  <c r="N573" i="1"/>
  <c r="U573" i="1" s="1"/>
  <c r="N579" i="1"/>
  <c r="U579" i="1" s="1"/>
  <c r="N194" i="1"/>
  <c r="U194" i="1" s="1"/>
  <c r="N785" i="1"/>
  <c r="U785" i="1" s="1"/>
  <c r="N692" i="1"/>
  <c r="U692" i="1" s="1"/>
  <c r="N729" i="1"/>
  <c r="U729" i="1" s="1"/>
  <c r="N799" i="1"/>
  <c r="N57" i="1"/>
  <c r="U57" i="1" s="1"/>
  <c r="N137" i="1"/>
  <c r="U137" i="1" s="1"/>
  <c r="N169" i="1"/>
  <c r="U169" i="1" s="1"/>
  <c r="N245" i="1"/>
  <c r="U245" i="1" s="1"/>
  <c r="N293" i="1"/>
  <c r="U293" i="1" s="1"/>
  <c r="N78" i="1"/>
  <c r="U78" i="1" s="1"/>
  <c r="N104" i="1"/>
  <c r="U104" i="1" s="1"/>
  <c r="N120" i="1"/>
  <c r="U120" i="1" s="1"/>
  <c r="N42" i="1"/>
  <c r="U42" i="1" s="1"/>
  <c r="N70" i="1"/>
  <c r="U70" i="1" s="1"/>
  <c r="N336" i="1"/>
  <c r="U336" i="1" s="1"/>
  <c r="N422" i="1"/>
  <c r="U422" i="1" s="1"/>
  <c r="N598" i="1"/>
  <c r="U598" i="1" s="1"/>
  <c r="N678" i="1"/>
  <c r="U678" i="1" s="1"/>
  <c r="N92" i="1"/>
  <c r="U92" i="1" s="1"/>
  <c r="N395" i="1"/>
  <c r="U395" i="1" s="1"/>
  <c r="N640" i="1"/>
  <c r="U640" i="1" s="1"/>
  <c r="N577" i="1"/>
  <c r="U577" i="1" s="1"/>
  <c r="N620" i="1"/>
  <c r="U620" i="1" s="1"/>
  <c r="N210" i="1"/>
  <c r="N489" i="1"/>
  <c r="U489" i="1" s="1"/>
  <c r="N897" i="1"/>
  <c r="U897" i="1" s="1"/>
  <c r="N909" i="1"/>
  <c r="U909" i="1" s="1"/>
  <c r="N479" i="1"/>
  <c r="U479" i="1" s="1"/>
  <c r="N703" i="1"/>
  <c r="U703" i="1" s="1"/>
  <c r="N73" i="1"/>
  <c r="U73" i="1" s="1"/>
  <c r="N177" i="1"/>
  <c r="U177" i="1" s="1"/>
  <c r="N466" i="1"/>
  <c r="U466" i="1" s="1"/>
  <c r="N618" i="1"/>
  <c r="U618" i="1" s="1"/>
  <c r="N156" i="1"/>
  <c r="U156" i="1" s="1"/>
  <c r="N619" i="1"/>
  <c r="U619" i="1" s="1"/>
  <c r="N364" i="1"/>
  <c r="U364" i="1" s="1"/>
  <c r="N503" i="1"/>
  <c r="U503" i="1" s="1"/>
  <c r="N547" i="1"/>
  <c r="U547" i="1" s="1"/>
  <c r="N553" i="1"/>
  <c r="U553" i="1" s="1"/>
  <c r="N659" i="1"/>
  <c r="U659" i="1" s="1"/>
  <c r="N617" i="1"/>
  <c r="U617" i="1" s="1"/>
  <c r="N585" i="1"/>
  <c r="U585" i="1" s="1"/>
  <c r="N807" i="1"/>
  <c r="U807" i="1" s="1"/>
  <c r="N241" i="1"/>
  <c r="U241" i="1" s="1"/>
  <c r="N51" i="1"/>
  <c r="U51" i="1" s="1"/>
  <c r="N110" i="1"/>
  <c r="U110" i="1" s="1"/>
  <c r="N143" i="1"/>
  <c r="U143" i="1" s="1"/>
  <c r="N166" i="1"/>
  <c r="N283" i="1"/>
  <c r="U283" i="1" s="1"/>
  <c r="N426" i="1"/>
  <c r="U426" i="1" s="1"/>
  <c r="N482" i="1"/>
  <c r="U482" i="1" s="1"/>
  <c r="N514" i="1"/>
  <c r="U514" i="1" s="1"/>
  <c r="N50" i="1"/>
  <c r="U50" i="1" s="1"/>
  <c r="N340" i="1"/>
  <c r="U340" i="1" s="1"/>
  <c r="N416" i="1"/>
  <c r="U416" i="1" s="1"/>
  <c r="N677" i="1"/>
  <c r="U677" i="1" s="1"/>
  <c r="N423" i="1"/>
  <c r="U423" i="1" s="1"/>
  <c r="N684" i="1"/>
  <c r="N39" i="1"/>
  <c r="U39" i="1" s="1"/>
  <c r="N349" i="1"/>
  <c r="U349" i="1" s="1"/>
  <c r="N773" i="1"/>
  <c r="U773" i="1" s="1"/>
  <c r="N236" i="1"/>
  <c r="U236" i="1" s="1"/>
  <c r="N25" i="1"/>
  <c r="U25" i="1" s="1"/>
  <c r="N165" i="1"/>
  <c r="U165" i="1" s="1"/>
  <c r="N205" i="1"/>
  <c r="U205" i="1" s="1"/>
  <c r="N72" i="1"/>
  <c r="U72" i="1" s="1"/>
  <c r="N88" i="1"/>
  <c r="U88" i="1" s="1"/>
  <c r="N218" i="1"/>
  <c r="U218" i="1" s="1"/>
  <c r="N303" i="1"/>
  <c r="N80" i="1"/>
  <c r="U80" i="1" s="1"/>
  <c r="N230" i="1"/>
  <c r="U230" i="1" s="1"/>
  <c r="N278" i="1"/>
  <c r="U278" i="1" s="1"/>
  <c r="N315" i="1"/>
  <c r="U315" i="1" s="1"/>
  <c r="N410" i="1"/>
  <c r="U410" i="1" s="1"/>
  <c r="N502" i="1"/>
  <c r="U502" i="1" s="1"/>
  <c r="N690" i="1"/>
  <c r="U690" i="1" s="1"/>
  <c r="N571" i="1"/>
  <c r="U571" i="1" s="1"/>
  <c r="N162" i="1"/>
  <c r="U162" i="1" s="1"/>
  <c r="N492" i="1"/>
  <c r="U492" i="1" s="1"/>
  <c r="N737" i="1"/>
  <c r="U737" i="1" s="1"/>
  <c r="N933" i="1"/>
  <c r="U933" i="1" s="1"/>
  <c r="N495" i="1"/>
  <c r="N906" i="1"/>
  <c r="U906" i="1" s="1"/>
  <c r="N756" i="1"/>
  <c r="N35" i="1"/>
  <c r="N227" i="1"/>
  <c r="U227" i="1" s="1"/>
  <c r="N187" i="1"/>
  <c r="U187" i="1" s="1"/>
  <c r="N374" i="1"/>
  <c r="U374" i="1" s="1"/>
  <c r="N406" i="1"/>
  <c r="N414" i="1"/>
  <c r="N688" i="1"/>
  <c r="U688" i="1" s="1"/>
  <c r="N481" i="1"/>
  <c r="U481" i="1" s="1"/>
  <c r="N419" i="1"/>
  <c r="U419" i="1" s="1"/>
  <c r="N743" i="1"/>
  <c r="U743" i="1" s="1"/>
  <c r="N759" i="1"/>
  <c r="U759" i="1" s="1"/>
  <c r="N957" i="1"/>
  <c r="U957" i="1" s="1"/>
  <c r="N388" i="1"/>
  <c r="U388" i="1" s="1"/>
  <c r="N596" i="1"/>
  <c r="U596" i="1" s="1"/>
  <c r="N728" i="1"/>
  <c r="U728" i="1" s="1"/>
  <c r="N600" i="1"/>
  <c r="U600" i="1" s="1"/>
  <c r="N2" i="1"/>
  <c r="N1090" i="1"/>
  <c r="U1090" i="1" s="1"/>
  <c r="N1086" i="1"/>
  <c r="U1086" i="1" s="1"/>
  <c r="N1082" i="1"/>
  <c r="U1082" i="1" s="1"/>
  <c r="N1078" i="1"/>
  <c r="N1074" i="1"/>
  <c r="U1074" i="1" s="1"/>
  <c r="N1070" i="1"/>
  <c r="U1070" i="1" s="1"/>
  <c r="N1066" i="1"/>
  <c r="U1066" i="1" s="1"/>
  <c r="N1062" i="1"/>
  <c r="N1058" i="1"/>
  <c r="U1058" i="1" s="1"/>
  <c r="N1054" i="1"/>
  <c r="U1054" i="1" s="1"/>
  <c r="N1050" i="1"/>
  <c r="U1050" i="1" s="1"/>
  <c r="N1046" i="1"/>
  <c r="N1042" i="1"/>
  <c r="U1042" i="1" s="1"/>
  <c r="N1038" i="1"/>
  <c r="U1038" i="1" s="1"/>
  <c r="N1034" i="1"/>
  <c r="U1034" i="1" s="1"/>
  <c r="N1030" i="1"/>
  <c r="N1026" i="1"/>
  <c r="U1026" i="1" s="1"/>
  <c r="N1022" i="1"/>
  <c r="U1022" i="1" s="1"/>
  <c r="N1018" i="1"/>
  <c r="U1018" i="1" s="1"/>
  <c r="N1014" i="1"/>
  <c r="N1010" i="1"/>
  <c r="U1010" i="1" s="1"/>
  <c r="N1006" i="1"/>
  <c r="U1006" i="1" s="1"/>
  <c r="N1002" i="1"/>
  <c r="U1002" i="1" s="1"/>
  <c r="N998" i="1"/>
  <c r="U998" i="1" s="1"/>
  <c r="N994" i="1"/>
  <c r="N990" i="1"/>
  <c r="U990" i="1" s="1"/>
  <c r="N986" i="1"/>
  <c r="U986" i="1" s="1"/>
  <c r="N982" i="1"/>
  <c r="N978" i="1"/>
  <c r="N974" i="1"/>
  <c r="U974" i="1" s="1"/>
  <c r="N970" i="1"/>
  <c r="U970" i="1" s="1"/>
  <c r="N966" i="1"/>
  <c r="N962" i="1"/>
  <c r="N958" i="1"/>
  <c r="U958" i="1" s="1"/>
  <c r="N952" i="1"/>
  <c r="U952" i="1" s="1"/>
  <c r="N944" i="1"/>
  <c r="N936" i="1"/>
  <c r="U936" i="1" s="1"/>
  <c r="N928" i="1"/>
  <c r="N920" i="1"/>
  <c r="U920" i="1" s="1"/>
  <c r="N912" i="1"/>
  <c r="N904" i="1"/>
  <c r="U904" i="1" s="1"/>
  <c r="N888" i="1"/>
  <c r="U888" i="1" s="1"/>
  <c r="N872" i="1"/>
  <c r="U872" i="1" s="1"/>
  <c r="N856" i="1"/>
  <c r="U856" i="1" s="1"/>
  <c r="N840" i="1"/>
  <c r="U840" i="1" s="1"/>
  <c r="N824" i="1"/>
  <c r="U824" i="1" s="1"/>
  <c r="N808" i="1"/>
  <c r="N792" i="1"/>
  <c r="N776" i="1"/>
  <c r="N757" i="1"/>
  <c r="U757" i="1" s="1"/>
  <c r="N736" i="1"/>
  <c r="U736" i="1" s="1"/>
  <c r="N715" i="1"/>
  <c r="U715" i="1" s="1"/>
  <c r="N687" i="1"/>
  <c r="N644" i="1"/>
  <c r="U644" i="1" s="1"/>
  <c r="N601" i="1"/>
  <c r="U601" i="1" s="1"/>
  <c r="N527" i="1"/>
  <c r="U527" i="1" s="1"/>
  <c r="N441" i="1"/>
  <c r="U441" i="1" s="1"/>
  <c r="N356" i="1"/>
  <c r="U356" i="1" s="1"/>
  <c r="N87" i="1"/>
  <c r="U87" i="1" s="1"/>
  <c r="U674" i="1" l="1"/>
  <c r="U545" i="1"/>
  <c r="U922" i="1"/>
  <c r="U661" i="1"/>
  <c r="U369" i="1"/>
  <c r="U965" i="1"/>
  <c r="U1089" i="1"/>
  <c r="U870" i="1"/>
  <c r="U962" i="1"/>
  <c r="U978" i="1"/>
  <c r="U994" i="1"/>
  <c r="U414" i="1"/>
  <c r="U495" i="1"/>
  <c r="U684" i="1"/>
  <c r="U786" i="1"/>
  <c r="U256" i="1"/>
  <c r="U809" i="1"/>
  <c r="U26" i="1"/>
  <c r="U225" i="1"/>
  <c r="U204" i="1"/>
  <c r="U861" i="1"/>
  <c r="U971" i="1"/>
  <c r="U1023" i="1"/>
  <c r="U806" i="1"/>
  <c r="U362" i="1"/>
  <c r="U84" i="1"/>
  <c r="U189" i="1"/>
  <c r="U44" i="1"/>
  <c r="U219" i="1"/>
  <c r="U21" i="1"/>
  <c r="U700" i="1"/>
  <c r="U590" i="1"/>
  <c r="U964" i="1"/>
  <c r="U996" i="1"/>
  <c r="U565" i="1"/>
  <c r="U526" i="1"/>
  <c r="U262" i="1"/>
  <c r="U477" i="1"/>
  <c r="U707" i="1"/>
  <c r="U53" i="1"/>
  <c r="U727" i="1"/>
  <c r="U531" i="1"/>
  <c r="U461" i="1"/>
  <c r="U658" i="1"/>
  <c r="U211" i="1"/>
  <c r="U625" i="1"/>
  <c r="U389" i="1"/>
  <c r="U558" i="1"/>
  <c r="U178" i="1"/>
  <c r="U875" i="1"/>
  <c r="U529" i="1"/>
  <c r="U893" i="1"/>
  <c r="U311" i="1"/>
  <c r="U251" i="1"/>
  <c r="U652" i="1"/>
  <c r="U122" i="1"/>
  <c r="U179" i="1"/>
  <c r="U515" i="1"/>
  <c r="U294" i="1"/>
  <c r="U275" i="1"/>
  <c r="X3" i="1"/>
  <c r="Y3" i="1" s="1"/>
  <c r="U406" i="1"/>
  <c r="W406" i="1" s="1"/>
  <c r="X406" i="1" s="1"/>
  <c r="Y406" i="1" s="1"/>
  <c r="U35" i="1"/>
  <c r="U134" i="1"/>
  <c r="U163" i="1"/>
  <c r="W163" i="1" s="1"/>
  <c r="U243" i="1"/>
  <c r="W243" i="1" s="1"/>
  <c r="X243" i="1" s="1"/>
  <c r="Y243" i="1" s="1"/>
  <c r="U346" i="1"/>
  <c r="U279" i="1"/>
  <c r="W279" i="1" s="1"/>
  <c r="X279" i="1" s="1"/>
  <c r="Y279" i="1" s="1"/>
  <c r="U348" i="1"/>
  <c r="U55" i="1"/>
  <c r="W55" i="1" s="1"/>
  <c r="X55" i="1" s="1"/>
  <c r="Y55" i="1" s="1"/>
  <c r="U86" i="1"/>
  <c r="U166" i="1"/>
  <c r="W166" i="1" s="1"/>
  <c r="X166" i="1" s="1"/>
  <c r="Y166" i="1" s="1"/>
  <c r="U210" i="1"/>
  <c r="W210" i="1" s="1"/>
  <c r="X210" i="1" s="1"/>
  <c r="Y210" i="1" s="1"/>
  <c r="U6" i="1"/>
  <c r="W6" i="1" s="1"/>
  <c r="X6" i="1" s="1"/>
  <c r="Y6" i="1" s="1"/>
  <c r="U242" i="1"/>
  <c r="U83" i="1"/>
  <c r="U366" i="1"/>
  <c r="W366" i="1" s="1"/>
  <c r="X366" i="1" s="1"/>
  <c r="Y366" i="1" s="1"/>
  <c r="U355" i="1"/>
  <c r="W355" i="1" s="1"/>
  <c r="X355" i="1" s="1"/>
  <c r="Y355" i="1" s="1"/>
  <c r="U382" i="1"/>
  <c r="U24" i="1"/>
  <c r="W24" i="1" s="1"/>
  <c r="X24" i="1" s="1"/>
  <c r="Y24" i="1" s="1"/>
  <c r="U263" i="1"/>
  <c r="W263" i="1" s="1"/>
  <c r="X263" i="1" s="1"/>
  <c r="Y263" i="1" s="1"/>
  <c r="U248" i="1"/>
  <c r="W248" i="1" s="1"/>
  <c r="X248" i="1" s="1"/>
  <c r="Y248" i="1" s="1"/>
  <c r="W87" i="1"/>
  <c r="X87" i="1" s="1"/>
  <c r="Y87" i="1" s="1"/>
  <c r="W356" i="1"/>
  <c r="X356" i="1" s="1"/>
  <c r="Y356" i="1" s="1"/>
  <c r="W527" i="1"/>
  <c r="X527" i="1" s="1"/>
  <c r="Y527" i="1" s="1"/>
  <c r="W715" i="1"/>
  <c r="X715" i="1" s="1"/>
  <c r="Y715" i="1" s="1"/>
  <c r="W856" i="1"/>
  <c r="X856" i="1" s="1"/>
  <c r="Y856" i="1" s="1"/>
  <c r="W998" i="1"/>
  <c r="X998" i="1" s="1"/>
  <c r="Y998" i="1" s="1"/>
  <c r="W388" i="1"/>
  <c r="X388" i="1" s="1"/>
  <c r="Y388" i="1" s="1"/>
  <c r="W419" i="1"/>
  <c r="X419" i="1" s="1"/>
  <c r="Y419" i="1" s="1"/>
  <c r="W35" i="1"/>
  <c r="X35" i="1" s="1"/>
  <c r="Y35" i="1" s="1"/>
  <c r="W933" i="1"/>
  <c r="X933" i="1" s="1"/>
  <c r="Y933" i="1" s="1"/>
  <c r="W571" i="1"/>
  <c r="X571" i="1" s="1"/>
  <c r="Y571" i="1" s="1"/>
  <c r="W315" i="1"/>
  <c r="X315" i="1" s="1"/>
  <c r="Y315" i="1" s="1"/>
  <c r="W205" i="1"/>
  <c r="X205" i="1" s="1"/>
  <c r="Y205" i="1" s="1"/>
  <c r="W773" i="1"/>
  <c r="X773" i="1" s="1"/>
  <c r="Y773" i="1" s="1"/>
  <c r="W423" i="1"/>
  <c r="X423" i="1" s="1"/>
  <c r="Y423" i="1" s="1"/>
  <c r="W50" i="1"/>
  <c r="X50" i="1" s="1"/>
  <c r="Y50" i="1" s="1"/>
  <c r="W283" i="1"/>
  <c r="X283" i="1" s="1"/>
  <c r="Y283" i="1" s="1"/>
  <c r="W51" i="1"/>
  <c r="X51" i="1" s="1"/>
  <c r="Y51" i="1" s="1"/>
  <c r="W617" i="1"/>
  <c r="X617" i="1" s="1"/>
  <c r="Y617" i="1" s="1"/>
  <c r="W503" i="1"/>
  <c r="X503" i="1" s="1"/>
  <c r="Y503" i="1" s="1"/>
  <c r="W618" i="1"/>
  <c r="X618" i="1" s="1"/>
  <c r="Y618" i="1" s="1"/>
  <c r="W703" i="1"/>
  <c r="X703" i="1" s="1"/>
  <c r="Y703" i="1" s="1"/>
  <c r="W489" i="1"/>
  <c r="X489" i="1" s="1"/>
  <c r="Y489" i="1" s="1"/>
  <c r="W640" i="1"/>
  <c r="X640" i="1" s="1"/>
  <c r="Y640" i="1" s="1"/>
  <c r="W598" i="1"/>
  <c r="X598" i="1" s="1"/>
  <c r="Y598" i="1" s="1"/>
  <c r="W42" i="1"/>
  <c r="X42" i="1" s="1"/>
  <c r="Y42" i="1" s="1"/>
  <c r="W293" i="1"/>
  <c r="X293" i="1" s="1"/>
  <c r="Y293" i="1" s="1"/>
  <c r="W57" i="1"/>
  <c r="X57" i="1" s="1"/>
  <c r="Y57" i="1" s="1"/>
  <c r="W785" i="1"/>
  <c r="X785" i="1" s="1"/>
  <c r="Y785" i="1" s="1"/>
  <c r="W499" i="1"/>
  <c r="X499" i="1" s="1"/>
  <c r="Y499" i="1" s="1"/>
  <c r="W689" i="1"/>
  <c r="X689" i="1" s="1"/>
  <c r="Y689" i="1" s="1"/>
  <c r="W475" i="1"/>
  <c r="X475" i="1" s="1"/>
  <c r="Y475" i="1" s="1"/>
  <c r="W418" i="1"/>
  <c r="X418" i="1" s="1"/>
  <c r="Y418" i="1" s="1"/>
  <c r="W946" i="1"/>
  <c r="X946" i="1" s="1"/>
  <c r="Y946" i="1" s="1"/>
  <c r="W778" i="1"/>
  <c r="X778" i="1" s="1"/>
  <c r="Y778" i="1" s="1"/>
  <c r="W504" i="1"/>
  <c r="X504" i="1" s="1"/>
  <c r="Y504" i="1" s="1"/>
  <c r="W522" i="1"/>
  <c r="X522" i="1" s="1"/>
  <c r="Y522" i="1" s="1"/>
  <c r="W235" i="1"/>
  <c r="X235" i="1" s="1"/>
  <c r="Y235" i="1" s="1"/>
  <c r="W38" i="1"/>
  <c r="X38" i="1" s="1"/>
  <c r="Y38" i="1" s="1"/>
  <c r="W94" i="1"/>
  <c r="X94" i="1" s="1"/>
  <c r="Y94" i="1" s="1"/>
  <c r="W372" i="1"/>
  <c r="X372" i="1" s="1"/>
  <c r="Y372" i="1" s="1"/>
  <c r="W413" i="1"/>
  <c r="X413" i="1" s="1"/>
  <c r="Y413" i="1" s="1"/>
  <c r="W714" i="1"/>
  <c r="X714" i="1" s="1"/>
  <c r="Y714" i="1" s="1"/>
  <c r="W171" i="1"/>
  <c r="X171" i="1" s="1"/>
  <c r="Y171" i="1" s="1"/>
  <c r="W4" i="1"/>
  <c r="X4" i="1" s="1"/>
  <c r="Y4" i="1" s="1"/>
  <c r="W37" i="1"/>
  <c r="X37" i="1" s="1"/>
  <c r="Y37" i="1" s="1"/>
  <c r="W627" i="1"/>
  <c r="X627" i="1" s="1"/>
  <c r="Y627" i="1" s="1"/>
  <c r="W480" i="1"/>
  <c r="X480" i="1" s="1"/>
  <c r="Y480" i="1" s="1"/>
  <c r="W182" i="1"/>
  <c r="X182" i="1" s="1"/>
  <c r="Y182" i="1" s="1"/>
  <c r="W174" i="1"/>
  <c r="X174" i="1" s="1"/>
  <c r="Y174" i="1" s="1"/>
  <c r="W543" i="1"/>
  <c r="X543" i="1" s="1"/>
  <c r="Y543" i="1" s="1"/>
  <c r="W813" i="1"/>
  <c r="X813" i="1" s="1"/>
  <c r="Y813" i="1" s="1"/>
  <c r="W507" i="1"/>
  <c r="X507" i="1" s="1"/>
  <c r="Y507" i="1" s="1"/>
  <c r="W52" i="1"/>
  <c r="X52" i="1" s="1"/>
  <c r="Y52" i="1" s="1"/>
  <c r="W463" i="1"/>
  <c r="X463" i="1" s="1"/>
  <c r="Y463" i="1" s="1"/>
  <c r="W720" i="1"/>
  <c r="X720" i="1" s="1"/>
  <c r="Y720" i="1" s="1"/>
  <c r="W860" i="1"/>
  <c r="X860" i="1" s="1"/>
  <c r="Y860" i="1" s="1"/>
  <c r="W923" i="1"/>
  <c r="X923" i="1" s="1"/>
  <c r="Y923" i="1" s="1"/>
  <c r="W954" i="1"/>
  <c r="X954" i="1" s="1"/>
  <c r="Y954" i="1" s="1"/>
  <c r="W975" i="1"/>
  <c r="X975" i="1" s="1"/>
  <c r="Y975" i="1" s="1"/>
  <c r="W991" i="1"/>
  <c r="X991" i="1" s="1"/>
  <c r="Y991" i="1" s="1"/>
  <c r="W1011" i="1"/>
  <c r="X1011" i="1" s="1"/>
  <c r="Y1011" i="1" s="1"/>
  <c r="W1027" i="1"/>
  <c r="X1027" i="1" s="1"/>
  <c r="Y1027" i="1" s="1"/>
  <c r="W1055" i="1"/>
  <c r="X1055" i="1" s="1"/>
  <c r="Y1055" i="1" s="1"/>
  <c r="W1075" i="1"/>
  <c r="X1075" i="1" s="1"/>
  <c r="Y1075" i="1" s="1"/>
  <c r="W1091" i="1"/>
  <c r="X1091" i="1" s="1"/>
  <c r="Y1091" i="1" s="1"/>
  <c r="W810" i="1"/>
  <c r="X810" i="1" s="1"/>
  <c r="Y810" i="1" s="1"/>
  <c r="W440" i="1"/>
  <c r="X440" i="1" s="1"/>
  <c r="Y440" i="1" s="1"/>
  <c r="W310" i="1"/>
  <c r="X310" i="1" s="1"/>
  <c r="Y310" i="1" s="1"/>
  <c r="W874" i="1"/>
  <c r="X874" i="1" s="1"/>
  <c r="Y874" i="1" s="1"/>
  <c r="W953" i="1"/>
  <c r="X953" i="1" s="1"/>
  <c r="Y953" i="1" s="1"/>
  <c r="W471" i="1"/>
  <c r="X471" i="1" s="1"/>
  <c r="Y471" i="1" s="1"/>
  <c r="W352" i="1"/>
  <c r="X352" i="1" s="1"/>
  <c r="Y352" i="1" s="1"/>
  <c r="W899" i="1"/>
  <c r="X899" i="1" s="1"/>
  <c r="Y899" i="1" s="1"/>
  <c r="W653" i="1"/>
  <c r="X653" i="1" s="1"/>
  <c r="Y653" i="1" s="1"/>
  <c r="W797" i="1"/>
  <c r="X797" i="1" s="1"/>
  <c r="Y797" i="1" s="1"/>
  <c r="W379" i="1"/>
  <c r="X379" i="1" s="1"/>
  <c r="Y379" i="1" s="1"/>
  <c r="W550" i="1"/>
  <c r="X550" i="1" s="1"/>
  <c r="Y550" i="1" s="1"/>
  <c r="W136" i="1"/>
  <c r="X136" i="1" s="1"/>
  <c r="Y136" i="1" s="1"/>
  <c r="W9" i="1"/>
  <c r="X9" i="1" s="1"/>
  <c r="Y9" i="1" s="1"/>
  <c r="W284" i="1"/>
  <c r="X284" i="1" s="1"/>
  <c r="Y284" i="1" s="1"/>
  <c r="W185" i="1"/>
  <c r="X185" i="1" s="1"/>
  <c r="Y185" i="1" s="1"/>
  <c r="W817" i="1"/>
  <c r="X817" i="1" s="1"/>
  <c r="Y817" i="1" s="1"/>
  <c r="W668" i="1"/>
  <c r="X668" i="1" s="1"/>
  <c r="Y668" i="1" s="1"/>
  <c r="W464" i="1"/>
  <c r="X464" i="1" s="1"/>
  <c r="Y464" i="1" s="1"/>
  <c r="W314" i="1"/>
  <c r="X314" i="1" s="1"/>
  <c r="Y314" i="1" s="1"/>
  <c r="W99" i="1"/>
  <c r="X99" i="1" s="1"/>
  <c r="Y99" i="1" s="1"/>
  <c r="W17" i="1"/>
  <c r="X17" i="1" s="1"/>
  <c r="Y17" i="1" s="1"/>
  <c r="W873" i="1"/>
  <c r="X873" i="1" s="1"/>
  <c r="Y873" i="1" s="1"/>
  <c r="W231" i="1"/>
  <c r="X231" i="1" s="1"/>
  <c r="Y231" i="1" s="1"/>
  <c r="W606" i="1"/>
  <c r="X606" i="1" s="1"/>
  <c r="Y606" i="1" s="1"/>
  <c r="W240" i="1"/>
  <c r="X240" i="1" s="1"/>
  <c r="Y240" i="1" s="1"/>
  <c r="W141" i="1"/>
  <c r="X141" i="1" s="1"/>
  <c r="Y141" i="1" s="1"/>
  <c r="W882" i="1"/>
  <c r="X882" i="1" s="1"/>
  <c r="Y882" i="1" s="1"/>
  <c r="W917" i="1"/>
  <c r="X917" i="1" s="1"/>
  <c r="Y917" i="1" s="1"/>
  <c r="W323" i="1"/>
  <c r="X323" i="1" s="1"/>
  <c r="Y323" i="1" s="1"/>
  <c r="W726" i="1"/>
  <c r="X726" i="1" s="1"/>
  <c r="Y726" i="1" s="1"/>
  <c r="W819" i="1"/>
  <c r="X819" i="1" s="1"/>
  <c r="Y819" i="1" s="1"/>
  <c r="W360" i="1"/>
  <c r="X360" i="1" s="1"/>
  <c r="Y360" i="1" s="1"/>
  <c r="W592" i="1"/>
  <c r="X592" i="1" s="1"/>
  <c r="Y592" i="1" s="1"/>
  <c r="W102" i="1"/>
  <c r="X102" i="1" s="1"/>
  <c r="Y102" i="1" s="1"/>
  <c r="W152" i="1"/>
  <c r="X152" i="1" s="1"/>
  <c r="Y152" i="1" s="1"/>
  <c r="W802" i="1"/>
  <c r="X802" i="1" s="1"/>
  <c r="Y802" i="1" s="1"/>
  <c r="W691" i="1"/>
  <c r="X691" i="1" s="1"/>
  <c r="Y691" i="1" s="1"/>
  <c r="W365" i="1"/>
  <c r="X365" i="1" s="1"/>
  <c r="Y365" i="1" s="1"/>
  <c r="W523" i="1"/>
  <c r="X523" i="1" s="1"/>
  <c r="Y523" i="1" s="1"/>
  <c r="W346" i="1"/>
  <c r="X346" i="1" s="1"/>
  <c r="Y346" i="1" s="1"/>
  <c r="W308" i="1"/>
  <c r="X308" i="1" s="1"/>
  <c r="Y308" i="1" s="1"/>
  <c r="W740" i="1"/>
  <c r="X740" i="1" s="1"/>
  <c r="Y740" i="1" s="1"/>
  <c r="W790" i="1"/>
  <c r="X790" i="1" s="1"/>
  <c r="Y790" i="1" s="1"/>
  <c r="W493" i="1"/>
  <c r="X493" i="1" s="1"/>
  <c r="Y493" i="1" s="1"/>
  <c r="W386" i="1"/>
  <c r="X386" i="1" s="1"/>
  <c r="Y386" i="1" s="1"/>
  <c r="W305" i="1"/>
  <c r="X305" i="1" s="1"/>
  <c r="Y305" i="1" s="1"/>
  <c r="W665" i="1"/>
  <c r="X665" i="1" s="1"/>
  <c r="Y665" i="1" s="1"/>
  <c r="W800" i="1"/>
  <c r="X800" i="1" s="1"/>
  <c r="Y800" i="1" s="1"/>
  <c r="W908" i="1"/>
  <c r="X908" i="1" s="1"/>
  <c r="Y908" i="1" s="1"/>
  <c r="W968" i="1"/>
  <c r="X968" i="1" s="1"/>
  <c r="Y968" i="1" s="1"/>
  <c r="W984" i="1"/>
  <c r="X984" i="1" s="1"/>
  <c r="Y984" i="1" s="1"/>
  <c r="W1000" i="1"/>
  <c r="X1000" i="1" s="1"/>
  <c r="Y1000" i="1" s="1"/>
  <c r="W1016" i="1"/>
  <c r="X1016" i="1" s="1"/>
  <c r="Y1016" i="1" s="1"/>
  <c r="W1036" i="1"/>
  <c r="X1036" i="1" s="1"/>
  <c r="Y1036" i="1" s="1"/>
  <c r="W1056" i="1"/>
  <c r="X1056" i="1" s="1"/>
  <c r="Y1056" i="1" s="1"/>
  <c r="W632" i="1"/>
  <c r="X632" i="1" s="1"/>
  <c r="Y632" i="1" s="1"/>
  <c r="W324" i="1"/>
  <c r="X324" i="1" s="1"/>
  <c r="Y324" i="1" s="1"/>
  <c r="W68" i="1"/>
  <c r="X68" i="1" s="1"/>
  <c r="Y68" i="1" s="1"/>
  <c r="W197" i="1"/>
  <c r="X197" i="1" s="1"/>
  <c r="Y197" i="1" s="1"/>
  <c r="W452" i="1"/>
  <c r="X452" i="1" s="1"/>
  <c r="Y452" i="1" s="1"/>
  <c r="W540" i="1"/>
  <c r="X540" i="1" s="1"/>
  <c r="Y540" i="1" s="1"/>
  <c r="W453" i="1"/>
  <c r="X453" i="1" s="1"/>
  <c r="Y453" i="1" s="1"/>
  <c r="W474" i="1"/>
  <c r="X474" i="1" s="1"/>
  <c r="Y474" i="1" s="1"/>
  <c r="W22" i="1"/>
  <c r="X22" i="1" s="1"/>
  <c r="Y22" i="1" s="1"/>
  <c r="W843" i="1"/>
  <c r="X843" i="1" s="1"/>
  <c r="Y843" i="1" s="1"/>
  <c r="W671" i="1"/>
  <c r="X671" i="1" s="1"/>
  <c r="Y671" i="1" s="1"/>
  <c r="W525" i="1"/>
  <c r="X525" i="1" s="1"/>
  <c r="Y525" i="1" s="1"/>
  <c r="W384" i="1"/>
  <c r="X384" i="1" s="1"/>
  <c r="Y384" i="1" s="1"/>
  <c r="W458" i="1"/>
  <c r="X458" i="1" s="1"/>
  <c r="Y458" i="1" s="1"/>
  <c r="W16" i="1"/>
  <c r="X16" i="1" s="1"/>
  <c r="Y16" i="1" s="1"/>
  <c r="W803" i="1"/>
  <c r="X803" i="1" s="1"/>
  <c r="Y803" i="1" s="1"/>
  <c r="W825" i="1"/>
  <c r="X825" i="1" s="1"/>
  <c r="Y825" i="1" s="1"/>
  <c r="W445" i="1"/>
  <c r="X445" i="1" s="1"/>
  <c r="Y445" i="1" s="1"/>
  <c r="W348" i="1"/>
  <c r="X348" i="1" s="1"/>
  <c r="Y348" i="1" s="1"/>
  <c r="W220" i="1"/>
  <c r="X220" i="1" s="1"/>
  <c r="Y220" i="1" s="1"/>
  <c r="W288" i="1"/>
  <c r="X288" i="1" s="1"/>
  <c r="Y288" i="1" s="1"/>
  <c r="W168" i="1"/>
  <c r="X168" i="1" s="1"/>
  <c r="Y168" i="1" s="1"/>
  <c r="W791" i="1"/>
  <c r="X791" i="1" s="1"/>
  <c r="Y791" i="1" s="1"/>
  <c r="W841" i="1"/>
  <c r="X841" i="1" s="1"/>
  <c r="Y841" i="1" s="1"/>
  <c r="W513" i="1"/>
  <c r="X513" i="1" s="1"/>
  <c r="Y513" i="1" s="1"/>
  <c r="W322" i="1"/>
  <c r="X322" i="1" s="1"/>
  <c r="Y322" i="1" s="1"/>
  <c r="W494" i="1"/>
  <c r="X494" i="1" s="1"/>
  <c r="Y494" i="1" s="1"/>
  <c r="W302" i="1"/>
  <c r="X302" i="1" s="1"/>
  <c r="Y302" i="1" s="1"/>
  <c r="W49" i="1"/>
  <c r="X49" i="1" s="1"/>
  <c r="Y49" i="1" s="1"/>
  <c r="W721" i="1"/>
  <c r="X721" i="1" s="1"/>
  <c r="Y721" i="1" s="1"/>
  <c r="W508" i="1"/>
  <c r="X508" i="1" s="1"/>
  <c r="Y508" i="1" s="1"/>
  <c r="W144" i="1"/>
  <c r="X144" i="1" s="1"/>
  <c r="Y144" i="1" s="1"/>
  <c r="W184" i="1"/>
  <c r="X184" i="1" s="1"/>
  <c r="Y184" i="1" s="1"/>
  <c r="W253" i="1"/>
  <c r="X253" i="1" s="1"/>
  <c r="Y253" i="1" s="1"/>
  <c r="W775" i="1"/>
  <c r="X775" i="1" s="1"/>
  <c r="Y775" i="1" s="1"/>
  <c r="W681" i="1"/>
  <c r="X681" i="1" s="1"/>
  <c r="Y681" i="1" s="1"/>
  <c r="W556" i="1"/>
  <c r="X556" i="1" s="1"/>
  <c r="Y556" i="1" s="1"/>
  <c r="W357" i="1"/>
  <c r="X357" i="1" s="1"/>
  <c r="Y357" i="1" s="1"/>
  <c r="W831" i="1"/>
  <c r="X831" i="1" s="1"/>
  <c r="Y831" i="1" s="1"/>
  <c r="W605" i="1"/>
  <c r="X605" i="1" s="1"/>
  <c r="Y605" i="1" s="1"/>
  <c r="W624" i="1"/>
  <c r="X624" i="1" s="1"/>
  <c r="Y624" i="1" s="1"/>
  <c r="W158" i="1"/>
  <c r="X158" i="1" s="1"/>
  <c r="Y158" i="1" s="1"/>
  <c r="W696" i="1"/>
  <c r="X696" i="1" s="1"/>
  <c r="Y696" i="1" s="1"/>
  <c r="W631" i="1"/>
  <c r="X631" i="1" s="1"/>
  <c r="Y631" i="1" s="1"/>
  <c r="W390" i="1"/>
  <c r="X390" i="1" s="1"/>
  <c r="Y390" i="1" s="1"/>
  <c r="W193" i="1"/>
  <c r="X193" i="1" s="1"/>
  <c r="Y193" i="1" s="1"/>
  <c r="W744" i="1"/>
  <c r="X744" i="1" s="1"/>
  <c r="Y744" i="1" s="1"/>
  <c r="W429" i="1"/>
  <c r="X429" i="1" s="1"/>
  <c r="Y429" i="1" s="1"/>
  <c r="W535" i="1"/>
  <c r="X535" i="1" s="1"/>
  <c r="Y535" i="1" s="1"/>
  <c r="W581" i="1"/>
  <c r="X581" i="1" s="1"/>
  <c r="Y581" i="1" s="1"/>
  <c r="W634" i="1"/>
  <c r="X634" i="1" s="1"/>
  <c r="Y634" i="1" s="1"/>
  <c r="W462" i="1"/>
  <c r="X462" i="1" s="1"/>
  <c r="Y462" i="1" s="1"/>
  <c r="W10" i="1"/>
  <c r="X10" i="1" s="1"/>
  <c r="Y10" i="1" s="1"/>
  <c r="W935" i="1"/>
  <c r="X935" i="1" s="1"/>
  <c r="Y935" i="1" s="1"/>
  <c r="W993" i="1"/>
  <c r="X993" i="1" s="1"/>
  <c r="Y993" i="1" s="1"/>
  <c r="W1045" i="1"/>
  <c r="X1045" i="1" s="1"/>
  <c r="Y1045" i="1" s="1"/>
  <c r="W675" i="1"/>
  <c r="X675" i="1" s="1"/>
  <c r="Y675" i="1" s="1"/>
  <c r="W734" i="1"/>
  <c r="X734" i="1" s="1"/>
  <c r="Y734" i="1" s="1"/>
  <c r="W614" i="1"/>
  <c r="X614" i="1" s="1"/>
  <c r="Y614" i="1" s="1"/>
  <c r="W100" i="1"/>
  <c r="X100" i="1" s="1"/>
  <c r="Y100" i="1" s="1"/>
  <c r="W289" i="1"/>
  <c r="X289" i="1" s="1"/>
  <c r="Y289" i="1" s="1"/>
  <c r="W157" i="1"/>
  <c r="X157" i="1" s="1"/>
  <c r="Y157" i="1" s="1"/>
  <c r="W708" i="1"/>
  <c r="X708" i="1" s="1"/>
  <c r="Y708" i="1" s="1"/>
  <c r="W695" i="1"/>
  <c r="X695" i="1" s="1"/>
  <c r="Y695" i="1" s="1"/>
  <c r="W176" i="1"/>
  <c r="X176" i="1" s="1"/>
  <c r="Y176" i="1" s="1"/>
  <c r="W291" i="1"/>
  <c r="X291" i="1" s="1"/>
  <c r="Y291" i="1" s="1"/>
  <c r="W842" i="1"/>
  <c r="X842" i="1" s="1"/>
  <c r="Y842" i="1" s="1"/>
  <c r="W656" i="1"/>
  <c r="X656" i="1" s="1"/>
  <c r="Y656" i="1" s="1"/>
  <c r="W306" i="1"/>
  <c r="X306" i="1" s="1"/>
  <c r="Y306" i="1" s="1"/>
  <c r="W378" i="1"/>
  <c r="X378" i="1" s="1"/>
  <c r="Y378" i="1" s="1"/>
  <c r="W838" i="1"/>
  <c r="X838" i="1" s="1"/>
  <c r="Y838" i="1" s="1"/>
  <c r="W829" i="1"/>
  <c r="X829" i="1" s="1"/>
  <c r="Y829" i="1" s="1"/>
  <c r="W380" i="1"/>
  <c r="X380" i="1" s="1"/>
  <c r="Y380" i="1" s="1"/>
  <c r="W421" i="1"/>
  <c r="X421" i="1" s="1"/>
  <c r="Y421" i="1" s="1"/>
  <c r="W510" i="1"/>
  <c r="X510" i="1" s="1"/>
  <c r="Y510" i="1" s="1"/>
  <c r="W257" i="1"/>
  <c r="X257" i="1" s="1"/>
  <c r="Y257" i="1" s="1"/>
  <c r="W745" i="1"/>
  <c r="X745" i="1" s="1"/>
  <c r="Y745" i="1" s="1"/>
  <c r="W862" i="1"/>
  <c r="X862" i="1" s="1"/>
  <c r="Y862" i="1" s="1"/>
  <c r="W869" i="1"/>
  <c r="X869" i="1" s="1"/>
  <c r="Y869" i="1" s="1"/>
  <c r="W456" i="1"/>
  <c r="X456" i="1" s="1"/>
  <c r="Y456" i="1" s="1"/>
  <c r="W347" i="1"/>
  <c r="X347" i="1" s="1"/>
  <c r="Y347" i="1" s="1"/>
  <c r="W312" i="1"/>
  <c r="X312" i="1" s="1"/>
  <c r="Y312" i="1" s="1"/>
  <c r="W181" i="1"/>
  <c r="X181" i="1" s="1"/>
  <c r="Y181" i="1" s="1"/>
  <c r="W857" i="1"/>
  <c r="X857" i="1" s="1"/>
  <c r="Y857" i="1" s="1"/>
  <c r="W290" i="1"/>
  <c r="X290" i="1" s="1"/>
  <c r="Y290" i="1" s="1"/>
  <c r="W698" i="1"/>
  <c r="X698" i="1" s="1"/>
  <c r="Y698" i="1" s="1"/>
  <c r="W307" i="1"/>
  <c r="X307" i="1" s="1"/>
  <c r="Y307" i="1" s="1"/>
  <c r="W850" i="1"/>
  <c r="X850" i="1" s="1"/>
  <c r="Y850" i="1" s="1"/>
  <c r="W667" i="1"/>
  <c r="X667" i="1" s="1"/>
  <c r="Y667" i="1" s="1"/>
  <c r="W214" i="1"/>
  <c r="X214" i="1" s="1"/>
  <c r="Y214" i="1" s="1"/>
  <c r="W329" i="1"/>
  <c r="X329" i="1" s="1"/>
  <c r="Y329" i="1" s="1"/>
  <c r="W318" i="1"/>
  <c r="X318" i="1" s="1"/>
  <c r="Y318" i="1" s="1"/>
  <c r="W537" i="1"/>
  <c r="X537" i="1" s="1"/>
  <c r="Y537" i="1" s="1"/>
  <c r="W344" i="1"/>
  <c r="X344" i="1" s="1"/>
  <c r="Y344" i="1" s="1"/>
  <c r="W650" i="1"/>
  <c r="X650" i="1" s="1"/>
  <c r="Y650" i="1" s="1"/>
  <c r="W209" i="1"/>
  <c r="X209" i="1" s="1"/>
  <c r="Y209" i="1" s="1"/>
  <c r="W902" i="1"/>
  <c r="X902" i="1" s="1"/>
  <c r="Y902" i="1" s="1"/>
  <c r="W905" i="1"/>
  <c r="X905" i="1" s="1"/>
  <c r="Y905" i="1" s="1"/>
  <c r="W295" i="1"/>
  <c r="X295" i="1" s="1"/>
  <c r="Y295" i="1" s="1"/>
  <c r="W470" i="1"/>
  <c r="X470" i="1" s="1"/>
  <c r="Y470" i="1" s="1"/>
  <c r="W500" i="1"/>
  <c r="X500" i="1" s="1"/>
  <c r="Y500" i="1" s="1"/>
  <c r="W483" i="1"/>
  <c r="X483" i="1" s="1"/>
  <c r="Y483" i="1" s="1"/>
  <c r="W582" i="1"/>
  <c r="X582" i="1" s="1"/>
  <c r="Y582" i="1" s="1"/>
  <c r="W86" i="1"/>
  <c r="X86" i="1" s="1"/>
  <c r="Y86" i="1" s="1"/>
  <c r="W126" i="1"/>
  <c r="X126" i="1" s="1"/>
  <c r="Y126" i="1" s="1"/>
  <c r="W731" i="1"/>
  <c r="X731" i="1" s="1"/>
  <c r="Y731" i="1" s="1"/>
  <c r="W985" i="1"/>
  <c r="X985" i="1" s="1"/>
  <c r="Y985" i="1" s="1"/>
  <c r="W1073" i="1"/>
  <c r="X1073" i="1" s="1"/>
  <c r="Y1073" i="1" s="1"/>
  <c r="W927" i="1"/>
  <c r="X927" i="1" s="1"/>
  <c r="Y927" i="1" s="1"/>
  <c r="W1037" i="1"/>
  <c r="X1037" i="1" s="1"/>
  <c r="Y1037" i="1" s="1"/>
  <c r="W943" i="1"/>
  <c r="X943" i="1" s="1"/>
  <c r="Y943" i="1" s="1"/>
  <c r="W1041" i="1"/>
  <c r="X1041" i="1" s="1"/>
  <c r="Y1041" i="1" s="1"/>
  <c r="W1007" i="1"/>
  <c r="X1007" i="1" s="1"/>
  <c r="Y1007" i="1" s="1"/>
  <c r="W697" i="1"/>
  <c r="X697" i="1" s="1"/>
  <c r="Y697" i="1" s="1"/>
  <c r="W1043" i="1"/>
  <c r="X1043" i="1" s="1"/>
  <c r="Y1043" i="1" s="1"/>
  <c r="W1005" i="1"/>
  <c r="X1005" i="1" s="1"/>
  <c r="Y1005" i="1" s="1"/>
  <c r="W1085" i="1"/>
  <c r="X1085" i="1" s="1"/>
  <c r="Y1085" i="1" s="1"/>
  <c r="W852" i="1"/>
  <c r="X852" i="1" s="1"/>
  <c r="Y852" i="1" s="1"/>
  <c r="W1060" i="1"/>
  <c r="X1060" i="1" s="1"/>
  <c r="Y1060" i="1" s="1"/>
  <c r="W1088" i="1"/>
  <c r="X1088" i="1" s="1"/>
  <c r="Y1088" i="1" s="1"/>
  <c r="W736" i="1"/>
  <c r="X736" i="1" s="1"/>
  <c r="Y736" i="1" s="1"/>
  <c r="W872" i="1"/>
  <c r="X872" i="1" s="1"/>
  <c r="Y872" i="1" s="1"/>
  <c r="W920" i="1"/>
  <c r="X920" i="1" s="1"/>
  <c r="Y920" i="1" s="1"/>
  <c r="W952" i="1"/>
  <c r="X952" i="1" s="1"/>
  <c r="Y952" i="1" s="1"/>
  <c r="W970" i="1"/>
  <c r="X970" i="1" s="1"/>
  <c r="Y970" i="1" s="1"/>
  <c r="W986" i="1"/>
  <c r="X986" i="1" s="1"/>
  <c r="Y986" i="1" s="1"/>
  <c r="W1002" i="1"/>
  <c r="X1002" i="1" s="1"/>
  <c r="Y1002" i="1" s="1"/>
  <c r="W1018" i="1"/>
  <c r="X1018" i="1" s="1"/>
  <c r="Y1018" i="1" s="1"/>
  <c r="W1034" i="1"/>
  <c r="X1034" i="1" s="1"/>
  <c r="Y1034" i="1" s="1"/>
  <c r="W1050" i="1"/>
  <c r="X1050" i="1" s="1"/>
  <c r="Y1050" i="1" s="1"/>
  <c r="W1066" i="1"/>
  <c r="X1066" i="1" s="1"/>
  <c r="Y1066" i="1" s="1"/>
  <c r="W1082" i="1"/>
  <c r="X1082" i="1" s="1"/>
  <c r="Y1082" i="1" s="1"/>
  <c r="W600" i="1"/>
  <c r="X600" i="1" s="1"/>
  <c r="Y600" i="1" s="1"/>
  <c r="W957" i="1"/>
  <c r="X957" i="1" s="1"/>
  <c r="Y957" i="1" s="1"/>
  <c r="W481" i="1"/>
  <c r="X481" i="1" s="1"/>
  <c r="Y481" i="1" s="1"/>
  <c r="W374" i="1"/>
  <c r="X374" i="1" s="1"/>
  <c r="Y374" i="1" s="1"/>
  <c r="W737" i="1"/>
  <c r="X737" i="1" s="1"/>
  <c r="Y737" i="1" s="1"/>
  <c r="W690" i="1"/>
  <c r="X690" i="1" s="1"/>
  <c r="Y690" i="1" s="1"/>
  <c r="W278" i="1"/>
  <c r="X278" i="1" s="1"/>
  <c r="Y278" i="1" s="1"/>
  <c r="W218" i="1"/>
  <c r="X218" i="1" s="1"/>
  <c r="Y218" i="1" s="1"/>
  <c r="W165" i="1"/>
  <c r="X165" i="1" s="1"/>
  <c r="Y165" i="1" s="1"/>
  <c r="W349" i="1"/>
  <c r="X349" i="1" s="1"/>
  <c r="Y349" i="1" s="1"/>
  <c r="W677" i="1"/>
  <c r="X677" i="1" s="1"/>
  <c r="Y677" i="1" s="1"/>
  <c r="W514" i="1"/>
  <c r="X514" i="1" s="1"/>
  <c r="Y514" i="1" s="1"/>
  <c r="W241" i="1"/>
  <c r="X241" i="1" s="1"/>
  <c r="Y241" i="1" s="1"/>
  <c r="W659" i="1"/>
  <c r="X659" i="1" s="1"/>
  <c r="Y659" i="1" s="1"/>
  <c r="W364" i="1"/>
  <c r="X364" i="1" s="1"/>
  <c r="Y364" i="1" s="1"/>
  <c r="W466" i="1"/>
  <c r="X466" i="1" s="1"/>
  <c r="Y466" i="1" s="1"/>
  <c r="W479" i="1"/>
  <c r="X479" i="1" s="1"/>
  <c r="Y479" i="1" s="1"/>
  <c r="W395" i="1"/>
  <c r="X395" i="1" s="1"/>
  <c r="Y395" i="1" s="1"/>
  <c r="W422" i="1"/>
  <c r="X422" i="1" s="1"/>
  <c r="Y422" i="1" s="1"/>
  <c r="W120" i="1"/>
  <c r="X120" i="1" s="1"/>
  <c r="Y120" i="1" s="1"/>
  <c r="W245" i="1"/>
  <c r="X245" i="1" s="1"/>
  <c r="Y245" i="1" s="1"/>
  <c r="W194" i="1"/>
  <c r="X194" i="1" s="1"/>
  <c r="Y194" i="1" s="1"/>
  <c r="W435" i="1"/>
  <c r="X435" i="1" s="1"/>
  <c r="Y435" i="1" s="1"/>
  <c r="W593" i="1"/>
  <c r="X593" i="1" s="1"/>
  <c r="Y593" i="1" s="1"/>
  <c r="W373" i="1"/>
  <c r="X373" i="1" s="1"/>
  <c r="Y373" i="1" s="1"/>
  <c r="W358" i="1"/>
  <c r="X358" i="1" s="1"/>
  <c r="Y358" i="1" s="1"/>
  <c r="W8" i="1"/>
  <c r="X8" i="1" s="1"/>
  <c r="Y8" i="1" s="1"/>
  <c r="W930" i="1"/>
  <c r="X930" i="1" s="1"/>
  <c r="Y930" i="1" s="1"/>
  <c r="W300" i="1"/>
  <c r="X300" i="1" s="1"/>
  <c r="Y300" i="1" s="1"/>
  <c r="W451" i="1"/>
  <c r="X451" i="1" s="1"/>
  <c r="Y451" i="1" s="1"/>
  <c r="W71" i="1"/>
  <c r="X71" i="1" s="1"/>
  <c r="Y71" i="1" s="1"/>
  <c r="W434" i="1"/>
  <c r="X434" i="1" s="1"/>
  <c r="Y434" i="1" s="1"/>
  <c r="W138" i="1"/>
  <c r="X138" i="1" s="1"/>
  <c r="Y138" i="1" s="1"/>
  <c r="W67" i="1"/>
  <c r="X67" i="1" s="1"/>
  <c r="Y67" i="1" s="1"/>
  <c r="W770" i="1"/>
  <c r="X770" i="1" s="1"/>
  <c r="Y770" i="1" s="1"/>
  <c r="W381" i="1"/>
  <c r="X381" i="1" s="1"/>
  <c r="Y381" i="1" s="1"/>
  <c r="W398" i="1"/>
  <c r="X398" i="1" s="1"/>
  <c r="Y398" i="1" s="1"/>
  <c r="W43" i="1"/>
  <c r="X43" i="1" s="1"/>
  <c r="Y43" i="1" s="1"/>
  <c r="W313" i="1"/>
  <c r="X313" i="1" s="1"/>
  <c r="Y313" i="1" s="1"/>
  <c r="W771" i="1"/>
  <c r="X771" i="1" s="1"/>
  <c r="Y771" i="1" s="1"/>
  <c r="W425" i="1"/>
  <c r="X425" i="1" s="1"/>
  <c r="Y425" i="1" s="1"/>
  <c r="W742" i="1"/>
  <c r="X742" i="1" s="1"/>
  <c r="Y742" i="1" s="1"/>
  <c r="W107" i="1"/>
  <c r="X107" i="1" s="1"/>
  <c r="Y107" i="1" s="1"/>
  <c r="W147" i="1"/>
  <c r="X147" i="1" s="1"/>
  <c r="Y147" i="1" s="1"/>
  <c r="W739" i="1"/>
  <c r="X739" i="1" s="1"/>
  <c r="Y739" i="1" s="1"/>
  <c r="W572" i="1"/>
  <c r="X572" i="1" s="1"/>
  <c r="Y572" i="1" s="1"/>
  <c r="W354" i="1"/>
  <c r="X354" i="1" s="1"/>
  <c r="Y354" i="1" s="1"/>
  <c r="W228" i="1"/>
  <c r="X228" i="1" s="1"/>
  <c r="Y228" i="1" s="1"/>
  <c r="W229" i="1"/>
  <c r="X229" i="1" s="1"/>
  <c r="Y229" i="1" s="1"/>
  <c r="W548" i="1"/>
  <c r="X548" i="1" s="1"/>
  <c r="Y548" i="1" s="1"/>
  <c r="W741" i="1"/>
  <c r="X741" i="1" s="1"/>
  <c r="Y741" i="1" s="1"/>
  <c r="W876" i="1"/>
  <c r="X876" i="1" s="1"/>
  <c r="Y876" i="1" s="1"/>
  <c r="W1015" i="1"/>
  <c r="X1015" i="1" s="1"/>
  <c r="Y1015" i="1" s="1"/>
  <c r="W1031" i="1"/>
  <c r="X1031" i="1" s="1"/>
  <c r="Y1031" i="1" s="1"/>
  <c r="W1063" i="1"/>
  <c r="X1063" i="1" s="1"/>
  <c r="Y1063" i="1" s="1"/>
  <c r="W1079" i="1"/>
  <c r="X1079" i="1" s="1"/>
  <c r="Y1079" i="1" s="1"/>
  <c r="W611" i="1"/>
  <c r="X611" i="1" s="1"/>
  <c r="Y611" i="1" s="1"/>
  <c r="W837" i="1"/>
  <c r="X837" i="1" s="1"/>
  <c r="Y837" i="1" s="1"/>
  <c r="W118" i="1"/>
  <c r="X118" i="1" s="1"/>
  <c r="Y118" i="1" s="1"/>
  <c r="W866" i="1"/>
  <c r="X866" i="1" s="1"/>
  <c r="Y866" i="1" s="1"/>
  <c r="W769" i="1"/>
  <c r="X769" i="1" s="1"/>
  <c r="Y769" i="1" s="1"/>
  <c r="W226" i="1"/>
  <c r="X226" i="1" s="1"/>
  <c r="Y226" i="1" s="1"/>
  <c r="W402" i="1"/>
  <c r="X402" i="1" s="1"/>
  <c r="Y402" i="1" s="1"/>
  <c r="W264" i="1"/>
  <c r="X264" i="1" s="1"/>
  <c r="Y264" i="1" s="1"/>
  <c r="W811" i="1"/>
  <c r="X811" i="1" s="1"/>
  <c r="Y811" i="1" s="1"/>
  <c r="W660" i="1"/>
  <c r="X660" i="1" s="1"/>
  <c r="Y660" i="1" s="1"/>
  <c r="W604" i="1"/>
  <c r="X604" i="1" s="1"/>
  <c r="Y604" i="1" s="1"/>
  <c r="W28" i="1"/>
  <c r="X28" i="1" s="1"/>
  <c r="Y28" i="1" s="1"/>
  <c r="W534" i="1"/>
  <c r="X534" i="1" s="1"/>
  <c r="Y534" i="1" s="1"/>
  <c r="W62" i="1"/>
  <c r="X62" i="1" s="1"/>
  <c r="Y62" i="1" s="1"/>
  <c r="W827" i="1"/>
  <c r="X827" i="1" s="1"/>
  <c r="Y827" i="1" s="1"/>
  <c r="W18" i="1"/>
  <c r="X18" i="1" s="1"/>
  <c r="Y18" i="1" s="1"/>
  <c r="W161" i="1"/>
  <c r="X161" i="1" s="1"/>
  <c r="Y161" i="1" s="1"/>
  <c r="W680" i="1"/>
  <c r="X680" i="1" s="1"/>
  <c r="Y680" i="1" s="1"/>
  <c r="W183" i="1"/>
  <c r="X183" i="1" s="1"/>
  <c r="Y183" i="1" s="1"/>
  <c r="W758" i="1"/>
  <c r="X758" i="1" s="1"/>
  <c r="Y758" i="1" s="1"/>
  <c r="W260" i="1"/>
  <c r="X260" i="1" s="1"/>
  <c r="Y260" i="1" s="1"/>
  <c r="W341" i="1"/>
  <c r="X341" i="1" s="1"/>
  <c r="Y341" i="1" s="1"/>
  <c r="W779" i="1"/>
  <c r="X779" i="1" s="1"/>
  <c r="Y779" i="1" s="1"/>
  <c r="W833" i="1"/>
  <c r="X833" i="1" s="1"/>
  <c r="Y833" i="1" s="1"/>
  <c r="W497" i="1"/>
  <c r="X497" i="1" s="1"/>
  <c r="Y497" i="1" s="1"/>
  <c r="W574" i="1"/>
  <c r="X574" i="1" s="1"/>
  <c r="Y574" i="1" s="1"/>
  <c r="W239" i="1"/>
  <c r="X239" i="1" s="1"/>
  <c r="Y239" i="1" s="1"/>
  <c r="W46" i="1"/>
  <c r="X46" i="1" s="1"/>
  <c r="Y46" i="1" s="1"/>
  <c r="W125" i="1"/>
  <c r="X125" i="1" s="1"/>
  <c r="Y125" i="1" s="1"/>
  <c r="W701" i="1"/>
  <c r="X701" i="1" s="1"/>
  <c r="Y701" i="1" s="1"/>
  <c r="W705" i="1"/>
  <c r="X705" i="1" s="1"/>
  <c r="Y705" i="1" s="1"/>
  <c r="W140" i="1"/>
  <c r="X140" i="1" s="1"/>
  <c r="Y140" i="1" s="1"/>
  <c r="W442" i="1"/>
  <c r="X442" i="1" s="1"/>
  <c r="Y442" i="1" s="1"/>
  <c r="W663" i="1"/>
  <c r="X663" i="1" s="1"/>
  <c r="Y663" i="1" s="1"/>
  <c r="W242" i="1"/>
  <c r="X242" i="1" s="1"/>
  <c r="Y242" i="1" s="1"/>
  <c r="W64" i="1"/>
  <c r="X64" i="1" s="1"/>
  <c r="Y64" i="1" s="1"/>
  <c r="W83" i="1"/>
  <c r="X83" i="1" s="1"/>
  <c r="Y83" i="1" s="1"/>
  <c r="W854" i="1"/>
  <c r="X854" i="1" s="1"/>
  <c r="Y854" i="1" s="1"/>
  <c r="W215" i="1"/>
  <c r="X215" i="1" s="1"/>
  <c r="Y215" i="1" s="1"/>
  <c r="W589" i="1"/>
  <c r="X589" i="1" s="1"/>
  <c r="Y589" i="1" s="1"/>
  <c r="W561" i="1"/>
  <c r="X561" i="1" s="1"/>
  <c r="Y561" i="1" s="1"/>
  <c r="W459" i="1"/>
  <c r="X459" i="1" s="1"/>
  <c r="Y459" i="1" s="1"/>
  <c r="W267" i="1"/>
  <c r="X267" i="1" s="1"/>
  <c r="Y267" i="1" s="1"/>
  <c r="W212" i="1"/>
  <c r="X212" i="1" s="1"/>
  <c r="Y212" i="1" s="1"/>
  <c r="W938" i="1"/>
  <c r="X938" i="1" s="1"/>
  <c r="Y938" i="1" s="1"/>
  <c r="W889" i="1"/>
  <c r="X889" i="1" s="1"/>
  <c r="Y889" i="1" s="1"/>
  <c r="W387" i="1"/>
  <c r="X387" i="1" s="1"/>
  <c r="Y387" i="1" s="1"/>
  <c r="W201" i="1"/>
  <c r="X201" i="1" s="1"/>
  <c r="Y201" i="1" s="1"/>
  <c r="W484" i="1"/>
  <c r="X484" i="1" s="1"/>
  <c r="Y484" i="1" s="1"/>
  <c r="W704" i="1"/>
  <c r="X704" i="1" s="1"/>
  <c r="Y704" i="1" s="1"/>
  <c r="W816" i="1"/>
  <c r="X816" i="1" s="1"/>
  <c r="Y816" i="1" s="1"/>
  <c r="W955" i="1"/>
  <c r="X955" i="1" s="1"/>
  <c r="Y955" i="1" s="1"/>
  <c r="W972" i="1"/>
  <c r="X972" i="1" s="1"/>
  <c r="Y972" i="1" s="1"/>
  <c r="W988" i="1"/>
  <c r="X988" i="1" s="1"/>
  <c r="Y988" i="1" s="1"/>
  <c r="W1020" i="1"/>
  <c r="X1020" i="1" s="1"/>
  <c r="Y1020" i="1" s="1"/>
  <c r="W1040" i="1"/>
  <c r="X1040" i="1" s="1"/>
  <c r="Y1040" i="1" s="1"/>
  <c r="W1080" i="1"/>
  <c r="X1080" i="1" s="1"/>
  <c r="Y1080" i="1" s="1"/>
  <c r="W559" i="1"/>
  <c r="X559" i="1" s="1"/>
  <c r="Y559" i="1" s="1"/>
  <c r="W276" i="1"/>
  <c r="X276" i="1" s="1"/>
  <c r="Y276" i="1" s="1"/>
  <c r="W36" i="1"/>
  <c r="X36" i="1" s="1"/>
  <c r="Y36" i="1" s="1"/>
  <c r="W97" i="1"/>
  <c r="X97" i="1" s="1"/>
  <c r="Y97" i="1" s="1"/>
  <c r="W925" i="1"/>
  <c r="X925" i="1" s="1"/>
  <c r="Y925" i="1" s="1"/>
  <c r="W488" i="1"/>
  <c r="X488" i="1" s="1"/>
  <c r="Y488" i="1" s="1"/>
  <c r="W629" i="1"/>
  <c r="X629" i="1" s="1"/>
  <c r="Y629" i="1" s="1"/>
  <c r="W538" i="1"/>
  <c r="X538" i="1" s="1"/>
  <c r="Y538" i="1" s="1"/>
  <c r="W446" i="1"/>
  <c r="X446" i="1" s="1"/>
  <c r="Y446" i="1" s="1"/>
  <c r="W116" i="1"/>
  <c r="X116" i="1" s="1"/>
  <c r="Y116" i="1" s="1"/>
  <c r="W685" i="1"/>
  <c r="X685" i="1" s="1"/>
  <c r="Y685" i="1" s="1"/>
  <c r="W945" i="1"/>
  <c r="X945" i="1" s="1"/>
  <c r="Y945" i="1" s="1"/>
  <c r="W646" i="1"/>
  <c r="X646" i="1" s="1"/>
  <c r="Y646" i="1" s="1"/>
  <c r="W450" i="1"/>
  <c r="X450" i="1" s="1"/>
  <c r="Y450" i="1" s="1"/>
  <c r="W244" i="1"/>
  <c r="X244" i="1" s="1"/>
  <c r="Y244" i="1" s="1"/>
  <c r="W914" i="1"/>
  <c r="X914" i="1" s="1"/>
  <c r="Y914" i="1" s="1"/>
  <c r="W793" i="1"/>
  <c r="X793" i="1" s="1"/>
  <c r="Y793" i="1" s="1"/>
  <c r="W524" i="1"/>
  <c r="X524" i="1" s="1"/>
  <c r="Y524" i="1" s="1"/>
  <c r="W12" i="1"/>
  <c r="X12" i="1" s="1"/>
  <c r="Y12" i="1" s="1"/>
  <c r="W754" i="1"/>
  <c r="X754" i="1" s="1"/>
  <c r="Y754" i="1" s="1"/>
  <c r="W48" i="1"/>
  <c r="X48" i="1" s="1"/>
  <c r="Y48" i="1" s="1"/>
  <c r="W85" i="1"/>
  <c r="X85" i="1" s="1"/>
  <c r="Y85" i="1" s="1"/>
  <c r="W894" i="1"/>
  <c r="X894" i="1" s="1"/>
  <c r="Y894" i="1" s="1"/>
  <c r="W789" i="1"/>
  <c r="X789" i="1" s="1"/>
  <c r="Y789" i="1" s="1"/>
  <c r="W487" i="1"/>
  <c r="X487" i="1" s="1"/>
  <c r="Y487" i="1" s="1"/>
  <c r="W710" i="1"/>
  <c r="X710" i="1" s="1"/>
  <c r="Y710" i="1" s="1"/>
  <c r="W486" i="1"/>
  <c r="X486" i="1" s="1"/>
  <c r="Y486" i="1" s="1"/>
  <c r="W14" i="1"/>
  <c r="X14" i="1" s="1"/>
  <c r="Y14" i="1" s="1"/>
  <c r="W891" i="1"/>
  <c r="X891" i="1" s="1"/>
  <c r="Y891" i="1" s="1"/>
  <c r="W188" i="1"/>
  <c r="X188" i="1" s="1"/>
  <c r="Y188" i="1" s="1"/>
  <c r="W119" i="1"/>
  <c r="X119" i="1" s="1"/>
  <c r="Y119" i="1" s="1"/>
  <c r="W292" i="1"/>
  <c r="X292" i="1" s="1"/>
  <c r="Y292" i="1" s="1"/>
  <c r="W115" i="1"/>
  <c r="X115" i="1" s="1"/>
  <c r="Y115" i="1" s="1"/>
  <c r="W93" i="1"/>
  <c r="X93" i="1" s="1"/>
  <c r="Y93" i="1" s="1"/>
  <c r="W564" i="1"/>
  <c r="X564" i="1" s="1"/>
  <c r="Y564" i="1" s="1"/>
  <c r="W913" i="1"/>
  <c r="X913" i="1" s="1"/>
  <c r="Y913" i="1" s="1"/>
  <c r="W551" i="1"/>
  <c r="X551" i="1" s="1"/>
  <c r="Y551" i="1" s="1"/>
  <c r="W702" i="1"/>
  <c r="X702" i="1" s="1"/>
  <c r="Y702" i="1" s="1"/>
  <c r="W280" i="1"/>
  <c r="X280" i="1" s="1"/>
  <c r="Y280" i="1" s="1"/>
  <c r="W733" i="1"/>
  <c r="X733" i="1" s="1"/>
  <c r="Y733" i="1" s="1"/>
  <c r="W339" i="1"/>
  <c r="X339" i="1" s="1"/>
  <c r="Y339" i="1" s="1"/>
  <c r="W588" i="1"/>
  <c r="X588" i="1" s="1"/>
  <c r="Y588" i="1" s="1"/>
  <c r="W382" i="1"/>
  <c r="X382" i="1" s="1"/>
  <c r="Y382" i="1" s="1"/>
  <c r="W794" i="1"/>
  <c r="X794" i="1" s="1"/>
  <c r="Y794" i="1" s="1"/>
  <c r="W469" i="1"/>
  <c r="X469" i="1" s="1"/>
  <c r="Y469" i="1" s="1"/>
  <c r="W155" i="1"/>
  <c r="X155" i="1" s="1"/>
  <c r="Y155" i="1" s="1"/>
  <c r="W5" i="1"/>
  <c r="X5" i="1" s="1"/>
  <c r="Y5" i="1" s="1"/>
  <c r="W639" i="1"/>
  <c r="X639" i="1" s="1"/>
  <c r="Y639" i="1" s="1"/>
  <c r="W403" i="1"/>
  <c r="X403" i="1" s="1"/>
  <c r="Y403" i="1" s="1"/>
  <c r="W576" i="1"/>
  <c r="X576" i="1" s="1"/>
  <c r="Y576" i="1" s="1"/>
  <c r="W586" i="1"/>
  <c r="X586" i="1" s="1"/>
  <c r="Y586" i="1" s="1"/>
  <c r="W342" i="1"/>
  <c r="X342" i="1" s="1"/>
  <c r="Y342" i="1" s="1"/>
  <c r="W142" i="1"/>
  <c r="X142" i="1" s="1"/>
  <c r="Y142" i="1" s="1"/>
  <c r="W868" i="1"/>
  <c r="X868" i="1" s="1"/>
  <c r="Y868" i="1" s="1"/>
  <c r="W951" i="1"/>
  <c r="X951" i="1" s="1"/>
  <c r="Y951" i="1" s="1"/>
  <c r="W1001" i="1"/>
  <c r="X1001" i="1" s="1"/>
  <c r="Y1001" i="1" s="1"/>
  <c r="W1065" i="1"/>
  <c r="X1065" i="1" s="1"/>
  <c r="Y1065" i="1" s="1"/>
  <c r="W717" i="1"/>
  <c r="X717" i="1" s="1"/>
  <c r="Y717" i="1" s="1"/>
  <c r="W465" i="1"/>
  <c r="X465" i="1" s="1"/>
  <c r="Y465" i="1" s="1"/>
  <c r="W694" i="1"/>
  <c r="X694" i="1" s="1"/>
  <c r="Y694" i="1" s="1"/>
  <c r="W350" i="1"/>
  <c r="X350" i="1" s="1"/>
  <c r="Y350" i="1" s="1"/>
  <c r="W58" i="1"/>
  <c r="X58" i="1" s="1"/>
  <c r="Y58" i="1" s="1"/>
  <c r="W265" i="1"/>
  <c r="X265" i="1" s="1"/>
  <c r="Y265" i="1" s="1"/>
  <c r="W105" i="1"/>
  <c r="X105" i="1" s="1"/>
  <c r="Y105" i="1" s="1"/>
  <c r="W151" i="1"/>
  <c r="X151" i="1" s="1"/>
  <c r="Y151" i="1" s="1"/>
  <c r="W568" i="1"/>
  <c r="X568" i="1" s="1"/>
  <c r="Y568" i="1" s="1"/>
  <c r="W401" i="1"/>
  <c r="X401" i="1" s="1"/>
  <c r="Y401" i="1" s="1"/>
  <c r="W139" i="1"/>
  <c r="X139" i="1" s="1"/>
  <c r="Y139" i="1" s="1"/>
  <c r="W149" i="1"/>
  <c r="X149" i="1" s="1"/>
  <c r="Y149" i="1" s="1"/>
  <c r="W679" i="1"/>
  <c r="X679" i="1" s="1"/>
  <c r="Y679" i="1" s="1"/>
  <c r="W608" i="1"/>
  <c r="X608" i="1" s="1"/>
  <c r="Y608" i="1" s="1"/>
  <c r="W266" i="1"/>
  <c r="X266" i="1" s="1"/>
  <c r="Y266" i="1" s="1"/>
  <c r="W782" i="1"/>
  <c r="X782" i="1" s="1"/>
  <c r="Y782" i="1" s="1"/>
  <c r="W648" i="1"/>
  <c r="X648" i="1" s="1"/>
  <c r="Y648" i="1" s="1"/>
  <c r="W587" i="1"/>
  <c r="X587" i="1" s="1"/>
  <c r="Y587" i="1" s="1"/>
  <c r="W411" i="1"/>
  <c r="X411" i="1" s="1"/>
  <c r="Y411" i="1" s="1"/>
  <c r="W438" i="1"/>
  <c r="X438" i="1" s="1"/>
  <c r="Y438" i="1" s="1"/>
  <c r="W173" i="1"/>
  <c r="X173" i="1" s="1"/>
  <c r="Y173" i="1" s="1"/>
  <c r="W621" i="1"/>
  <c r="X621" i="1" s="1"/>
  <c r="Y621" i="1" s="1"/>
  <c r="W846" i="1"/>
  <c r="X846" i="1" s="1"/>
  <c r="Y846" i="1" s="1"/>
  <c r="W845" i="1"/>
  <c r="X845" i="1" s="1"/>
  <c r="Y845" i="1" s="1"/>
  <c r="W82" i="1"/>
  <c r="X82" i="1" s="1"/>
  <c r="Y82" i="1" s="1"/>
  <c r="W750" i="1"/>
  <c r="X750" i="1" s="1"/>
  <c r="Y750" i="1" s="1"/>
  <c r="W761" i="1"/>
  <c r="X761" i="1" s="1"/>
  <c r="Y761" i="1" s="1"/>
  <c r="W669" i="1"/>
  <c r="X669" i="1" s="1"/>
  <c r="Y669" i="1" s="1"/>
  <c r="W645" i="1"/>
  <c r="X645" i="1" s="1"/>
  <c r="Y645" i="1" s="1"/>
  <c r="W394" i="1"/>
  <c r="X394" i="1" s="1"/>
  <c r="Y394" i="1" s="1"/>
  <c r="W13" i="1"/>
  <c r="X13" i="1" s="1"/>
  <c r="Y13" i="1" s="1"/>
  <c r="W103" i="1"/>
  <c r="X103" i="1" s="1"/>
  <c r="Y103" i="1" s="1"/>
  <c r="W501" i="1"/>
  <c r="X501" i="1" s="1"/>
  <c r="Y501" i="1" s="1"/>
  <c r="W150" i="1"/>
  <c r="X150" i="1" s="1"/>
  <c r="Y150" i="1" s="1"/>
  <c r="W81" i="1"/>
  <c r="X81" i="1" s="1"/>
  <c r="Y81" i="1" s="1"/>
  <c r="W890" i="1"/>
  <c r="X890" i="1" s="1"/>
  <c r="Y890" i="1" s="1"/>
  <c r="W108" i="1"/>
  <c r="X108" i="1" s="1"/>
  <c r="Y108" i="1" s="1"/>
  <c r="W428" i="1"/>
  <c r="X428" i="1" s="1"/>
  <c r="Y428" i="1" s="1"/>
  <c r="W320" i="1"/>
  <c r="X320" i="1" s="1"/>
  <c r="Y320" i="1" s="1"/>
  <c r="W69" i="1"/>
  <c r="X69" i="1" s="1"/>
  <c r="Y69" i="1" s="1"/>
  <c r="W830" i="1"/>
  <c r="X830" i="1" s="1"/>
  <c r="Y830" i="1" s="1"/>
  <c r="W877" i="1"/>
  <c r="X877" i="1" s="1"/>
  <c r="Y877" i="1" s="1"/>
  <c r="W271" i="1"/>
  <c r="X271" i="1" s="1"/>
  <c r="Y271" i="1" s="1"/>
  <c r="W921" i="1"/>
  <c r="X921" i="1" s="1"/>
  <c r="Y921" i="1" s="1"/>
  <c r="W371" i="1"/>
  <c r="X371" i="1" s="1"/>
  <c r="Y371" i="1" s="1"/>
  <c r="W135" i="1"/>
  <c r="X135" i="1" s="1"/>
  <c r="Y135" i="1" s="1"/>
  <c r="W506" i="1"/>
  <c r="X506" i="1" s="1"/>
  <c r="Y506" i="1" s="1"/>
  <c r="W317" i="1"/>
  <c r="X317" i="1" s="1"/>
  <c r="Y317" i="1" s="1"/>
  <c r="W820" i="1"/>
  <c r="X820" i="1" s="1"/>
  <c r="Y820" i="1" s="1"/>
  <c r="W1009" i="1"/>
  <c r="X1009" i="1" s="1"/>
  <c r="Y1009" i="1" s="1"/>
  <c r="W633" i="1"/>
  <c r="X633" i="1" s="1"/>
  <c r="Y633" i="1" s="1"/>
  <c r="W969" i="1"/>
  <c r="X969" i="1" s="1"/>
  <c r="Y969" i="1" s="1"/>
  <c r="W1057" i="1"/>
  <c r="X1057" i="1" s="1"/>
  <c r="Y1057" i="1" s="1"/>
  <c r="W977" i="1"/>
  <c r="X977" i="1" s="1"/>
  <c r="Y977" i="1" s="1"/>
  <c r="W1061" i="1"/>
  <c r="X1061" i="1" s="1"/>
  <c r="Y1061" i="1" s="1"/>
  <c r="W848" i="1"/>
  <c r="X848" i="1" s="1"/>
  <c r="Y848" i="1" s="1"/>
  <c r="W907" i="1"/>
  <c r="X907" i="1" s="1"/>
  <c r="Y907" i="1" s="1"/>
  <c r="W420" i="1"/>
  <c r="X420" i="1" s="1"/>
  <c r="Y420" i="1" s="1"/>
  <c r="W1025" i="1"/>
  <c r="X1025" i="1" s="1"/>
  <c r="Y1025" i="1" s="1"/>
  <c r="W747" i="1"/>
  <c r="X747" i="1" s="1"/>
  <c r="Y747" i="1" s="1"/>
  <c r="W884" i="1"/>
  <c r="X884" i="1" s="1"/>
  <c r="Y884" i="1" s="1"/>
  <c r="W1052" i="1"/>
  <c r="X1052" i="1" s="1"/>
  <c r="Y1052" i="1" s="1"/>
  <c r="W601" i="1"/>
  <c r="X601" i="1" s="1"/>
  <c r="Y601" i="1" s="1"/>
  <c r="W644" i="1"/>
  <c r="X644" i="1" s="1"/>
  <c r="Y644" i="1" s="1"/>
  <c r="W757" i="1"/>
  <c r="X757" i="1" s="1"/>
  <c r="Y757" i="1" s="1"/>
  <c r="W824" i="1"/>
  <c r="X824" i="1" s="1"/>
  <c r="Y824" i="1" s="1"/>
  <c r="W888" i="1"/>
  <c r="X888" i="1" s="1"/>
  <c r="Y888" i="1" s="1"/>
  <c r="W958" i="1"/>
  <c r="X958" i="1" s="1"/>
  <c r="Y958" i="1" s="1"/>
  <c r="W974" i="1"/>
  <c r="X974" i="1" s="1"/>
  <c r="Y974" i="1" s="1"/>
  <c r="W990" i="1"/>
  <c r="X990" i="1" s="1"/>
  <c r="Y990" i="1" s="1"/>
  <c r="W1006" i="1"/>
  <c r="X1006" i="1" s="1"/>
  <c r="Y1006" i="1" s="1"/>
  <c r="W1022" i="1"/>
  <c r="X1022" i="1" s="1"/>
  <c r="Y1022" i="1" s="1"/>
  <c r="W1038" i="1"/>
  <c r="X1038" i="1" s="1"/>
  <c r="Y1038" i="1" s="1"/>
  <c r="W1054" i="1"/>
  <c r="X1054" i="1" s="1"/>
  <c r="Y1054" i="1" s="1"/>
  <c r="W1070" i="1"/>
  <c r="X1070" i="1" s="1"/>
  <c r="Y1070" i="1" s="1"/>
  <c r="W1086" i="1"/>
  <c r="X1086" i="1" s="1"/>
  <c r="Y1086" i="1" s="1"/>
  <c r="W728" i="1"/>
  <c r="X728" i="1" s="1"/>
  <c r="Y728" i="1" s="1"/>
  <c r="W759" i="1"/>
  <c r="X759" i="1" s="1"/>
  <c r="Y759" i="1" s="1"/>
  <c r="W688" i="1"/>
  <c r="X688" i="1" s="1"/>
  <c r="Y688" i="1" s="1"/>
  <c r="W187" i="1"/>
  <c r="X187" i="1" s="1"/>
  <c r="Y187" i="1" s="1"/>
  <c r="W906" i="1"/>
  <c r="X906" i="1" s="1"/>
  <c r="Y906" i="1" s="1"/>
  <c r="W492" i="1"/>
  <c r="X492" i="1" s="1"/>
  <c r="Y492" i="1" s="1"/>
  <c r="W502" i="1"/>
  <c r="X502" i="1" s="1"/>
  <c r="Y502" i="1" s="1"/>
  <c r="W230" i="1"/>
  <c r="X230" i="1" s="1"/>
  <c r="Y230" i="1" s="1"/>
  <c r="W88" i="1"/>
  <c r="X88" i="1" s="1"/>
  <c r="Y88" i="1" s="1"/>
  <c r="W25" i="1"/>
  <c r="X25" i="1" s="1"/>
  <c r="Y25" i="1" s="1"/>
  <c r="W39" i="1"/>
  <c r="X39" i="1" s="1"/>
  <c r="Y39" i="1" s="1"/>
  <c r="W416" i="1"/>
  <c r="X416" i="1" s="1"/>
  <c r="Y416" i="1" s="1"/>
  <c r="W482" i="1"/>
  <c r="X482" i="1" s="1"/>
  <c r="Y482" i="1" s="1"/>
  <c r="W143" i="1"/>
  <c r="X143" i="1" s="1"/>
  <c r="Y143" i="1" s="1"/>
  <c r="W807" i="1"/>
  <c r="X807" i="1" s="1"/>
  <c r="Y807" i="1" s="1"/>
  <c r="W553" i="1"/>
  <c r="X553" i="1" s="1"/>
  <c r="Y553" i="1" s="1"/>
  <c r="W619" i="1"/>
  <c r="X619" i="1" s="1"/>
  <c r="Y619" i="1" s="1"/>
  <c r="W177" i="1"/>
  <c r="X177" i="1" s="1"/>
  <c r="Y177" i="1" s="1"/>
  <c r="W909" i="1"/>
  <c r="X909" i="1" s="1"/>
  <c r="Y909" i="1" s="1"/>
  <c r="W620" i="1"/>
  <c r="X620" i="1" s="1"/>
  <c r="Y620" i="1" s="1"/>
  <c r="W92" i="1"/>
  <c r="X92" i="1" s="1"/>
  <c r="Y92" i="1" s="1"/>
  <c r="W336" i="1"/>
  <c r="X336" i="1" s="1"/>
  <c r="Y336" i="1" s="1"/>
  <c r="W104" i="1"/>
  <c r="X104" i="1" s="1"/>
  <c r="Y104" i="1" s="1"/>
  <c r="W169" i="1"/>
  <c r="X169" i="1" s="1"/>
  <c r="Y169" i="1" s="1"/>
  <c r="W729" i="1"/>
  <c r="X729" i="1" s="1"/>
  <c r="Y729" i="1" s="1"/>
  <c r="W579" i="1"/>
  <c r="X579" i="1" s="1"/>
  <c r="Y579" i="1" s="1"/>
  <c r="W449" i="1"/>
  <c r="X449" i="1" s="1"/>
  <c r="Y449" i="1" s="1"/>
  <c r="W746" i="1"/>
  <c r="X746" i="1" s="1"/>
  <c r="Y746" i="1" s="1"/>
  <c r="W112" i="1"/>
  <c r="X112" i="1" s="1"/>
  <c r="Y112" i="1" s="1"/>
  <c r="W337" i="1"/>
  <c r="X337" i="1" s="1"/>
  <c r="Y337" i="1" s="1"/>
  <c r="W858" i="1"/>
  <c r="X858" i="1" s="1"/>
  <c r="Y858" i="1" s="1"/>
  <c r="W949" i="1"/>
  <c r="X949" i="1" s="1"/>
  <c r="Y949" i="1" s="1"/>
  <c r="W252" i="1"/>
  <c r="X252" i="1" s="1"/>
  <c r="Y252" i="1" s="1"/>
  <c r="W706" i="1"/>
  <c r="X706" i="1" s="1"/>
  <c r="Y706" i="1" s="1"/>
  <c r="W326" i="1"/>
  <c r="X326" i="1" s="1"/>
  <c r="Y326" i="1" s="1"/>
  <c r="W96" i="1"/>
  <c r="X96" i="1" s="1"/>
  <c r="Y96" i="1" s="1"/>
  <c r="W20" i="1"/>
  <c r="X20" i="1" s="1"/>
  <c r="Y20" i="1" s="1"/>
  <c r="W217" i="1"/>
  <c r="X217" i="1" s="1"/>
  <c r="Y217" i="1" s="1"/>
  <c r="W516" i="1"/>
  <c r="X516" i="1" s="1"/>
  <c r="Y516" i="1" s="1"/>
  <c r="W268" i="1"/>
  <c r="X268" i="1" s="1"/>
  <c r="Y268" i="1" s="1"/>
  <c r="W224" i="1"/>
  <c r="X224" i="1" s="1"/>
  <c r="Y224" i="1" s="1"/>
  <c r="W285" i="1"/>
  <c r="X285" i="1" s="1"/>
  <c r="Y285" i="1" s="1"/>
  <c r="W457" i="1"/>
  <c r="X457" i="1" s="1"/>
  <c r="Y457" i="1" s="1"/>
  <c r="W274" i="1"/>
  <c r="X274" i="1" s="1"/>
  <c r="Y274" i="1" s="1"/>
  <c r="W530" i="1"/>
  <c r="X530" i="1" s="1"/>
  <c r="Y530" i="1" s="1"/>
  <c r="W186" i="1"/>
  <c r="X186" i="1" s="1"/>
  <c r="Y186" i="1" s="1"/>
  <c r="W89" i="1"/>
  <c r="X89" i="1" s="1"/>
  <c r="Y89" i="1" s="1"/>
  <c r="W607" i="1"/>
  <c r="X607" i="1" s="1"/>
  <c r="Y607" i="1" s="1"/>
  <c r="W407" i="1"/>
  <c r="X407" i="1" s="1"/>
  <c r="Y407" i="1" s="1"/>
  <c r="W299" i="1"/>
  <c r="X299" i="1" s="1"/>
  <c r="Y299" i="1" s="1"/>
  <c r="W180" i="1"/>
  <c r="X180" i="1" s="1"/>
  <c r="Y180" i="1" s="1"/>
  <c r="W172" i="1"/>
  <c r="X172" i="1" s="1"/>
  <c r="Y172" i="1" s="1"/>
  <c r="W612" i="1"/>
  <c r="X612" i="1" s="1"/>
  <c r="Y612" i="1" s="1"/>
  <c r="W763" i="1"/>
  <c r="X763" i="1" s="1"/>
  <c r="Y763" i="1" s="1"/>
  <c r="W828" i="1"/>
  <c r="X828" i="1" s="1"/>
  <c r="Y828" i="1" s="1"/>
  <c r="W939" i="1"/>
  <c r="X939" i="1" s="1"/>
  <c r="Y939" i="1" s="1"/>
  <c r="W967" i="1"/>
  <c r="X967" i="1" s="1"/>
  <c r="Y967" i="1" s="1"/>
  <c r="W983" i="1"/>
  <c r="X983" i="1" s="1"/>
  <c r="Y983" i="1" s="1"/>
  <c r="W999" i="1"/>
  <c r="X999" i="1" s="1"/>
  <c r="Y999" i="1" s="1"/>
  <c r="W1019" i="1"/>
  <c r="X1019" i="1" s="1"/>
  <c r="Y1019" i="1" s="1"/>
  <c r="W1047" i="1"/>
  <c r="X1047" i="1" s="1"/>
  <c r="Y1047" i="1" s="1"/>
  <c r="W1067" i="1"/>
  <c r="X1067" i="1" s="1"/>
  <c r="Y1067" i="1" s="1"/>
  <c r="W1083" i="1"/>
  <c r="X1083" i="1" s="1"/>
  <c r="Y1083" i="1" s="1"/>
  <c r="W468" i="1"/>
  <c r="X468" i="1" s="1"/>
  <c r="Y468" i="1" s="1"/>
  <c r="W528" i="1"/>
  <c r="X528" i="1" s="1"/>
  <c r="Y528" i="1" s="1"/>
  <c r="W221" i="1"/>
  <c r="X221" i="1" s="1"/>
  <c r="Y221" i="1" s="1"/>
  <c r="W822" i="1"/>
  <c r="X822" i="1" s="1"/>
  <c r="Y822" i="1" s="1"/>
  <c r="W637" i="1"/>
  <c r="X637" i="1" s="1"/>
  <c r="Y637" i="1" s="1"/>
  <c r="W98" i="1"/>
  <c r="X98" i="1" s="1"/>
  <c r="Y98" i="1" s="1"/>
  <c r="W208" i="1"/>
  <c r="X208" i="1" s="1"/>
  <c r="Y208" i="1" s="1"/>
  <c r="W56" i="1"/>
  <c r="X56" i="1" s="1"/>
  <c r="Y56" i="1" s="1"/>
  <c r="W783" i="1"/>
  <c r="X783" i="1" s="1"/>
  <c r="Y783" i="1" s="1"/>
  <c r="W409" i="1"/>
  <c r="X409" i="1" s="1"/>
  <c r="Y409" i="1" s="1"/>
  <c r="W567" i="1"/>
  <c r="X567" i="1" s="1"/>
  <c r="Y567" i="1" s="1"/>
  <c r="W722" i="1"/>
  <c r="X722" i="1" s="1"/>
  <c r="Y722" i="1" s="1"/>
  <c r="W95" i="1"/>
  <c r="X95" i="1" s="1"/>
  <c r="Y95" i="1" s="1"/>
  <c r="W109" i="1"/>
  <c r="X109" i="1" s="1"/>
  <c r="Y109" i="1" s="1"/>
  <c r="W823" i="1"/>
  <c r="X823" i="1" s="1"/>
  <c r="Y823" i="1" s="1"/>
  <c r="W647" i="1"/>
  <c r="X647" i="1" s="1"/>
  <c r="Y647" i="1" s="1"/>
  <c r="W106" i="1"/>
  <c r="X106" i="1" s="1"/>
  <c r="Y106" i="1" s="1"/>
  <c r="W65" i="1"/>
  <c r="X65" i="1" s="1"/>
  <c r="Y65" i="1" s="1"/>
  <c r="W511" i="1"/>
  <c r="X511" i="1" s="1"/>
  <c r="Y511" i="1" s="1"/>
  <c r="W651" i="1"/>
  <c r="X651" i="1" s="1"/>
  <c r="Y651" i="1" s="1"/>
  <c r="W738" i="1"/>
  <c r="X738" i="1" s="1"/>
  <c r="Y738" i="1" s="1"/>
  <c r="W202" i="1"/>
  <c r="X202" i="1" s="1"/>
  <c r="Y202" i="1" s="1"/>
  <c r="W273" i="1"/>
  <c r="X273" i="1" s="1"/>
  <c r="Y273" i="1" s="1"/>
  <c r="W724" i="1"/>
  <c r="X724" i="1" s="1"/>
  <c r="Y724" i="1" s="1"/>
  <c r="W575" i="1"/>
  <c r="X575" i="1" s="1"/>
  <c r="Y575" i="1" s="1"/>
  <c r="W359" i="1"/>
  <c r="X359" i="1" s="1"/>
  <c r="Y359" i="1" s="1"/>
  <c r="W430" i="1"/>
  <c r="X430" i="1" s="1"/>
  <c r="Y430" i="1" s="1"/>
  <c r="W148" i="1"/>
  <c r="X148" i="1" s="1"/>
  <c r="Y148" i="1" s="1"/>
  <c r="W261" i="1"/>
  <c r="X261" i="1" s="1"/>
  <c r="Y261" i="1" s="1"/>
  <c r="W847" i="1"/>
  <c r="X847" i="1" s="1"/>
  <c r="Y847" i="1" s="1"/>
  <c r="W345" i="1"/>
  <c r="X345" i="1" s="1"/>
  <c r="Y345" i="1" s="1"/>
  <c r="W536" i="1"/>
  <c r="X536" i="1" s="1"/>
  <c r="Y536" i="1" s="1"/>
  <c r="W517" i="1"/>
  <c r="X517" i="1" s="1"/>
  <c r="Y517" i="1" s="1"/>
  <c r="W192" i="1"/>
  <c r="X192" i="1" s="1"/>
  <c r="Y192" i="1" s="1"/>
  <c r="W277" i="1"/>
  <c r="X277" i="1" s="1"/>
  <c r="Y277" i="1" s="1"/>
  <c r="W404" i="1"/>
  <c r="X404" i="1" s="1"/>
  <c r="Y404" i="1" s="1"/>
  <c r="W615" i="1"/>
  <c r="X615" i="1" s="1"/>
  <c r="Y615" i="1" s="1"/>
  <c r="W454" i="1"/>
  <c r="X454" i="1" s="1"/>
  <c r="Y454" i="1" s="1"/>
  <c r="W330" i="1"/>
  <c r="X330" i="1" s="1"/>
  <c r="Y330" i="1" s="1"/>
  <c r="W101" i="1"/>
  <c r="X101" i="1" s="1"/>
  <c r="Y101" i="1" s="1"/>
  <c r="W834" i="1"/>
  <c r="X834" i="1" s="1"/>
  <c r="Y834" i="1" s="1"/>
  <c r="W732" i="1"/>
  <c r="X732" i="1" s="1"/>
  <c r="Y732" i="1" s="1"/>
  <c r="W584" i="1"/>
  <c r="X584" i="1" s="1"/>
  <c r="Y584" i="1" s="1"/>
  <c r="W396" i="1"/>
  <c r="X396" i="1" s="1"/>
  <c r="Y396" i="1" s="1"/>
  <c r="W448" i="1"/>
  <c r="X448" i="1" s="1"/>
  <c r="Y448" i="1" s="1"/>
  <c r="W59" i="1"/>
  <c r="X59" i="1" s="1"/>
  <c r="Y59" i="1" s="1"/>
  <c r="W132" i="1"/>
  <c r="X132" i="1" s="1"/>
  <c r="Y132" i="1" s="1"/>
  <c r="W886" i="1"/>
  <c r="X886" i="1" s="1"/>
  <c r="Y886" i="1" s="1"/>
  <c r="W777" i="1"/>
  <c r="X777" i="1" s="1"/>
  <c r="Y777" i="1" s="1"/>
  <c r="W626" i="1"/>
  <c r="X626" i="1" s="1"/>
  <c r="Y626" i="1" s="1"/>
  <c r="W175" i="1"/>
  <c r="X175" i="1" s="1"/>
  <c r="Y175" i="1" s="1"/>
  <c r="W33" i="1"/>
  <c r="X33" i="1" s="1"/>
  <c r="Y33" i="1" s="1"/>
  <c r="W569" i="1"/>
  <c r="X569" i="1" s="1"/>
  <c r="Y569" i="1" s="1"/>
  <c r="W725" i="1"/>
  <c r="X725" i="1" s="1"/>
  <c r="Y725" i="1" s="1"/>
  <c r="W832" i="1"/>
  <c r="X832" i="1" s="1"/>
  <c r="Y832" i="1" s="1"/>
  <c r="W960" i="1"/>
  <c r="X960" i="1" s="1"/>
  <c r="Y960" i="1" s="1"/>
  <c r="W976" i="1"/>
  <c r="X976" i="1" s="1"/>
  <c r="Y976" i="1" s="1"/>
  <c r="W992" i="1"/>
  <c r="X992" i="1" s="1"/>
  <c r="Y992" i="1" s="1"/>
  <c r="W1028" i="1"/>
  <c r="X1028" i="1" s="1"/>
  <c r="Y1028" i="1" s="1"/>
  <c r="W1084" i="1"/>
  <c r="X1084" i="1" s="1"/>
  <c r="Y1084" i="1" s="1"/>
  <c r="W693" i="1"/>
  <c r="X693" i="1" s="1"/>
  <c r="Y693" i="1" s="1"/>
  <c r="W207" i="1"/>
  <c r="X207" i="1" s="1"/>
  <c r="Y207" i="1" s="1"/>
  <c r="W232" i="1"/>
  <c r="X232" i="1" s="1"/>
  <c r="Y232" i="1" s="1"/>
  <c r="W867" i="1"/>
  <c r="X867" i="1" s="1"/>
  <c r="Y867" i="1" s="1"/>
  <c r="W805" i="1"/>
  <c r="X805" i="1" s="1"/>
  <c r="Y805" i="1" s="1"/>
  <c r="W316" i="1"/>
  <c r="X316" i="1" s="1"/>
  <c r="Y316" i="1" s="1"/>
  <c r="W603" i="1"/>
  <c r="X603" i="1" s="1"/>
  <c r="Y603" i="1" s="1"/>
  <c r="W498" i="1"/>
  <c r="X498" i="1" s="1"/>
  <c r="Y498" i="1" s="1"/>
  <c r="W272" i="1"/>
  <c r="X272" i="1" s="1"/>
  <c r="Y272" i="1" s="1"/>
  <c r="W254" i="1"/>
  <c r="X254" i="1" s="1"/>
  <c r="Y254" i="1" s="1"/>
  <c r="W929" i="1"/>
  <c r="X929" i="1" s="1"/>
  <c r="Y929" i="1" s="1"/>
  <c r="W583" i="1"/>
  <c r="X583" i="1" s="1"/>
  <c r="Y583" i="1" s="1"/>
  <c r="W542" i="1"/>
  <c r="X542" i="1" s="1"/>
  <c r="Y542" i="1" s="1"/>
  <c r="W370" i="1"/>
  <c r="X370" i="1" s="1"/>
  <c r="Y370" i="1" s="1"/>
  <c r="W309" i="1"/>
  <c r="X309" i="1" s="1"/>
  <c r="Y309" i="1" s="1"/>
  <c r="W712" i="1"/>
  <c r="X712" i="1" s="1"/>
  <c r="Y712" i="1" s="1"/>
  <c r="W361" i="1"/>
  <c r="X361" i="1" s="1"/>
  <c r="Y361" i="1" s="1"/>
  <c r="W460" i="1"/>
  <c r="X460" i="1" s="1"/>
  <c r="Y460" i="1" s="1"/>
  <c r="W661" i="1"/>
  <c r="X661" i="1" s="1"/>
  <c r="Y661" i="1" s="1"/>
  <c r="W718" i="1"/>
  <c r="X718" i="1" s="1"/>
  <c r="Y718" i="1" s="1"/>
  <c r="W164" i="1"/>
  <c r="X164" i="1" s="1"/>
  <c r="Y164" i="1" s="1"/>
  <c r="W77" i="1"/>
  <c r="X77" i="1" s="1"/>
  <c r="Y77" i="1" s="1"/>
  <c r="W723" i="1"/>
  <c r="X723" i="1" s="1"/>
  <c r="Y723" i="1" s="1"/>
  <c r="W711" i="1"/>
  <c r="X711" i="1" s="1"/>
  <c r="Y711" i="1" s="1"/>
  <c r="W672" i="1"/>
  <c r="X672" i="1" s="1"/>
  <c r="Y672" i="1" s="1"/>
  <c r="W642" i="1"/>
  <c r="X642" i="1" s="1"/>
  <c r="Y642" i="1" s="1"/>
  <c r="W223" i="1"/>
  <c r="X223" i="1" s="1"/>
  <c r="Y223" i="1" s="1"/>
  <c r="W129" i="1"/>
  <c r="X129" i="1" s="1"/>
  <c r="Y129" i="1" s="1"/>
  <c r="W839" i="1"/>
  <c r="X839" i="1" s="1"/>
  <c r="Y839" i="1" s="1"/>
  <c r="W657" i="1"/>
  <c r="X657" i="1" s="1"/>
  <c r="Y657" i="1" s="1"/>
  <c r="W34" i="1"/>
  <c r="X34" i="1" s="1"/>
  <c r="Y34" i="1" s="1"/>
  <c r="W250" i="1"/>
  <c r="X250" i="1" s="1"/>
  <c r="Y250" i="1" s="1"/>
  <c r="W325" i="1"/>
  <c r="X325" i="1" s="1"/>
  <c r="Y325" i="1" s="1"/>
  <c r="W855" i="1"/>
  <c r="X855" i="1" s="1"/>
  <c r="Y855" i="1" s="1"/>
  <c r="W393" i="1"/>
  <c r="X393" i="1" s="1"/>
  <c r="Y393" i="1" s="1"/>
  <c r="W865" i="1"/>
  <c r="X865" i="1" s="1"/>
  <c r="Y865" i="1" s="1"/>
  <c r="W683" i="1"/>
  <c r="X683" i="1" s="1"/>
  <c r="Y683" i="1" s="1"/>
  <c r="W666" i="1"/>
  <c r="X666" i="1" s="1"/>
  <c r="Y666" i="1" s="1"/>
  <c r="W117" i="1"/>
  <c r="X117" i="1" s="1"/>
  <c r="Y117" i="1" s="1"/>
  <c r="W941" i="1"/>
  <c r="X941" i="1" s="1"/>
  <c r="Y941" i="1" s="1"/>
  <c r="W467" i="1"/>
  <c r="X467" i="1" s="1"/>
  <c r="Y467" i="1" s="1"/>
  <c r="W385" i="1"/>
  <c r="X385" i="1" s="1"/>
  <c r="Y385" i="1" s="1"/>
  <c r="W111" i="1"/>
  <c r="X111" i="1" s="1"/>
  <c r="Y111" i="1" s="1"/>
  <c r="W121" i="1"/>
  <c r="X121" i="1" s="1"/>
  <c r="Y121" i="1" s="1"/>
  <c r="W765" i="1"/>
  <c r="X765" i="1" s="1"/>
  <c r="Y765" i="1" s="1"/>
  <c r="W114" i="1"/>
  <c r="X114" i="1" s="1"/>
  <c r="Y114" i="1" s="1"/>
  <c r="W259" i="1"/>
  <c r="X259" i="1" s="1"/>
  <c r="Y259" i="1" s="1"/>
  <c r="W859" i="1"/>
  <c r="X859" i="1" s="1"/>
  <c r="Y859" i="1" s="1"/>
  <c r="W628" i="1"/>
  <c r="X628" i="1" s="1"/>
  <c r="Y628" i="1" s="1"/>
  <c r="W167" i="1"/>
  <c r="X167" i="1" s="1"/>
  <c r="Y167" i="1" s="1"/>
  <c r="W369" i="1"/>
  <c r="X369" i="1" s="1"/>
  <c r="Y369" i="1" s="1"/>
  <c r="W512" i="1"/>
  <c r="X512" i="1" s="1"/>
  <c r="Y512" i="1" s="1"/>
  <c r="W570" i="1"/>
  <c r="X570" i="1" s="1"/>
  <c r="Y570" i="1" s="1"/>
  <c r="W331" i="1"/>
  <c r="X331" i="1" s="1"/>
  <c r="Y331" i="1" s="1"/>
  <c r="W41" i="1"/>
  <c r="X41" i="1" s="1"/>
  <c r="Y41" i="1" s="1"/>
  <c r="W965" i="1"/>
  <c r="X965" i="1" s="1"/>
  <c r="Y965" i="1" s="1"/>
  <c r="W1013" i="1"/>
  <c r="X1013" i="1" s="1"/>
  <c r="Y1013" i="1" s="1"/>
  <c r="W1089" i="1"/>
  <c r="X1089" i="1" s="1"/>
  <c r="Y1089" i="1" s="1"/>
  <c r="W849" i="1"/>
  <c r="X849" i="1" s="1"/>
  <c r="Y849" i="1" s="1"/>
  <c r="W613" i="1"/>
  <c r="X613" i="1" s="1"/>
  <c r="Y613" i="1" s="1"/>
  <c r="W674" i="1"/>
  <c r="X674" i="1" s="1"/>
  <c r="Y674" i="1" s="1"/>
  <c r="W160" i="1"/>
  <c r="X160" i="1" s="1"/>
  <c r="Y160" i="1" s="1"/>
  <c r="W216" i="1"/>
  <c r="X216" i="1" s="1"/>
  <c r="Y216" i="1" s="1"/>
  <c r="W249" i="1"/>
  <c r="X249" i="1" s="1"/>
  <c r="Y249" i="1" s="1"/>
  <c r="W29" i="1"/>
  <c r="X29" i="1" s="1"/>
  <c r="Y29" i="1" s="1"/>
  <c r="W926" i="1"/>
  <c r="X926" i="1" s="1"/>
  <c r="Y926" i="1" s="1"/>
  <c r="W397" i="1"/>
  <c r="X397" i="1" s="1"/>
  <c r="Y397" i="1" s="1"/>
  <c r="W353" i="1"/>
  <c r="X353" i="1" s="1"/>
  <c r="Y353" i="1" s="1"/>
  <c r="W11" i="1"/>
  <c r="X11" i="1" s="1"/>
  <c r="Y11" i="1" s="1"/>
  <c r="W879" i="1"/>
  <c r="X879" i="1" s="1"/>
  <c r="Y879" i="1" s="1"/>
  <c r="W673" i="1"/>
  <c r="X673" i="1" s="1"/>
  <c r="Y673" i="1" s="1"/>
  <c r="W549" i="1"/>
  <c r="X549" i="1" s="1"/>
  <c r="Y549" i="1" s="1"/>
  <c r="W610" i="1"/>
  <c r="X610" i="1" s="1"/>
  <c r="Y610" i="1" s="1"/>
  <c r="W19" i="1"/>
  <c r="X19" i="1" s="1"/>
  <c r="Y19" i="1" s="1"/>
  <c r="W774" i="1"/>
  <c r="X774" i="1" s="1"/>
  <c r="Y774" i="1" s="1"/>
  <c r="W545" i="1"/>
  <c r="X545" i="1" s="1"/>
  <c r="Y545" i="1" s="1"/>
  <c r="W496" i="1"/>
  <c r="X496" i="1" s="1"/>
  <c r="Y496" i="1" s="1"/>
  <c r="W332" i="1"/>
  <c r="X332" i="1" s="1"/>
  <c r="Y332" i="1" s="1"/>
  <c r="W246" i="1"/>
  <c r="X246" i="1" s="1"/>
  <c r="Y246" i="1" s="1"/>
  <c r="W153" i="1"/>
  <c r="X153" i="1" s="1"/>
  <c r="Y153" i="1" s="1"/>
  <c r="W922" i="1"/>
  <c r="X922" i="1" s="1"/>
  <c r="Y922" i="1" s="1"/>
  <c r="W749" i="1"/>
  <c r="X749" i="1" s="1"/>
  <c r="Y749" i="1" s="1"/>
  <c r="W716" i="1"/>
  <c r="X716" i="1" s="1"/>
  <c r="Y716" i="1" s="1"/>
  <c r="W417" i="1"/>
  <c r="X417" i="1" s="1"/>
  <c r="Y417" i="1" s="1"/>
  <c r="W304" i="1"/>
  <c r="X304" i="1" s="1"/>
  <c r="Y304" i="1" s="1"/>
  <c r="W30" i="1"/>
  <c r="X30" i="1" s="1"/>
  <c r="Y30" i="1" s="1"/>
  <c r="W719" i="1"/>
  <c r="X719" i="1" s="1"/>
  <c r="Y719" i="1" s="1"/>
  <c r="W541" i="1"/>
  <c r="X541" i="1" s="1"/>
  <c r="Y541" i="1" s="1"/>
  <c r="W363" i="1"/>
  <c r="X363" i="1" s="1"/>
  <c r="Y363" i="1" s="1"/>
  <c r="W27" i="1"/>
  <c r="X27" i="1" s="1"/>
  <c r="Y27" i="1" s="1"/>
  <c r="W436" i="1"/>
  <c r="X436" i="1" s="1"/>
  <c r="Y436" i="1" s="1"/>
  <c r="W636" i="1"/>
  <c r="X636" i="1" s="1"/>
  <c r="Y636" i="1" s="1"/>
  <c r="W654" i="1"/>
  <c r="X654" i="1" s="1"/>
  <c r="Y654" i="1" s="1"/>
  <c r="W91" i="1"/>
  <c r="X91" i="1" s="1"/>
  <c r="Y91" i="1" s="1"/>
  <c r="W863" i="1"/>
  <c r="X863" i="1" s="1"/>
  <c r="Y863" i="1" s="1"/>
  <c r="W870" i="1"/>
  <c r="X870" i="1" s="1"/>
  <c r="Y870" i="1" s="1"/>
  <c r="W552" i="1"/>
  <c r="X552" i="1" s="1"/>
  <c r="Y552" i="1" s="1"/>
  <c r="W405" i="1"/>
  <c r="X405" i="1" s="1"/>
  <c r="Y405" i="1" s="1"/>
  <c r="W31" i="1"/>
  <c r="X31" i="1" s="1"/>
  <c r="Y31" i="1" s="1"/>
  <c r="W713" i="1"/>
  <c r="X713" i="1" s="1"/>
  <c r="Y713" i="1" s="1"/>
  <c r="W580" i="1"/>
  <c r="X580" i="1" s="1"/>
  <c r="Y580" i="1" s="1"/>
  <c r="W509" i="1"/>
  <c r="X509" i="1" s="1"/>
  <c r="Y509" i="1" s="1"/>
  <c r="W762" i="1"/>
  <c r="X762" i="1" s="1"/>
  <c r="Y762" i="1" s="1"/>
  <c r="W74" i="1"/>
  <c r="X74" i="1" s="1"/>
  <c r="Y74" i="1" s="1"/>
  <c r="W881" i="1"/>
  <c r="X881" i="1" s="1"/>
  <c r="Y881" i="1" s="1"/>
  <c r="W641" i="1"/>
  <c r="X641" i="1" s="1"/>
  <c r="Y641" i="1" s="1"/>
  <c r="W766" i="1"/>
  <c r="X766" i="1" s="1"/>
  <c r="Y766" i="1" s="1"/>
  <c r="W490" i="1"/>
  <c r="X490" i="1" s="1"/>
  <c r="Y490" i="1" s="1"/>
  <c r="W296" i="1"/>
  <c r="X296" i="1" s="1"/>
  <c r="Y296" i="1" s="1"/>
  <c r="W113" i="1"/>
  <c r="X113" i="1" s="1"/>
  <c r="Y113" i="1" s="1"/>
  <c r="W911" i="1"/>
  <c r="X911" i="1" s="1"/>
  <c r="Y911" i="1" s="1"/>
  <c r="W1033" i="1"/>
  <c r="X1033" i="1" s="1"/>
  <c r="Y1033" i="1" s="1"/>
  <c r="W752" i="1"/>
  <c r="X752" i="1" s="1"/>
  <c r="Y752" i="1" s="1"/>
  <c r="W989" i="1"/>
  <c r="X989" i="1" s="1"/>
  <c r="Y989" i="1" s="1"/>
  <c r="W1077" i="1"/>
  <c r="X1077" i="1" s="1"/>
  <c r="Y1077" i="1" s="1"/>
  <c r="W997" i="1"/>
  <c r="X997" i="1" s="1"/>
  <c r="Y997" i="1" s="1"/>
  <c r="W1081" i="1"/>
  <c r="X1081" i="1" s="1"/>
  <c r="Y1081" i="1" s="1"/>
  <c r="W959" i="1"/>
  <c r="X959" i="1" s="1"/>
  <c r="Y959" i="1" s="1"/>
  <c r="W1059" i="1"/>
  <c r="X1059" i="1" s="1"/>
  <c r="Y1059" i="1" s="1"/>
  <c r="W709" i="1"/>
  <c r="X709" i="1" s="1"/>
  <c r="Y709" i="1" s="1"/>
  <c r="W1049" i="1"/>
  <c r="X1049" i="1" s="1"/>
  <c r="Y1049" i="1" s="1"/>
  <c r="W768" i="1"/>
  <c r="X768" i="1" s="1"/>
  <c r="Y768" i="1" s="1"/>
  <c r="W956" i="1"/>
  <c r="X956" i="1" s="1"/>
  <c r="Y956" i="1" s="1"/>
  <c r="W1024" i="1"/>
  <c r="X1024" i="1" s="1"/>
  <c r="Y1024" i="1" s="1"/>
  <c r="W441" i="1"/>
  <c r="X441" i="1" s="1"/>
  <c r="Y441" i="1" s="1"/>
  <c r="W840" i="1"/>
  <c r="X840" i="1" s="1"/>
  <c r="Y840" i="1" s="1"/>
  <c r="W904" i="1"/>
  <c r="X904" i="1" s="1"/>
  <c r="Y904" i="1" s="1"/>
  <c r="W936" i="1"/>
  <c r="X936" i="1" s="1"/>
  <c r="Y936" i="1" s="1"/>
  <c r="W962" i="1"/>
  <c r="X962" i="1" s="1"/>
  <c r="Y962" i="1" s="1"/>
  <c r="W978" i="1"/>
  <c r="X978" i="1" s="1"/>
  <c r="Y978" i="1" s="1"/>
  <c r="W994" i="1"/>
  <c r="X994" i="1" s="1"/>
  <c r="Y994" i="1" s="1"/>
  <c r="W1010" i="1"/>
  <c r="X1010" i="1" s="1"/>
  <c r="Y1010" i="1" s="1"/>
  <c r="W1026" i="1"/>
  <c r="X1026" i="1" s="1"/>
  <c r="Y1026" i="1" s="1"/>
  <c r="W1042" i="1"/>
  <c r="X1042" i="1" s="1"/>
  <c r="Y1042" i="1" s="1"/>
  <c r="W1058" i="1"/>
  <c r="X1058" i="1" s="1"/>
  <c r="Y1058" i="1" s="1"/>
  <c r="W1074" i="1"/>
  <c r="X1074" i="1" s="1"/>
  <c r="Y1074" i="1" s="1"/>
  <c r="W1090" i="1"/>
  <c r="X1090" i="1" s="1"/>
  <c r="Y1090" i="1" s="1"/>
  <c r="W596" i="1"/>
  <c r="X596" i="1" s="1"/>
  <c r="Y596" i="1" s="1"/>
  <c r="W743" i="1"/>
  <c r="X743" i="1" s="1"/>
  <c r="Y743" i="1" s="1"/>
  <c r="W414" i="1"/>
  <c r="X414" i="1" s="1"/>
  <c r="Y414" i="1" s="1"/>
  <c r="W227" i="1"/>
  <c r="X227" i="1" s="1"/>
  <c r="Y227" i="1" s="1"/>
  <c r="W495" i="1"/>
  <c r="X495" i="1" s="1"/>
  <c r="Y495" i="1" s="1"/>
  <c r="W162" i="1"/>
  <c r="X162" i="1" s="1"/>
  <c r="Y162" i="1" s="1"/>
  <c r="W410" i="1"/>
  <c r="X410" i="1" s="1"/>
  <c r="Y410" i="1" s="1"/>
  <c r="W80" i="1"/>
  <c r="X80" i="1" s="1"/>
  <c r="Y80" i="1" s="1"/>
  <c r="W72" i="1"/>
  <c r="X72" i="1" s="1"/>
  <c r="Y72" i="1" s="1"/>
  <c r="W236" i="1"/>
  <c r="X236" i="1" s="1"/>
  <c r="Y236" i="1" s="1"/>
  <c r="W684" i="1"/>
  <c r="X684" i="1" s="1"/>
  <c r="Y684" i="1" s="1"/>
  <c r="W340" i="1"/>
  <c r="X340" i="1" s="1"/>
  <c r="Y340" i="1" s="1"/>
  <c r="W426" i="1"/>
  <c r="X426" i="1" s="1"/>
  <c r="Y426" i="1" s="1"/>
  <c r="W110" i="1"/>
  <c r="X110" i="1" s="1"/>
  <c r="Y110" i="1" s="1"/>
  <c r="W585" i="1"/>
  <c r="X585" i="1" s="1"/>
  <c r="Y585" i="1" s="1"/>
  <c r="W547" i="1"/>
  <c r="X547" i="1" s="1"/>
  <c r="Y547" i="1" s="1"/>
  <c r="W156" i="1"/>
  <c r="X156" i="1" s="1"/>
  <c r="Y156" i="1" s="1"/>
  <c r="W73" i="1"/>
  <c r="X73" i="1" s="1"/>
  <c r="Y73" i="1" s="1"/>
  <c r="W897" i="1"/>
  <c r="X897" i="1" s="1"/>
  <c r="Y897" i="1" s="1"/>
  <c r="W577" i="1"/>
  <c r="X577" i="1" s="1"/>
  <c r="Y577" i="1" s="1"/>
  <c r="W678" i="1"/>
  <c r="X678" i="1" s="1"/>
  <c r="Y678" i="1" s="1"/>
  <c r="W70" i="1"/>
  <c r="X70" i="1" s="1"/>
  <c r="Y70" i="1" s="1"/>
  <c r="W78" i="1"/>
  <c r="X78" i="1" s="1"/>
  <c r="Y78" i="1" s="1"/>
  <c r="W137" i="1"/>
  <c r="X137" i="1" s="1"/>
  <c r="Y137" i="1" s="1"/>
  <c r="W692" i="1"/>
  <c r="X692" i="1" s="1"/>
  <c r="Y692" i="1" s="1"/>
  <c r="W573" i="1"/>
  <c r="X573" i="1" s="1"/>
  <c r="Y573" i="1" s="1"/>
  <c r="W124" i="1"/>
  <c r="X124" i="1" s="1"/>
  <c r="Y124" i="1" s="1"/>
  <c r="W433" i="1"/>
  <c r="X433" i="1" s="1"/>
  <c r="Y433" i="1" s="1"/>
  <c r="W638" i="1"/>
  <c r="X638" i="1" s="1"/>
  <c r="Y638" i="1" s="1"/>
  <c r="W282" i="1"/>
  <c r="X282" i="1" s="1"/>
  <c r="Y282" i="1" s="1"/>
  <c r="W333" i="1"/>
  <c r="X333" i="1" s="1"/>
  <c r="Y333" i="1" s="1"/>
  <c r="W786" i="1"/>
  <c r="X786" i="1" s="1"/>
  <c r="Y786" i="1" s="1"/>
  <c r="W595" i="1"/>
  <c r="X595" i="1" s="1"/>
  <c r="Y595" i="1" s="1"/>
  <c r="W555" i="1"/>
  <c r="X555" i="1" s="1"/>
  <c r="Y555" i="1" s="1"/>
  <c r="W578" i="1"/>
  <c r="X578" i="1" s="1"/>
  <c r="Y578" i="1" s="1"/>
  <c r="W256" i="1"/>
  <c r="X256" i="1" s="1"/>
  <c r="Y256" i="1" s="1"/>
  <c r="W54" i="1"/>
  <c r="X54" i="1" s="1"/>
  <c r="Y54" i="1" s="1"/>
  <c r="W190" i="1"/>
  <c r="X190" i="1" s="1"/>
  <c r="Y190" i="1" s="1"/>
  <c r="W795" i="1"/>
  <c r="X795" i="1" s="1"/>
  <c r="Y795" i="1" s="1"/>
  <c r="W809" i="1"/>
  <c r="X809" i="1" s="1"/>
  <c r="Y809" i="1" s="1"/>
  <c r="W437" i="1"/>
  <c r="X437" i="1" s="1"/>
  <c r="Y437" i="1" s="1"/>
  <c r="W203" i="1"/>
  <c r="X203" i="1" s="1"/>
  <c r="Y203" i="1" s="1"/>
  <c r="W26" i="1"/>
  <c r="X26" i="1" s="1"/>
  <c r="Y26" i="1" s="1"/>
  <c r="W225" i="1"/>
  <c r="X225" i="1" s="1"/>
  <c r="Y225" i="1" s="1"/>
  <c r="W801" i="1"/>
  <c r="X801" i="1" s="1"/>
  <c r="Y801" i="1" s="1"/>
  <c r="W204" i="1"/>
  <c r="X204" i="1" s="1"/>
  <c r="Y204" i="1" s="1"/>
  <c r="W518" i="1"/>
  <c r="X518" i="1" s="1"/>
  <c r="Y518" i="1" s="1"/>
  <c r="W195" i="1"/>
  <c r="X195" i="1" s="1"/>
  <c r="Y195" i="1" s="1"/>
  <c r="W751" i="1"/>
  <c r="X751" i="1" s="1"/>
  <c r="Y751" i="1" s="1"/>
  <c r="W861" i="1"/>
  <c r="X861" i="1" s="1"/>
  <c r="Y861" i="1" s="1"/>
  <c r="W334" i="1"/>
  <c r="X334" i="1" s="1"/>
  <c r="Y334" i="1" s="1"/>
  <c r="W198" i="1"/>
  <c r="X198" i="1" s="1"/>
  <c r="Y198" i="1" s="1"/>
  <c r="W377" i="1"/>
  <c r="X377" i="1" s="1"/>
  <c r="Y377" i="1" s="1"/>
  <c r="W655" i="1"/>
  <c r="X655" i="1" s="1"/>
  <c r="Y655" i="1" s="1"/>
  <c r="W844" i="1"/>
  <c r="X844" i="1" s="1"/>
  <c r="Y844" i="1" s="1"/>
  <c r="W915" i="1"/>
  <c r="X915" i="1" s="1"/>
  <c r="Y915" i="1" s="1"/>
  <c r="W947" i="1"/>
  <c r="X947" i="1" s="1"/>
  <c r="Y947" i="1" s="1"/>
  <c r="W971" i="1"/>
  <c r="X971" i="1" s="1"/>
  <c r="Y971" i="1" s="1"/>
  <c r="W987" i="1"/>
  <c r="X987" i="1" s="1"/>
  <c r="Y987" i="1" s="1"/>
  <c r="W1003" i="1"/>
  <c r="X1003" i="1" s="1"/>
  <c r="Y1003" i="1" s="1"/>
  <c r="W1023" i="1"/>
  <c r="X1023" i="1" s="1"/>
  <c r="Y1023" i="1" s="1"/>
  <c r="W1051" i="1"/>
  <c r="X1051" i="1" s="1"/>
  <c r="Y1051" i="1" s="1"/>
  <c r="W1071" i="1"/>
  <c r="X1071" i="1" s="1"/>
  <c r="Y1071" i="1" s="1"/>
  <c r="W1087" i="1"/>
  <c r="X1087" i="1" s="1"/>
  <c r="Y1087" i="1" s="1"/>
  <c r="W563" i="1"/>
  <c r="X563" i="1" s="1"/>
  <c r="Y563" i="1" s="1"/>
  <c r="W798" i="1"/>
  <c r="X798" i="1" s="1"/>
  <c r="Y798" i="1" s="1"/>
  <c r="W146" i="1"/>
  <c r="X146" i="1" s="1"/>
  <c r="Y146" i="1" s="1"/>
  <c r="W427" i="1"/>
  <c r="X427" i="1" s="1"/>
  <c r="Y427" i="1" s="1"/>
  <c r="W170" i="1"/>
  <c r="X170" i="1" s="1"/>
  <c r="Y170" i="1" s="1"/>
  <c r="W281" i="1"/>
  <c r="X281" i="1" s="1"/>
  <c r="Y281" i="1" s="1"/>
  <c r="W767" i="1"/>
  <c r="X767" i="1" s="1"/>
  <c r="Y767" i="1" s="1"/>
  <c r="W821" i="1"/>
  <c r="X821" i="1" s="1"/>
  <c r="Y821" i="1" s="1"/>
  <c r="W439" i="1"/>
  <c r="X439" i="1" s="1"/>
  <c r="Y439" i="1" s="1"/>
  <c r="W594" i="1"/>
  <c r="X594" i="1" s="1"/>
  <c r="Y594" i="1" s="1"/>
  <c r="W270" i="1"/>
  <c r="X270" i="1" s="1"/>
  <c r="Y270" i="1" s="1"/>
  <c r="W61" i="1"/>
  <c r="X61" i="1" s="1"/>
  <c r="Y61" i="1" s="1"/>
  <c r="W901" i="1"/>
  <c r="X901" i="1" s="1"/>
  <c r="Y901" i="1" s="1"/>
  <c r="W599" i="1"/>
  <c r="X599" i="1" s="1"/>
  <c r="Y599" i="1" s="1"/>
  <c r="W806" i="1"/>
  <c r="X806" i="1" s="1"/>
  <c r="Y806" i="1" s="1"/>
  <c r="W327" i="1"/>
  <c r="X327" i="1" s="1"/>
  <c r="Y327" i="1" s="1"/>
  <c r="W560" i="1"/>
  <c r="X560" i="1" s="1"/>
  <c r="Y560" i="1" s="1"/>
  <c r="W75" i="1"/>
  <c r="X75" i="1" s="1"/>
  <c r="Y75" i="1" s="1"/>
  <c r="W222" i="1"/>
  <c r="X222" i="1" s="1"/>
  <c r="Y222" i="1" s="1"/>
  <c r="W45" i="1"/>
  <c r="X45" i="1" s="1"/>
  <c r="Y45" i="1" s="1"/>
  <c r="W898" i="1"/>
  <c r="X898" i="1" s="1"/>
  <c r="Y898" i="1" s="1"/>
  <c r="W472" i="1"/>
  <c r="X472" i="1" s="1"/>
  <c r="Y472" i="1" s="1"/>
  <c r="W630" i="1"/>
  <c r="X630" i="1" s="1"/>
  <c r="Y630" i="1" s="1"/>
  <c r="W362" i="1"/>
  <c r="X362" i="1" s="1"/>
  <c r="Y362" i="1" s="1"/>
  <c r="W84" i="1"/>
  <c r="X84" i="1" s="1"/>
  <c r="Y84" i="1" s="1"/>
  <c r="W189" i="1"/>
  <c r="X189" i="1" s="1"/>
  <c r="Y189" i="1" s="1"/>
  <c r="W44" i="1"/>
  <c r="X44" i="1" s="1"/>
  <c r="Y44" i="1" s="1"/>
  <c r="W7" i="1"/>
  <c r="X7" i="1" s="1"/>
  <c r="Y7" i="1" s="1"/>
  <c r="W298" i="1"/>
  <c r="X298" i="1" s="1"/>
  <c r="Y298" i="1" s="1"/>
  <c r="W237" i="1"/>
  <c r="X237" i="1" s="1"/>
  <c r="Y237" i="1" s="1"/>
  <c r="W557" i="1"/>
  <c r="X557" i="1" s="1"/>
  <c r="Y557" i="1" s="1"/>
  <c r="W391" i="1"/>
  <c r="X391" i="1" s="1"/>
  <c r="Y391" i="1" s="1"/>
  <c r="W219" i="1"/>
  <c r="X219" i="1" s="1"/>
  <c r="Y219" i="1" s="1"/>
  <c r="W238" i="1"/>
  <c r="X238" i="1" s="1"/>
  <c r="Y238" i="1" s="1"/>
  <c r="W21" i="1"/>
  <c r="X21" i="1" s="1"/>
  <c r="Y21" i="1" s="1"/>
  <c r="W818" i="1"/>
  <c r="X818" i="1" s="1"/>
  <c r="Y818" i="1" s="1"/>
  <c r="W700" i="1"/>
  <c r="X700" i="1" s="1"/>
  <c r="Y700" i="1" s="1"/>
  <c r="W554" i="1"/>
  <c r="X554" i="1" s="1"/>
  <c r="Y554" i="1" s="1"/>
  <c r="W145" i="1"/>
  <c r="X145" i="1" s="1"/>
  <c r="Y145" i="1" s="1"/>
  <c r="W23" i="1"/>
  <c r="X23" i="1" s="1"/>
  <c r="Y23" i="1" s="1"/>
  <c r="W590" i="1"/>
  <c r="X590" i="1" s="1"/>
  <c r="Y590" i="1" s="1"/>
  <c r="W286" i="1"/>
  <c r="X286" i="1" s="1"/>
  <c r="Y286" i="1" s="1"/>
  <c r="W258" i="1"/>
  <c r="X258" i="1" s="1"/>
  <c r="Y258" i="1" s="1"/>
  <c r="W623" i="1"/>
  <c r="X623" i="1" s="1"/>
  <c r="Y623" i="1" s="1"/>
  <c r="W784" i="1"/>
  <c r="X784" i="1" s="1"/>
  <c r="Y784" i="1" s="1"/>
  <c r="W964" i="1"/>
  <c r="X964" i="1" s="1"/>
  <c r="Y964" i="1" s="1"/>
  <c r="W996" i="1"/>
  <c r="X996" i="1" s="1"/>
  <c r="Y996" i="1" s="1"/>
  <c r="W1032" i="1"/>
  <c r="X1032" i="1" s="1"/>
  <c r="Y1032" i="1" s="1"/>
  <c r="W1048" i="1"/>
  <c r="X1048" i="1" s="1"/>
  <c r="Y1048" i="1" s="1"/>
  <c r="W682" i="1"/>
  <c r="X682" i="1" s="1"/>
  <c r="Y682" i="1" s="1"/>
  <c r="W154" i="1"/>
  <c r="X154" i="1" s="1"/>
  <c r="Y154" i="1" s="1"/>
  <c r="W40" i="1"/>
  <c r="X40" i="1" s="1"/>
  <c r="Y40" i="1" s="1"/>
  <c r="W755" i="1"/>
  <c r="X755" i="1" s="1"/>
  <c r="Y755" i="1" s="1"/>
  <c r="W748" i="1"/>
  <c r="X748" i="1" s="1"/>
  <c r="Y748" i="1" s="1"/>
  <c r="W609" i="1"/>
  <c r="X609" i="1" s="1"/>
  <c r="Y609" i="1" s="1"/>
  <c r="W533" i="1"/>
  <c r="X533" i="1" s="1"/>
  <c r="Y533" i="1" s="1"/>
  <c r="W478" i="1"/>
  <c r="X478" i="1" s="1"/>
  <c r="Y478" i="1" s="1"/>
  <c r="W32" i="1"/>
  <c r="X32" i="1" s="1"/>
  <c r="Y32" i="1" s="1"/>
  <c r="W301" i="1"/>
  <c r="X301" i="1" s="1"/>
  <c r="Y301" i="1" s="1"/>
  <c r="W885" i="1"/>
  <c r="X885" i="1" s="1"/>
  <c r="Y885" i="1" s="1"/>
  <c r="W565" i="1"/>
  <c r="X565" i="1" s="1"/>
  <c r="Y565" i="1" s="1"/>
  <c r="W526" i="1"/>
  <c r="X526" i="1" s="1"/>
  <c r="Y526" i="1" s="1"/>
  <c r="W262" i="1"/>
  <c r="X262" i="1" s="1"/>
  <c r="Y262" i="1" s="1"/>
  <c r="W133" i="1"/>
  <c r="X133" i="1" s="1"/>
  <c r="Y133" i="1" s="1"/>
  <c r="W473" i="1"/>
  <c r="X473" i="1" s="1"/>
  <c r="Y473" i="1" s="1"/>
  <c r="W477" i="1"/>
  <c r="X477" i="1" s="1"/>
  <c r="Y477" i="1" s="1"/>
  <c r="W444" i="1"/>
  <c r="X444" i="1" s="1"/>
  <c r="Y444" i="1" s="1"/>
  <c r="W635" i="1"/>
  <c r="X635" i="1" s="1"/>
  <c r="Y635" i="1" s="1"/>
  <c r="W546" i="1"/>
  <c r="X546" i="1" s="1"/>
  <c r="Y546" i="1" s="1"/>
  <c r="W835" i="1"/>
  <c r="X835" i="1" s="1"/>
  <c r="Y835" i="1" s="1"/>
  <c r="W707" i="1"/>
  <c r="X707" i="1" s="1"/>
  <c r="Y707" i="1" s="1"/>
  <c r="W616" i="1"/>
  <c r="X616" i="1" s="1"/>
  <c r="Y616" i="1" s="1"/>
  <c r="W539" i="1"/>
  <c r="X539" i="1" s="1"/>
  <c r="Y539" i="1" s="1"/>
  <c r="W602" i="1"/>
  <c r="X602" i="1" s="1"/>
  <c r="Y602" i="1" s="1"/>
  <c r="W53" i="1"/>
  <c r="X53" i="1" s="1"/>
  <c r="Y53" i="1" s="1"/>
  <c r="W727" i="1"/>
  <c r="X727" i="1" s="1"/>
  <c r="Y727" i="1" s="1"/>
  <c r="W519" i="1"/>
  <c r="X519" i="1" s="1"/>
  <c r="Y519" i="1" s="1"/>
  <c r="W443" i="1"/>
  <c r="X443" i="1" s="1"/>
  <c r="Y443" i="1" s="1"/>
  <c r="W206" i="1"/>
  <c r="X206" i="1" s="1"/>
  <c r="Y206" i="1" s="1"/>
  <c r="W269" i="1"/>
  <c r="X269" i="1" s="1"/>
  <c r="Y269" i="1" s="1"/>
  <c r="W815" i="1"/>
  <c r="X815" i="1" s="1"/>
  <c r="Y815" i="1" s="1"/>
  <c r="W531" i="1"/>
  <c r="X531" i="1" s="1"/>
  <c r="Y531" i="1" s="1"/>
  <c r="W544" i="1"/>
  <c r="X544" i="1" s="1"/>
  <c r="Y544" i="1" s="1"/>
  <c r="W128" i="1"/>
  <c r="X128" i="1" s="1"/>
  <c r="Y128" i="1" s="1"/>
  <c r="W883" i="1"/>
  <c r="X883" i="1" s="1"/>
  <c r="Y883" i="1" s="1"/>
  <c r="W753" i="1"/>
  <c r="X753" i="1" s="1"/>
  <c r="Y753" i="1" s="1"/>
  <c r="W461" i="1"/>
  <c r="X461" i="1" s="1"/>
  <c r="Y461" i="1" s="1"/>
  <c r="W699" i="1"/>
  <c r="X699" i="1" s="1"/>
  <c r="Y699" i="1" s="1"/>
  <c r="W200" i="1"/>
  <c r="X200" i="1" s="1"/>
  <c r="Y200" i="1" s="1"/>
  <c r="W853" i="1"/>
  <c r="X853" i="1" s="1"/>
  <c r="Y853" i="1" s="1"/>
  <c r="W658" i="1"/>
  <c r="X658" i="1" s="1"/>
  <c r="Y658" i="1" s="1"/>
  <c r="W211" i="1"/>
  <c r="X211" i="1" s="1"/>
  <c r="Y211" i="1" s="1"/>
  <c r="W851" i="1"/>
  <c r="X851" i="1" s="1"/>
  <c r="Y851" i="1" s="1"/>
  <c r="W625" i="1"/>
  <c r="X625" i="1" s="1"/>
  <c r="Y625" i="1" s="1"/>
  <c r="W76" i="1"/>
  <c r="X76" i="1" s="1"/>
  <c r="Y76" i="1" s="1"/>
  <c r="W389" i="1"/>
  <c r="X389" i="1" s="1"/>
  <c r="Y389" i="1" s="1"/>
  <c r="W558" i="1"/>
  <c r="X558" i="1" s="1"/>
  <c r="Y558" i="1" s="1"/>
  <c r="W234" i="1"/>
  <c r="X234" i="1" s="1"/>
  <c r="Y234" i="1" s="1"/>
  <c r="W505" i="1"/>
  <c r="X505" i="1" s="1"/>
  <c r="Y505" i="1" s="1"/>
  <c r="W973" i="1"/>
  <c r="X973" i="1" s="1"/>
  <c r="Y973" i="1" s="1"/>
  <c r="W1029" i="1"/>
  <c r="X1029" i="1" s="1"/>
  <c r="Y1029" i="1" s="1"/>
  <c r="W781" i="1"/>
  <c r="X781" i="1" s="1"/>
  <c r="Y781" i="1" s="1"/>
  <c r="W178" i="1"/>
  <c r="X178" i="1" s="1"/>
  <c r="Y178" i="1" s="1"/>
  <c r="W622" i="1"/>
  <c r="X622" i="1" s="1"/>
  <c r="Y622" i="1" s="1"/>
  <c r="W255" i="1"/>
  <c r="X255" i="1" s="1"/>
  <c r="Y255" i="1" s="1"/>
  <c r="W321" i="1"/>
  <c r="X321" i="1" s="1"/>
  <c r="Y321" i="1" s="1"/>
  <c r="W213" i="1"/>
  <c r="X213" i="1" s="1"/>
  <c r="Y213" i="1" s="1"/>
  <c r="W787" i="1"/>
  <c r="X787" i="1" s="1"/>
  <c r="Y787" i="1" s="1"/>
  <c r="W826" i="1"/>
  <c r="X826" i="1" s="1"/>
  <c r="Y826" i="1" s="1"/>
  <c r="W60" i="1"/>
  <c r="X60" i="1" s="1"/>
  <c r="Y60" i="1" s="1"/>
  <c r="W597" i="1"/>
  <c r="X597" i="1" s="1"/>
  <c r="Y597" i="1" s="1"/>
  <c r="W90" i="1"/>
  <c r="X90" i="1" s="1"/>
  <c r="Y90" i="1" s="1"/>
  <c r="W875" i="1"/>
  <c r="X875" i="1" s="1"/>
  <c r="Y875" i="1" s="1"/>
  <c r="W476" i="1"/>
  <c r="X476" i="1" s="1"/>
  <c r="Y476" i="1" s="1"/>
  <c r="W485" i="1"/>
  <c r="X485" i="1" s="1"/>
  <c r="Y485" i="1" s="1"/>
  <c r="W566" i="1"/>
  <c r="X566" i="1" s="1"/>
  <c r="Y566" i="1" s="1"/>
  <c r="W521" i="1"/>
  <c r="X521" i="1" s="1"/>
  <c r="Y521" i="1" s="1"/>
  <c r="W130" i="1"/>
  <c r="X130" i="1" s="1"/>
  <c r="Y130" i="1" s="1"/>
  <c r="W529" i="1"/>
  <c r="X529" i="1" s="1"/>
  <c r="Y529" i="1" s="1"/>
  <c r="W491" i="1"/>
  <c r="X491" i="1" s="1"/>
  <c r="Y491" i="1" s="1"/>
  <c r="W196" i="1"/>
  <c r="X196" i="1" s="1"/>
  <c r="Y196" i="1" s="1"/>
  <c r="W895" i="1"/>
  <c r="X895" i="1" s="1"/>
  <c r="Y895" i="1" s="1"/>
  <c r="W910" i="1"/>
  <c r="X910" i="1" s="1"/>
  <c r="Y910" i="1" s="1"/>
  <c r="W893" i="1"/>
  <c r="X893" i="1" s="1"/>
  <c r="Y893" i="1" s="1"/>
  <c r="W532" i="1"/>
  <c r="X532" i="1" s="1"/>
  <c r="Y532" i="1" s="1"/>
  <c r="W311" i="1"/>
  <c r="X311" i="1" s="1"/>
  <c r="Y311" i="1" s="1"/>
  <c r="W251" i="1"/>
  <c r="X251" i="1" s="1"/>
  <c r="Y251" i="1" s="1"/>
  <c r="W297" i="1"/>
  <c r="X297" i="1" s="1"/>
  <c r="Y297" i="1" s="1"/>
  <c r="W652" i="1"/>
  <c r="X652" i="1" s="1"/>
  <c r="Y652" i="1" s="1"/>
  <c r="W730" i="1"/>
  <c r="X730" i="1" s="1"/>
  <c r="Y730" i="1" s="1"/>
  <c r="W122" i="1"/>
  <c r="X122" i="1" s="1"/>
  <c r="Y122" i="1" s="1"/>
  <c r="W66" i="1"/>
  <c r="X66" i="1" s="1"/>
  <c r="Y66" i="1" s="1"/>
  <c r="W455" i="1"/>
  <c r="X455" i="1" s="1"/>
  <c r="Y455" i="1" s="1"/>
  <c r="W562" i="1"/>
  <c r="X562" i="1" s="1"/>
  <c r="Y562" i="1" s="1"/>
  <c r="W179" i="1"/>
  <c r="X179" i="1" s="1"/>
  <c r="Y179" i="1" s="1"/>
  <c r="W643" i="1"/>
  <c r="X643" i="1" s="1"/>
  <c r="Y643" i="1" s="1"/>
  <c r="W649" i="1"/>
  <c r="X649" i="1" s="1"/>
  <c r="Y649" i="1" s="1"/>
  <c r="W515" i="1"/>
  <c r="X515" i="1" s="1"/>
  <c r="Y515" i="1" s="1"/>
  <c r="W662" i="1"/>
  <c r="X662" i="1" s="1"/>
  <c r="Y662" i="1" s="1"/>
  <c r="W233" i="1"/>
  <c r="X233" i="1" s="1"/>
  <c r="Y233" i="1" s="1"/>
  <c r="W664" i="1"/>
  <c r="X664" i="1" s="1"/>
  <c r="Y664" i="1" s="1"/>
  <c r="W937" i="1"/>
  <c r="X937" i="1" s="1"/>
  <c r="Y937" i="1" s="1"/>
  <c r="W338" i="1"/>
  <c r="X338" i="1" s="1"/>
  <c r="Y338" i="1" s="1"/>
  <c r="W686" i="1"/>
  <c r="X686" i="1" s="1"/>
  <c r="Y686" i="1" s="1"/>
  <c r="W131" i="1"/>
  <c r="X131" i="1" s="1"/>
  <c r="Y131" i="1" s="1"/>
  <c r="W520" i="1"/>
  <c r="X520" i="1" s="1"/>
  <c r="Y520" i="1" s="1"/>
  <c r="W670" i="1"/>
  <c r="X670" i="1" s="1"/>
  <c r="Y670" i="1" s="1"/>
  <c r="W294" i="1"/>
  <c r="X294" i="1" s="1"/>
  <c r="Y294" i="1" s="1"/>
  <c r="W275" i="1"/>
  <c r="X275" i="1" s="1"/>
  <c r="Y275" i="1" s="1"/>
  <c r="W591" i="1"/>
  <c r="X591" i="1" s="1"/>
  <c r="Y591" i="1" s="1"/>
  <c r="W961" i="1"/>
  <c r="X961" i="1" s="1"/>
  <c r="Y961" i="1" s="1"/>
  <c r="W1053" i="1"/>
  <c r="X1053" i="1" s="1"/>
  <c r="Y1053" i="1" s="1"/>
  <c r="W836" i="1"/>
  <c r="X836" i="1" s="1"/>
  <c r="Y836" i="1" s="1"/>
  <c r="W1017" i="1"/>
  <c r="X1017" i="1" s="1"/>
  <c r="Y1017" i="1" s="1"/>
  <c r="W328" i="1"/>
  <c r="X328" i="1" s="1"/>
  <c r="Y328" i="1" s="1"/>
  <c r="W1021" i="1"/>
  <c r="X1021" i="1" s="1"/>
  <c r="Y1021" i="1" s="1"/>
  <c r="W1093" i="1"/>
  <c r="X1093" i="1" s="1"/>
  <c r="Y1093" i="1" s="1"/>
  <c r="W1039" i="1"/>
  <c r="X1039" i="1" s="1"/>
  <c r="Y1039" i="1" s="1"/>
  <c r="W1035" i="1"/>
  <c r="X1035" i="1" s="1"/>
  <c r="Y1035" i="1" s="1"/>
  <c r="W981" i="1"/>
  <c r="X981" i="1" s="1"/>
  <c r="Y981" i="1" s="1"/>
  <c r="W1069" i="1"/>
  <c r="X1069" i="1" s="1"/>
  <c r="Y1069" i="1" s="1"/>
  <c r="W1092" i="1"/>
  <c r="X1092" i="1" s="1"/>
  <c r="Y1092" i="1" s="1"/>
  <c r="W864" i="1"/>
  <c r="X864" i="1" s="1"/>
  <c r="Y864" i="1" s="1"/>
  <c r="W880" i="1"/>
  <c r="X880" i="1" s="1"/>
  <c r="Y880" i="1" s="1"/>
  <c r="W2" i="1"/>
  <c r="U343" i="1"/>
  <c r="U942" i="1"/>
  <c r="U916" i="1"/>
  <c r="U1004" i="1"/>
  <c r="U1064" i="1"/>
  <c r="U375" i="1"/>
  <c r="U400" i="1"/>
  <c r="U127" i="1"/>
  <c r="U772" i="1"/>
  <c r="U788" i="1"/>
  <c r="U963" i="1"/>
  <c r="U979" i="1"/>
  <c r="U995" i="1"/>
  <c r="U376" i="1"/>
  <c r="U287" i="1"/>
  <c r="U892" i="1"/>
  <c r="U415" i="1"/>
  <c r="U924" i="1"/>
  <c r="U1008" i="1"/>
  <c r="U1044" i="1"/>
  <c r="U1068" i="1"/>
  <c r="U934" i="1"/>
  <c r="U900" i="1"/>
  <c r="U756" i="1"/>
  <c r="U799" i="1"/>
  <c r="U123" i="1"/>
  <c r="U812" i="1"/>
  <c r="U928" i="1"/>
  <c r="U687" i="1"/>
  <c r="U776" i="1"/>
  <c r="U79" i="1"/>
  <c r="U780" i="1"/>
  <c r="U950" i="1"/>
  <c r="U368" i="1"/>
  <c r="U903" i="1"/>
  <c r="U15" i="1"/>
  <c r="U351" i="1"/>
  <c r="U424" i="1"/>
  <c r="U408" i="1"/>
  <c r="U247" i="1"/>
  <c r="U319" i="1"/>
  <c r="U814" i="1"/>
  <c r="U896" i="1"/>
  <c r="U940" i="1"/>
  <c r="U980" i="1"/>
  <c r="U1012" i="1"/>
  <c r="U1072" i="1"/>
  <c r="U887" i="1"/>
  <c r="U878" i="1"/>
  <c r="U63" i="1"/>
  <c r="U159" i="1"/>
  <c r="U760" i="1"/>
  <c r="U871" i="1"/>
  <c r="U431" i="1"/>
  <c r="U919" i="1"/>
  <c r="U735" i="1"/>
  <c r="U199" i="1"/>
  <c r="U367" i="1"/>
  <c r="U412" i="1"/>
  <c r="U932" i="1"/>
  <c r="U808" i="1"/>
  <c r="U931" i="1"/>
  <c r="U792" i="1"/>
  <c r="U912" i="1"/>
  <c r="U944" i="1"/>
  <c r="U966" i="1"/>
  <c r="U982" i="1"/>
  <c r="U1014" i="1"/>
  <c r="U1030" i="1"/>
  <c r="U1046" i="1"/>
  <c r="U1062" i="1"/>
  <c r="U1078" i="1"/>
  <c r="U303" i="1"/>
  <c r="U191" i="1"/>
  <c r="U432" i="1"/>
  <c r="U796" i="1"/>
  <c r="U47" i="1"/>
  <c r="U764" i="1"/>
  <c r="U918" i="1"/>
  <c r="U399" i="1"/>
  <c r="U948" i="1"/>
  <c r="U1076" i="1"/>
  <c r="U335" i="1"/>
  <c r="U392" i="1"/>
  <c r="U804" i="1"/>
  <c r="U383" i="1"/>
  <c r="U447" i="1"/>
  <c r="U676" i="1"/>
  <c r="X163" i="1" l="1"/>
  <c r="Y163" i="1" s="1"/>
  <c r="W134" i="1"/>
  <c r="X134" i="1" s="1"/>
  <c r="Y134" i="1" s="1"/>
  <c r="W796" i="1"/>
  <c r="X796" i="1" s="1"/>
  <c r="Y796" i="1" s="1"/>
  <c r="W912" i="1"/>
  <c r="X912" i="1" s="1"/>
  <c r="Y912" i="1" s="1"/>
  <c r="W887" i="1"/>
  <c r="X887" i="1" s="1"/>
  <c r="Y887" i="1" s="1"/>
  <c r="W928" i="1"/>
  <c r="X928" i="1" s="1"/>
  <c r="Y928" i="1" s="1"/>
  <c r="W979" i="1"/>
  <c r="X979" i="1" s="1"/>
  <c r="Y979" i="1" s="1"/>
  <c r="W447" i="1"/>
  <c r="X447" i="1" s="1"/>
  <c r="Y447" i="1" s="1"/>
  <c r="W335" i="1"/>
  <c r="X335" i="1" s="1"/>
  <c r="Y335" i="1" s="1"/>
  <c r="W918" i="1"/>
  <c r="X918" i="1" s="1"/>
  <c r="Y918" i="1" s="1"/>
  <c r="W432" i="1"/>
  <c r="X432" i="1" s="1"/>
  <c r="Y432" i="1" s="1"/>
  <c r="W1062" i="1"/>
  <c r="X1062" i="1" s="1"/>
  <c r="Y1062" i="1" s="1"/>
  <c r="W982" i="1"/>
  <c r="X982" i="1" s="1"/>
  <c r="Y982" i="1" s="1"/>
  <c r="W792" i="1"/>
  <c r="X792" i="1" s="1"/>
  <c r="Y792" i="1" s="1"/>
  <c r="W412" i="1"/>
  <c r="X412" i="1" s="1"/>
  <c r="Y412" i="1" s="1"/>
  <c r="W919" i="1"/>
  <c r="X919" i="1" s="1"/>
  <c r="Y919" i="1" s="1"/>
  <c r="W159" i="1"/>
  <c r="X159" i="1" s="1"/>
  <c r="Y159" i="1" s="1"/>
  <c r="W1072" i="1"/>
  <c r="X1072" i="1" s="1"/>
  <c r="Y1072" i="1" s="1"/>
  <c r="W896" i="1"/>
  <c r="X896" i="1" s="1"/>
  <c r="Y896" i="1" s="1"/>
  <c r="W408" i="1"/>
  <c r="X408" i="1" s="1"/>
  <c r="Y408" i="1" s="1"/>
  <c r="W903" i="1"/>
  <c r="X903" i="1" s="1"/>
  <c r="Y903" i="1" s="1"/>
  <c r="W79" i="1"/>
  <c r="X79" i="1" s="1"/>
  <c r="Y79" i="1" s="1"/>
  <c r="W812" i="1"/>
  <c r="X812" i="1" s="1"/>
  <c r="Y812" i="1" s="1"/>
  <c r="W900" i="1"/>
  <c r="X900" i="1" s="1"/>
  <c r="Y900" i="1" s="1"/>
  <c r="W1008" i="1"/>
  <c r="X1008" i="1" s="1"/>
  <c r="Y1008" i="1" s="1"/>
  <c r="W287" i="1"/>
  <c r="X287" i="1" s="1"/>
  <c r="Y287" i="1" s="1"/>
  <c r="W963" i="1"/>
  <c r="X963" i="1" s="1"/>
  <c r="Y963" i="1" s="1"/>
  <c r="W400" i="1"/>
  <c r="X400" i="1" s="1"/>
  <c r="Y400" i="1" s="1"/>
  <c r="W916" i="1"/>
  <c r="X916" i="1" s="1"/>
  <c r="Y916" i="1" s="1"/>
  <c r="W392" i="1"/>
  <c r="X392" i="1" s="1"/>
  <c r="Y392" i="1" s="1"/>
  <c r="W1014" i="1"/>
  <c r="X1014" i="1" s="1"/>
  <c r="Y1014" i="1" s="1"/>
  <c r="W932" i="1"/>
  <c r="X932" i="1" s="1"/>
  <c r="Y932" i="1" s="1"/>
  <c r="W940" i="1"/>
  <c r="X940" i="1" s="1"/>
  <c r="Y940" i="1" s="1"/>
  <c r="W780" i="1"/>
  <c r="X780" i="1" s="1"/>
  <c r="Y780" i="1" s="1"/>
  <c r="W892" i="1"/>
  <c r="X892" i="1" s="1"/>
  <c r="Y892" i="1" s="1"/>
  <c r="W383" i="1"/>
  <c r="X383" i="1" s="1"/>
  <c r="Y383" i="1" s="1"/>
  <c r="W764" i="1"/>
  <c r="X764" i="1" s="1"/>
  <c r="Y764" i="1" s="1"/>
  <c r="W1046" i="1"/>
  <c r="X1046" i="1" s="1"/>
  <c r="Y1046" i="1" s="1"/>
  <c r="W931" i="1"/>
  <c r="X931" i="1" s="1"/>
  <c r="Y931" i="1" s="1"/>
  <c r="W367" i="1"/>
  <c r="X367" i="1" s="1"/>
  <c r="Y367" i="1" s="1"/>
  <c r="W63" i="1"/>
  <c r="X63" i="1" s="1"/>
  <c r="Y63" i="1" s="1"/>
  <c r="W814" i="1"/>
  <c r="X814" i="1" s="1"/>
  <c r="Y814" i="1" s="1"/>
  <c r="W368" i="1"/>
  <c r="X368" i="1" s="1"/>
  <c r="Y368" i="1" s="1"/>
  <c r="W123" i="1"/>
  <c r="X123" i="1" s="1"/>
  <c r="Y123" i="1" s="1"/>
  <c r="W924" i="1"/>
  <c r="X924" i="1" s="1"/>
  <c r="Y924" i="1" s="1"/>
  <c r="W788" i="1"/>
  <c r="X788" i="1" s="1"/>
  <c r="Y788" i="1" s="1"/>
  <c r="W942" i="1"/>
  <c r="X942" i="1" s="1"/>
  <c r="Y942" i="1" s="1"/>
  <c r="W676" i="1"/>
  <c r="X676" i="1" s="1"/>
  <c r="Y676" i="1" s="1"/>
  <c r="W1078" i="1"/>
  <c r="X1078" i="1" s="1"/>
  <c r="Y1078" i="1" s="1"/>
  <c r="W760" i="1"/>
  <c r="X760" i="1" s="1"/>
  <c r="Y760" i="1" s="1"/>
  <c r="W15" i="1"/>
  <c r="X15" i="1" s="1"/>
  <c r="Y15" i="1" s="1"/>
  <c r="W1044" i="1"/>
  <c r="X1044" i="1" s="1"/>
  <c r="Y1044" i="1" s="1"/>
  <c r="W127" i="1"/>
  <c r="X127" i="1" s="1"/>
  <c r="Y127" i="1" s="1"/>
  <c r="W1076" i="1"/>
  <c r="X1076" i="1" s="1"/>
  <c r="Y1076" i="1" s="1"/>
  <c r="W191" i="1"/>
  <c r="X191" i="1" s="1"/>
  <c r="Y191" i="1" s="1"/>
  <c r="W966" i="1"/>
  <c r="X966" i="1" s="1"/>
  <c r="Y966" i="1" s="1"/>
  <c r="W431" i="1"/>
  <c r="X431" i="1" s="1"/>
  <c r="Y431" i="1" s="1"/>
  <c r="W1012" i="1"/>
  <c r="X1012" i="1" s="1"/>
  <c r="Y1012" i="1" s="1"/>
  <c r="W424" i="1"/>
  <c r="X424" i="1" s="1"/>
  <c r="Y424" i="1" s="1"/>
  <c r="W776" i="1"/>
  <c r="X776" i="1" s="1"/>
  <c r="Y776" i="1" s="1"/>
  <c r="W934" i="1"/>
  <c r="X934" i="1" s="1"/>
  <c r="Y934" i="1" s="1"/>
  <c r="W376" i="1"/>
  <c r="X376" i="1" s="1"/>
  <c r="Y376" i="1" s="1"/>
  <c r="W375" i="1"/>
  <c r="X375" i="1" s="1"/>
  <c r="Y375" i="1" s="1"/>
  <c r="W804" i="1"/>
  <c r="X804" i="1" s="1"/>
  <c r="Y804" i="1" s="1"/>
  <c r="W948" i="1"/>
  <c r="X948" i="1" s="1"/>
  <c r="Y948" i="1" s="1"/>
  <c r="W47" i="1"/>
  <c r="X47" i="1" s="1"/>
  <c r="Y47" i="1" s="1"/>
  <c r="W303" i="1"/>
  <c r="X303" i="1" s="1"/>
  <c r="Y303" i="1" s="1"/>
  <c r="W1030" i="1"/>
  <c r="X1030" i="1" s="1"/>
  <c r="Y1030" i="1" s="1"/>
  <c r="W944" i="1"/>
  <c r="X944" i="1" s="1"/>
  <c r="Y944" i="1" s="1"/>
  <c r="W808" i="1"/>
  <c r="X808" i="1" s="1"/>
  <c r="Y808" i="1" s="1"/>
  <c r="W199" i="1"/>
  <c r="X199" i="1" s="1"/>
  <c r="Y199" i="1" s="1"/>
  <c r="W871" i="1"/>
  <c r="X871" i="1" s="1"/>
  <c r="Y871" i="1" s="1"/>
  <c r="W878" i="1"/>
  <c r="X878" i="1" s="1"/>
  <c r="Y878" i="1" s="1"/>
  <c r="W980" i="1"/>
  <c r="X980" i="1" s="1"/>
  <c r="Y980" i="1" s="1"/>
  <c r="W319" i="1"/>
  <c r="X319" i="1" s="1"/>
  <c r="Y319" i="1" s="1"/>
  <c r="W351" i="1"/>
  <c r="X351" i="1" s="1"/>
  <c r="Y351" i="1" s="1"/>
  <c r="W950" i="1"/>
  <c r="X950" i="1" s="1"/>
  <c r="Y950" i="1" s="1"/>
  <c r="W687" i="1"/>
  <c r="X687" i="1" s="1"/>
  <c r="Y687" i="1" s="1"/>
  <c r="W799" i="1"/>
  <c r="X799" i="1" s="1"/>
  <c r="Y799" i="1" s="1"/>
  <c r="W1068" i="1"/>
  <c r="X1068" i="1" s="1"/>
  <c r="Y1068" i="1" s="1"/>
  <c r="W415" i="1"/>
  <c r="X415" i="1" s="1"/>
  <c r="Y415" i="1" s="1"/>
  <c r="W995" i="1"/>
  <c r="X995" i="1" s="1"/>
  <c r="Y995" i="1" s="1"/>
  <c r="W772" i="1"/>
  <c r="X772" i="1" s="1"/>
  <c r="Y772" i="1" s="1"/>
  <c r="W1064" i="1"/>
  <c r="X1064" i="1" s="1"/>
  <c r="Y1064" i="1" s="1"/>
  <c r="W343" i="1"/>
  <c r="X343" i="1" s="1"/>
  <c r="Y343" i="1" s="1"/>
  <c r="W399" i="1"/>
  <c r="X399" i="1" s="1"/>
  <c r="Y399" i="1" s="1"/>
  <c r="W735" i="1"/>
  <c r="X735" i="1" s="1"/>
  <c r="Y735" i="1" s="1"/>
  <c r="W247" i="1"/>
  <c r="X247" i="1" s="1"/>
  <c r="Y247" i="1" s="1"/>
  <c r="W756" i="1"/>
  <c r="X756" i="1" s="1"/>
  <c r="Y756" i="1" s="1"/>
  <c r="W1004" i="1"/>
  <c r="X1004" i="1" s="1"/>
  <c r="Y1004" i="1" s="1"/>
  <c r="X2" i="1"/>
  <c r="Y2" i="1" s="1"/>
</calcChain>
</file>

<file path=xl/sharedStrings.xml><?xml version="1.0" encoding="utf-8"?>
<sst xmlns="http://schemas.openxmlformats.org/spreadsheetml/2006/main" count="364" uniqueCount="171">
  <si>
    <t>Nombre</t>
  </si>
  <si>
    <t>Fecha</t>
  </si>
  <si>
    <t>ProductoId</t>
  </si>
  <si>
    <t>VendedorId</t>
  </si>
  <si>
    <t>NombreProducto</t>
  </si>
  <si>
    <t>VentaId</t>
  </si>
  <si>
    <t>Cargo</t>
  </si>
  <si>
    <t>CargoId</t>
  </si>
  <si>
    <t>Apellido</t>
  </si>
  <si>
    <t>ComisionId</t>
  </si>
  <si>
    <t>Descripcion</t>
  </si>
  <si>
    <t>Escala 1</t>
  </si>
  <si>
    <t>Escala 2</t>
  </si>
  <si>
    <t>Escala 3</t>
  </si>
  <si>
    <t>Escala 4</t>
  </si>
  <si>
    <t>Escala 5</t>
  </si>
  <si>
    <t>CEO</t>
  </si>
  <si>
    <t>Director</t>
  </si>
  <si>
    <t>Gerente</t>
  </si>
  <si>
    <t>Jefe</t>
  </si>
  <si>
    <t>Vendedor Sr</t>
  </si>
  <si>
    <t>Vendedor Ssr</t>
  </si>
  <si>
    <t>Vendedor Jr</t>
  </si>
  <si>
    <t>Pasante</t>
  </si>
  <si>
    <t>Juan</t>
  </si>
  <si>
    <t>Perez</t>
  </si>
  <si>
    <t>Ana</t>
  </si>
  <si>
    <t>Pedro</t>
  </si>
  <si>
    <t>Isabel</t>
  </si>
  <si>
    <t>Laura</t>
  </si>
  <si>
    <t>Pilar</t>
  </si>
  <si>
    <t>Antonio</t>
  </si>
  <si>
    <t>Manuel</t>
  </si>
  <si>
    <t>Jose</t>
  </si>
  <si>
    <t>Francisco</t>
  </si>
  <si>
    <t>Javier</t>
  </si>
  <si>
    <t>Josefa</t>
  </si>
  <si>
    <t>Teresa</t>
  </si>
  <si>
    <t>David</t>
  </si>
  <si>
    <t>Lionel</t>
  </si>
  <si>
    <t>Messi</t>
  </si>
  <si>
    <t>Maria</t>
  </si>
  <si>
    <t>Carmen</t>
  </si>
  <si>
    <t>Garcia</t>
  </si>
  <si>
    <t>Rodriguez</t>
  </si>
  <si>
    <t>Gonzalez</t>
  </si>
  <si>
    <t>Fernandez</t>
  </si>
  <si>
    <t>Lopez</t>
  </si>
  <si>
    <t>Martinez</t>
  </si>
  <si>
    <t>Sanchez</t>
  </si>
  <si>
    <t>Gomez</t>
  </si>
  <si>
    <t>Martin</t>
  </si>
  <si>
    <t>Producto A</t>
  </si>
  <si>
    <t>Producto B</t>
  </si>
  <si>
    <t>Producto C</t>
  </si>
  <si>
    <t>Producto D</t>
  </si>
  <si>
    <t>Producto E</t>
  </si>
  <si>
    <t>Producto F</t>
  </si>
  <si>
    <t>Producto G</t>
  </si>
  <si>
    <t>Producto H</t>
  </si>
  <si>
    <t>Producto I</t>
  </si>
  <si>
    <t>Producto J</t>
  </si>
  <si>
    <t>Cantidad</t>
  </si>
  <si>
    <t>SalarioBase</t>
  </si>
  <si>
    <t>PrecioVentaUnitario</t>
  </si>
  <si>
    <t>CostoUnitario</t>
  </si>
  <si>
    <t xml:space="preserve">Item 1.1) </t>
  </si>
  <si>
    <t>Item 1.2)</t>
  </si>
  <si>
    <t>Item 1.3)</t>
  </si>
  <si>
    <t>Item 1.4)</t>
  </si>
  <si>
    <t>Item 1.5)</t>
  </si>
  <si>
    <t>Item 1.6)</t>
  </si>
  <si>
    <t>Item 1.7)</t>
  </si>
  <si>
    <t>Item 1.8)</t>
  </si>
  <si>
    <t>Item 1.9)</t>
  </si>
  <si>
    <t>Item 1.10)</t>
  </si>
  <si>
    <t>Item 1.11)</t>
  </si>
  <si>
    <t>Item 1.12)</t>
  </si>
  <si>
    <t>DiaSemana</t>
  </si>
  <si>
    <t>Mes</t>
  </si>
  <si>
    <t>NombreCompleto</t>
  </si>
  <si>
    <t>NombreProductos</t>
  </si>
  <si>
    <t>Cargos</t>
  </si>
  <si>
    <t>PrecioVentaUnitarioFinal</t>
  </si>
  <si>
    <t>ComisionID</t>
  </si>
  <si>
    <t>CostoUnitarioVerano</t>
  </si>
  <si>
    <t>CostoUnitarioInvierno</t>
  </si>
  <si>
    <t>CostoUnitarioFinal</t>
  </si>
  <si>
    <t>ComisionPorcentaje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</si>
  <si>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</si>
  <si>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</si>
  <si>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</si>
  <si>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</si>
  <si>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</si>
  <si>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</si>
  <si>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</si>
  <si>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</si>
  <si>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</si>
  <si>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</si>
  <si>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</si>
  <si>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Facturación</t>
  </si>
  <si>
    <t>CostoTotal</t>
  </si>
  <si>
    <t xml:space="preserve">ComisionVendedor </t>
  </si>
  <si>
    <t>UtilidadBruta</t>
  </si>
  <si>
    <t>RentabilidadVenta</t>
  </si>
  <si>
    <t>Row Labels</t>
  </si>
  <si>
    <t>Fernandez, Isabel</t>
  </si>
  <si>
    <t>Garcia, Juan</t>
  </si>
  <si>
    <t>Gomez, Jose</t>
  </si>
  <si>
    <t>Gonzalez, Pedro</t>
  </si>
  <si>
    <t>Lopez, Laura</t>
  </si>
  <si>
    <t>Martin, Francisco</t>
  </si>
  <si>
    <t>Martinez, Pilar</t>
  </si>
  <si>
    <t>Perez, Manuel</t>
  </si>
  <si>
    <t>Rodriguez, Ana</t>
  </si>
  <si>
    <t>Sanchez, Antonio</t>
  </si>
  <si>
    <t>(blank)</t>
  </si>
  <si>
    <t>Grand Total</t>
  </si>
  <si>
    <t>Sum of Facturación</t>
  </si>
  <si>
    <t>Average of SalarioBase</t>
  </si>
  <si>
    <t>Sum of SalarioBase2</t>
  </si>
  <si>
    <t>Max of SalarioBase</t>
  </si>
  <si>
    <t>Min of SalarioBase2</t>
  </si>
  <si>
    <t>Column Labels</t>
  </si>
  <si>
    <t>May</t>
  </si>
  <si>
    <t>Gomez, Javier</t>
  </si>
  <si>
    <t>Gomez, Pilar</t>
  </si>
  <si>
    <t>Martin, Josefa</t>
  </si>
  <si>
    <t>Garcia, David</t>
  </si>
  <si>
    <t>Fernandez, Teresa</t>
  </si>
  <si>
    <t>Perez, Laura</t>
  </si>
  <si>
    <t>Gomez, Maria</t>
  </si>
  <si>
    <t>Gomez, David</t>
  </si>
  <si>
    <t>Sanchez, Isabel</t>
  </si>
  <si>
    <t>Rodriguez, Maria</t>
  </si>
  <si>
    <t>Garcia, Isabel</t>
  </si>
  <si>
    <t>Garcia, Jose</t>
  </si>
  <si>
    <t>Rodriguez, Javier</t>
  </si>
  <si>
    <t>Rodriguez, Jose</t>
  </si>
  <si>
    <t>Gonzalez, Francisco</t>
  </si>
  <si>
    <t>Fernandez, Jose</t>
  </si>
  <si>
    <t>Gonzalez, Carmen</t>
  </si>
  <si>
    <t>Martinez, Pedro</t>
  </si>
  <si>
    <t>Gonzalez, Josefa</t>
  </si>
  <si>
    <t>Fernandez, Juan</t>
  </si>
  <si>
    <t>Lopez, Ana</t>
  </si>
  <si>
    <t>Martin, Carmen</t>
  </si>
  <si>
    <t>Lopez, Teresa</t>
  </si>
  <si>
    <t>Garcia, Manuel</t>
  </si>
  <si>
    <t>Messi, Lionel</t>
  </si>
  <si>
    <t>Rodriguez, Francisco</t>
  </si>
  <si>
    <t>Gonzalez, Lionel</t>
  </si>
  <si>
    <t>Martin, Antonio</t>
  </si>
  <si>
    <t>Sum of SalarioBase3</t>
  </si>
  <si>
    <t>CargoID</t>
  </si>
  <si>
    <t>(Multiple Items)</t>
  </si>
  <si>
    <t>Sum of UtilidadBruta</t>
  </si>
  <si>
    <t>Sum of ComisionPorcentaje</t>
  </si>
  <si>
    <t>7.1</t>
  </si>
  <si>
    <t>7.2</t>
  </si>
  <si>
    <t>7.3</t>
  </si>
  <si>
    <t>Sum of Cantidad</t>
  </si>
  <si>
    <t>Sunday</t>
  </si>
  <si>
    <t>Monday</t>
  </si>
  <si>
    <t>Tuesday</t>
  </si>
  <si>
    <t>Wednesday</t>
  </si>
  <si>
    <t>Thursday</t>
  </si>
  <si>
    <t>Friday</t>
  </si>
  <si>
    <t>Saturday</t>
  </si>
  <si>
    <t>VENTAS</t>
  </si>
  <si>
    <t xml:space="preserve">dinamico con botones interactivos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</si>
</sst>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_-[$€-2]\ * #,##0_-;\-[$€-2]\ * #,##0_-;_-[$€-2]\ * &quot;-&quot;??_-;_-@_-"/>
    <numFmt numFmtId="165" formatCode="_-[$€-2]\ * #,##0.00_-;\-[$€-2]\ * #,##0.00_-;_-[$€-2]\ * &quot;-&quot;??_-;_-@_-"/>
    <numFmt numFmtId="166" formatCode="#,##0.00\ &quot;€&quot;"/>
    <numFmt numFmtId="167" formatCode="#,##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 (Body)"/>
    </font>
    <font>
      <b/>
      <sz val="11"/>
      <color theme="1"/>
      <name val="Calibri"/>
      <family val="2"/>
      <scheme val="minor"/>
    </font>
    <font>
      <b/>
      <sz val="36"/>
      <color theme="0"/>
      <name val="Calibri (Body)"/>
    </font>
    <font>
      <b/>
      <sz val="48"/>
      <color theme="0"/>
      <name val="Calibri (Body)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9" fontId="0" fillId="0" borderId="1" xfId="0" applyNumberFormat="1" applyBorder="1"/>
    <xf numFmtId="0" fontId="1" fillId="2" borderId="0" xfId="0" applyFont="1" applyFill="1"/>
    <xf numFmtId="164" fontId="0" fillId="0" borderId="0" xfId="0" applyNumberFormat="1"/>
    <xf numFmtId="0" fontId="0" fillId="3" borderId="0" xfId="0" applyFill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3" fillId="0" borderId="0" xfId="0" applyFont="1"/>
    <xf numFmtId="44" fontId="0" fillId="0" borderId="0" xfId="0" applyNumberFormat="1"/>
    <xf numFmtId="167" fontId="1" fillId="2" borderId="0" xfId="0" applyNumberFormat="1" applyFont="1" applyFill="1"/>
    <xf numFmtId="167" fontId="0" fillId="0" borderId="0" xfId="0" applyNumberFormat="1"/>
    <xf numFmtId="0" fontId="0" fillId="4" borderId="0" xfId="0" applyFill="1"/>
    <xf numFmtId="0" fontId="4" fillId="4" borderId="0" xfId="0" applyFont="1" applyFill="1"/>
    <xf numFmtId="0" fontId="5" fillId="4" borderId="0" xfId="0" applyFont="1" applyFill="1"/>
    <xf numFmtId="0" fontId="6" fillId="4" borderId="0" xfId="0" applyFont="1" applyFill="1"/>
    <xf numFmtId="0" fontId="1" fillId="2" borderId="0" xfId="0" applyFont="1" applyFill="1" applyBorder="1"/>
    <xf numFmtId="166" fontId="7" fillId="0" borderId="1" xfId="0" applyNumberFormat="1" applyFont="1" applyBorder="1"/>
  </cellXfs>
  <cellStyles count="1">
    <cellStyle name="Normal" xfId="0" builtinId="0"/>
  </cellStyles>
  <dxfs count="8">
    <dxf>
      <numFmt numFmtId="34" formatCode="_-* #,##0.00\ &quot;€&quot;_-;\-* #,##0.00\ &quot;€&quot;_-;_-* &quot;-&quot;??\ &quot;€&quot;_-;_-@_-"/>
    </dxf>
    <dxf>
      <numFmt numFmtId="166" formatCode="#,##0.00\ &quot;€&quot;"/>
    </dxf>
    <dxf>
      <numFmt numFmtId="166" formatCode="#,##0.00\ &quot;€&quot;"/>
    </dxf>
    <dxf>
      <font>
        <color theme="1"/>
      </font>
    </dxf>
    <dxf>
      <font>
        <color theme="1"/>
      </font>
    </dxf>
    <dxf>
      <numFmt numFmtId="34" formatCode="_-* #,##0.00\ &quot;€&quot;_-;\-* #,##0.00\ &quot;€&quot;_-;_-* &quot;-&quot;??\ &quot;€&quot;_-;_-@_-"/>
    </dxf>
    <dxf>
      <font>
        <color rgb="FFFF0000"/>
      </font>
    </dxf>
    <dxf>
      <numFmt numFmtId="166" formatCode="#,##0.0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[supermercado_base copia.xlsx]Clase 4. Item {7.1,7.3}!PivotTable9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'Clase 4. Item {7.1,7.3}'!$B$1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'Clase 4. Item {7.1,7.3}'!$A$2:$A$12</c:f>
              <c:strCache>
                <c:ptCount val="10"/>
                <c:pt idx="0">
                  <c:v>Producto A</c:v>
                </c:pt>
                <c:pt idx="1">
                  <c:v>Producto B</c:v>
                </c:pt>
                <c:pt idx="2">
                  <c:v>Producto C</c:v>
                </c:pt>
                <c:pt idx="3">
                  <c:v>Producto D</c:v>
                </c:pt>
                <c:pt idx="4">
                  <c:v>Producto E</c:v>
                </c:pt>
                <c:pt idx="5">
                  <c:v>Producto F</c:v>
                </c:pt>
                <c:pt idx="6">
                  <c:v>Producto G</c:v>
                </c:pt>
                <c:pt idx="7">
                  <c:v>Producto H</c:v>
                </c:pt>
                <c:pt idx="8">
                  <c:v>Producto I</c:v>
                </c:pt>
                <c:pt idx="9">
                  <c:v>Producto J</c:v>
                </c:pt>
              </c:strCache>
            </c:strRef>
          </c:cat>
          <c:val>
            <c:numRef>
              <c:f>'Clase 4. Item {7.1,7.3}'!$B$2:$B$12</c:f>
              <c:numCache>
                <c:formatCode>_("€"* #,##0.00_);_("€"* \(#,##0.00\);_("€"* "-"??_);_(@_)</c:formatCode>
                <c:ptCount val="10"/>
                <c:pt idx="0">
                  <c:v>30084</c:v>
                </c:pt>
                <c:pt idx="1">
                  <c:v>43100.399999999987</c:v>
                </c:pt>
                <c:pt idx="2">
                  <c:v>67325.600000000006</c:v>
                </c:pt>
                <c:pt idx="3">
                  <c:v>55325.200000000004</c:v>
                </c:pt>
                <c:pt idx="4">
                  <c:v>74990.399999999994</c:v>
                </c:pt>
                <c:pt idx="5">
                  <c:v>48563.199999999997</c:v>
                </c:pt>
                <c:pt idx="6">
                  <c:v>64062.799999999996</c:v>
                </c:pt>
                <c:pt idx="7">
                  <c:v>46317.600000000006</c:v>
                </c:pt>
                <c:pt idx="8">
                  <c:v>97541.6</c:v>
                </c:pt>
                <c:pt idx="9">
                  <c:v>95816.000000000029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74-5A4F-B578-4EFC87371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33616"/>
        <c:axId val="28061840"/>
      </c:barChart>
      <c:catAx>
        <c:axId val="2733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8061840"/>
        <c:crosses val="autoZero"/>
        <c:auto val="1"/>
        <c:lblAlgn val="ctr"/>
        <c:lblOffset val="100"/>
        <c:noMultiLvlLbl val="0"/>
      </c:catAx>
      <c:valAx>
        <c:axId val="2806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733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UtilidadBruta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Ventas!$X$1</c:f>
              <c:strCache>
                <c:ptCount val="1"/>
                <c:pt idx="0">
                  <c:v>UtilidadBruta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Ventas!$B$2:$B$1093</c:f>
              <c:numCache>
                <c:formatCode>m/d/yy</c:formatCode>
                <c:ptCount val="1092"/>
                <c:pt idx="0">
                  <c:v>44927</c:v>
                </c:pt>
                <c:pt idx="1">
                  <c:v>44927</c:v>
                </c:pt>
                <c:pt idx="2">
                  <c:v>44928</c:v>
                </c:pt>
                <c:pt idx="3">
                  <c:v>44928</c:v>
                </c:pt>
                <c:pt idx="4">
                  <c:v>44929</c:v>
                </c:pt>
                <c:pt idx="5">
                  <c:v>44929</c:v>
                </c:pt>
                <c:pt idx="6">
                  <c:v>44930</c:v>
                </c:pt>
                <c:pt idx="7">
                  <c:v>44930</c:v>
                </c:pt>
                <c:pt idx="8">
                  <c:v>44930</c:v>
                </c:pt>
                <c:pt idx="9">
                  <c:v>44931</c:v>
                </c:pt>
                <c:pt idx="10">
                  <c:v>44931</c:v>
                </c:pt>
                <c:pt idx="11">
                  <c:v>44931</c:v>
                </c:pt>
                <c:pt idx="12">
                  <c:v>44932</c:v>
                </c:pt>
                <c:pt idx="13">
                  <c:v>44932</c:v>
                </c:pt>
                <c:pt idx="14">
                  <c:v>44932</c:v>
                </c:pt>
                <c:pt idx="15">
                  <c:v>44933</c:v>
                </c:pt>
                <c:pt idx="16">
                  <c:v>44933</c:v>
                </c:pt>
                <c:pt idx="17">
                  <c:v>44933</c:v>
                </c:pt>
                <c:pt idx="18">
                  <c:v>44934</c:v>
                </c:pt>
                <c:pt idx="19">
                  <c:v>44934</c:v>
                </c:pt>
                <c:pt idx="20">
                  <c:v>44934</c:v>
                </c:pt>
                <c:pt idx="21">
                  <c:v>44935</c:v>
                </c:pt>
                <c:pt idx="22">
                  <c:v>44935</c:v>
                </c:pt>
                <c:pt idx="23">
                  <c:v>44935</c:v>
                </c:pt>
                <c:pt idx="24">
                  <c:v>44936</c:v>
                </c:pt>
                <c:pt idx="25">
                  <c:v>44936</c:v>
                </c:pt>
                <c:pt idx="26">
                  <c:v>44936</c:v>
                </c:pt>
                <c:pt idx="27">
                  <c:v>44937</c:v>
                </c:pt>
                <c:pt idx="28">
                  <c:v>44937</c:v>
                </c:pt>
                <c:pt idx="29">
                  <c:v>44937</c:v>
                </c:pt>
                <c:pt idx="30">
                  <c:v>44938</c:v>
                </c:pt>
                <c:pt idx="31">
                  <c:v>44938</c:v>
                </c:pt>
                <c:pt idx="32">
                  <c:v>44938</c:v>
                </c:pt>
                <c:pt idx="33">
                  <c:v>45250</c:v>
                </c:pt>
                <c:pt idx="34">
                  <c:v>44939</c:v>
                </c:pt>
                <c:pt idx="35">
                  <c:v>44939</c:v>
                </c:pt>
                <c:pt idx="36">
                  <c:v>44940</c:v>
                </c:pt>
                <c:pt idx="37">
                  <c:v>44940</c:v>
                </c:pt>
                <c:pt idx="38">
                  <c:v>44940</c:v>
                </c:pt>
                <c:pt idx="39">
                  <c:v>44941</c:v>
                </c:pt>
                <c:pt idx="40">
                  <c:v>44941</c:v>
                </c:pt>
                <c:pt idx="41">
                  <c:v>44941</c:v>
                </c:pt>
                <c:pt idx="42">
                  <c:v>44942</c:v>
                </c:pt>
                <c:pt idx="43">
                  <c:v>44942</c:v>
                </c:pt>
                <c:pt idx="44">
                  <c:v>44942</c:v>
                </c:pt>
                <c:pt idx="45">
                  <c:v>44943</c:v>
                </c:pt>
                <c:pt idx="46">
                  <c:v>44943</c:v>
                </c:pt>
                <c:pt idx="47">
                  <c:v>44943</c:v>
                </c:pt>
                <c:pt idx="48">
                  <c:v>44944</c:v>
                </c:pt>
                <c:pt idx="49">
                  <c:v>44944</c:v>
                </c:pt>
                <c:pt idx="50">
                  <c:v>44944</c:v>
                </c:pt>
                <c:pt idx="51">
                  <c:v>44945</c:v>
                </c:pt>
                <c:pt idx="52">
                  <c:v>44945</c:v>
                </c:pt>
                <c:pt idx="53">
                  <c:v>44945</c:v>
                </c:pt>
                <c:pt idx="54">
                  <c:v>44946</c:v>
                </c:pt>
                <c:pt idx="55">
                  <c:v>44946</c:v>
                </c:pt>
                <c:pt idx="56">
                  <c:v>44946</c:v>
                </c:pt>
                <c:pt idx="57">
                  <c:v>44947</c:v>
                </c:pt>
                <c:pt idx="58">
                  <c:v>44947</c:v>
                </c:pt>
                <c:pt idx="59">
                  <c:v>44947</c:v>
                </c:pt>
                <c:pt idx="60">
                  <c:v>44948</c:v>
                </c:pt>
                <c:pt idx="61">
                  <c:v>44948</c:v>
                </c:pt>
                <c:pt idx="62">
                  <c:v>44948</c:v>
                </c:pt>
                <c:pt idx="63">
                  <c:v>44949</c:v>
                </c:pt>
                <c:pt idx="64">
                  <c:v>44949</c:v>
                </c:pt>
                <c:pt idx="65">
                  <c:v>44949</c:v>
                </c:pt>
                <c:pt idx="66">
                  <c:v>44950</c:v>
                </c:pt>
                <c:pt idx="67">
                  <c:v>44950</c:v>
                </c:pt>
                <c:pt idx="68">
                  <c:v>44950</c:v>
                </c:pt>
                <c:pt idx="69">
                  <c:v>44951</c:v>
                </c:pt>
                <c:pt idx="70">
                  <c:v>44951</c:v>
                </c:pt>
                <c:pt idx="71">
                  <c:v>44951</c:v>
                </c:pt>
                <c:pt idx="72">
                  <c:v>44952</c:v>
                </c:pt>
                <c:pt idx="73">
                  <c:v>44952</c:v>
                </c:pt>
                <c:pt idx="74">
                  <c:v>44952</c:v>
                </c:pt>
                <c:pt idx="75">
                  <c:v>44953</c:v>
                </c:pt>
                <c:pt idx="76">
                  <c:v>44953</c:v>
                </c:pt>
                <c:pt idx="77">
                  <c:v>44953</c:v>
                </c:pt>
                <c:pt idx="78">
                  <c:v>44954</c:v>
                </c:pt>
                <c:pt idx="79">
                  <c:v>44954</c:v>
                </c:pt>
                <c:pt idx="80">
                  <c:v>44954</c:v>
                </c:pt>
                <c:pt idx="81">
                  <c:v>44955</c:v>
                </c:pt>
                <c:pt idx="82">
                  <c:v>44955</c:v>
                </c:pt>
                <c:pt idx="83">
                  <c:v>44955</c:v>
                </c:pt>
                <c:pt idx="84">
                  <c:v>44956</c:v>
                </c:pt>
                <c:pt idx="85">
                  <c:v>44956</c:v>
                </c:pt>
                <c:pt idx="86">
                  <c:v>44956</c:v>
                </c:pt>
                <c:pt idx="87">
                  <c:v>44957</c:v>
                </c:pt>
                <c:pt idx="88">
                  <c:v>44957</c:v>
                </c:pt>
                <c:pt idx="89">
                  <c:v>44957</c:v>
                </c:pt>
                <c:pt idx="90">
                  <c:v>44958</c:v>
                </c:pt>
                <c:pt idx="91">
                  <c:v>44958</c:v>
                </c:pt>
                <c:pt idx="92">
                  <c:v>44958</c:v>
                </c:pt>
                <c:pt idx="93">
                  <c:v>44959</c:v>
                </c:pt>
                <c:pt idx="94">
                  <c:v>44959</c:v>
                </c:pt>
                <c:pt idx="95">
                  <c:v>44959</c:v>
                </c:pt>
                <c:pt idx="96">
                  <c:v>44960</c:v>
                </c:pt>
                <c:pt idx="97">
                  <c:v>44960</c:v>
                </c:pt>
                <c:pt idx="98">
                  <c:v>44960</c:v>
                </c:pt>
                <c:pt idx="99">
                  <c:v>44961</c:v>
                </c:pt>
                <c:pt idx="100">
                  <c:v>44961</c:v>
                </c:pt>
                <c:pt idx="101">
                  <c:v>44961</c:v>
                </c:pt>
                <c:pt idx="102">
                  <c:v>44962</c:v>
                </c:pt>
                <c:pt idx="103">
                  <c:v>44962</c:v>
                </c:pt>
                <c:pt idx="104">
                  <c:v>44962</c:v>
                </c:pt>
                <c:pt idx="105">
                  <c:v>44963</c:v>
                </c:pt>
                <c:pt idx="106">
                  <c:v>44963</c:v>
                </c:pt>
                <c:pt idx="107">
                  <c:v>44963</c:v>
                </c:pt>
                <c:pt idx="108">
                  <c:v>44964</c:v>
                </c:pt>
                <c:pt idx="109">
                  <c:v>44964</c:v>
                </c:pt>
                <c:pt idx="110">
                  <c:v>44964</c:v>
                </c:pt>
                <c:pt idx="111">
                  <c:v>44965</c:v>
                </c:pt>
                <c:pt idx="112">
                  <c:v>44965</c:v>
                </c:pt>
                <c:pt idx="113">
                  <c:v>44965</c:v>
                </c:pt>
                <c:pt idx="114">
                  <c:v>44966</c:v>
                </c:pt>
                <c:pt idx="115">
                  <c:v>44966</c:v>
                </c:pt>
                <c:pt idx="116">
                  <c:v>44966</c:v>
                </c:pt>
                <c:pt idx="117">
                  <c:v>44967</c:v>
                </c:pt>
                <c:pt idx="118">
                  <c:v>44967</c:v>
                </c:pt>
                <c:pt idx="119">
                  <c:v>44967</c:v>
                </c:pt>
                <c:pt idx="120">
                  <c:v>44968</c:v>
                </c:pt>
                <c:pt idx="121">
                  <c:v>44968</c:v>
                </c:pt>
                <c:pt idx="122">
                  <c:v>44968</c:v>
                </c:pt>
                <c:pt idx="123">
                  <c:v>44969</c:v>
                </c:pt>
                <c:pt idx="124">
                  <c:v>44969</c:v>
                </c:pt>
                <c:pt idx="125">
                  <c:v>44969</c:v>
                </c:pt>
                <c:pt idx="126">
                  <c:v>44970</c:v>
                </c:pt>
                <c:pt idx="127">
                  <c:v>44970</c:v>
                </c:pt>
                <c:pt idx="128">
                  <c:v>44970</c:v>
                </c:pt>
                <c:pt idx="129">
                  <c:v>44971</c:v>
                </c:pt>
                <c:pt idx="130">
                  <c:v>44971</c:v>
                </c:pt>
                <c:pt idx="131">
                  <c:v>44971</c:v>
                </c:pt>
                <c:pt idx="132">
                  <c:v>44972</c:v>
                </c:pt>
                <c:pt idx="133">
                  <c:v>44972</c:v>
                </c:pt>
                <c:pt idx="134">
                  <c:v>44972</c:v>
                </c:pt>
                <c:pt idx="135">
                  <c:v>44973</c:v>
                </c:pt>
                <c:pt idx="136">
                  <c:v>44973</c:v>
                </c:pt>
                <c:pt idx="137">
                  <c:v>44973</c:v>
                </c:pt>
                <c:pt idx="138">
                  <c:v>44974</c:v>
                </c:pt>
                <c:pt idx="139">
                  <c:v>44974</c:v>
                </c:pt>
                <c:pt idx="140">
                  <c:v>44974</c:v>
                </c:pt>
                <c:pt idx="141">
                  <c:v>44975</c:v>
                </c:pt>
                <c:pt idx="142">
                  <c:v>44975</c:v>
                </c:pt>
                <c:pt idx="143">
                  <c:v>44975</c:v>
                </c:pt>
                <c:pt idx="144">
                  <c:v>44976</c:v>
                </c:pt>
                <c:pt idx="145">
                  <c:v>44976</c:v>
                </c:pt>
                <c:pt idx="146">
                  <c:v>44976</c:v>
                </c:pt>
                <c:pt idx="147">
                  <c:v>44977</c:v>
                </c:pt>
                <c:pt idx="148">
                  <c:v>44977</c:v>
                </c:pt>
                <c:pt idx="149">
                  <c:v>44977</c:v>
                </c:pt>
                <c:pt idx="150">
                  <c:v>44978</c:v>
                </c:pt>
                <c:pt idx="151">
                  <c:v>44978</c:v>
                </c:pt>
                <c:pt idx="152">
                  <c:v>44978</c:v>
                </c:pt>
                <c:pt idx="153">
                  <c:v>44979</c:v>
                </c:pt>
                <c:pt idx="154">
                  <c:v>44979</c:v>
                </c:pt>
                <c:pt idx="155">
                  <c:v>44979</c:v>
                </c:pt>
                <c:pt idx="156">
                  <c:v>44980</c:v>
                </c:pt>
                <c:pt idx="157">
                  <c:v>44980</c:v>
                </c:pt>
                <c:pt idx="158">
                  <c:v>44980</c:v>
                </c:pt>
                <c:pt idx="159">
                  <c:v>44981</c:v>
                </c:pt>
                <c:pt idx="160">
                  <c:v>44981</c:v>
                </c:pt>
                <c:pt idx="161">
                  <c:v>44981</c:v>
                </c:pt>
                <c:pt idx="162">
                  <c:v>44982</c:v>
                </c:pt>
                <c:pt idx="163">
                  <c:v>44982</c:v>
                </c:pt>
                <c:pt idx="164">
                  <c:v>44982</c:v>
                </c:pt>
                <c:pt idx="165">
                  <c:v>44983</c:v>
                </c:pt>
                <c:pt idx="166">
                  <c:v>44983</c:v>
                </c:pt>
                <c:pt idx="167">
                  <c:v>44983</c:v>
                </c:pt>
                <c:pt idx="168">
                  <c:v>44984</c:v>
                </c:pt>
                <c:pt idx="169">
                  <c:v>44984</c:v>
                </c:pt>
                <c:pt idx="170">
                  <c:v>44984</c:v>
                </c:pt>
                <c:pt idx="171">
                  <c:v>44985</c:v>
                </c:pt>
                <c:pt idx="172">
                  <c:v>44985</c:v>
                </c:pt>
                <c:pt idx="173">
                  <c:v>44985</c:v>
                </c:pt>
                <c:pt idx="174">
                  <c:v>44986</c:v>
                </c:pt>
                <c:pt idx="175">
                  <c:v>44986</c:v>
                </c:pt>
                <c:pt idx="176">
                  <c:v>44986</c:v>
                </c:pt>
                <c:pt idx="177">
                  <c:v>44987</c:v>
                </c:pt>
                <c:pt idx="178">
                  <c:v>44987</c:v>
                </c:pt>
                <c:pt idx="179">
                  <c:v>44987</c:v>
                </c:pt>
                <c:pt idx="180">
                  <c:v>44988</c:v>
                </c:pt>
                <c:pt idx="181">
                  <c:v>44988</c:v>
                </c:pt>
                <c:pt idx="182">
                  <c:v>44988</c:v>
                </c:pt>
                <c:pt idx="183">
                  <c:v>44989</c:v>
                </c:pt>
                <c:pt idx="184">
                  <c:v>44989</c:v>
                </c:pt>
                <c:pt idx="185">
                  <c:v>45052</c:v>
                </c:pt>
                <c:pt idx="186">
                  <c:v>44990</c:v>
                </c:pt>
                <c:pt idx="187">
                  <c:v>44990</c:v>
                </c:pt>
                <c:pt idx="188">
                  <c:v>44990</c:v>
                </c:pt>
                <c:pt idx="189">
                  <c:v>44991</c:v>
                </c:pt>
                <c:pt idx="190">
                  <c:v>44991</c:v>
                </c:pt>
                <c:pt idx="191">
                  <c:v>44991</c:v>
                </c:pt>
                <c:pt idx="192">
                  <c:v>44992</c:v>
                </c:pt>
                <c:pt idx="193">
                  <c:v>44992</c:v>
                </c:pt>
                <c:pt idx="194">
                  <c:v>44992</c:v>
                </c:pt>
                <c:pt idx="195">
                  <c:v>44993</c:v>
                </c:pt>
                <c:pt idx="196">
                  <c:v>44993</c:v>
                </c:pt>
                <c:pt idx="197">
                  <c:v>44993</c:v>
                </c:pt>
                <c:pt idx="198">
                  <c:v>44994</c:v>
                </c:pt>
                <c:pt idx="199">
                  <c:v>44994</c:v>
                </c:pt>
                <c:pt idx="200">
                  <c:v>44994</c:v>
                </c:pt>
                <c:pt idx="201">
                  <c:v>44995</c:v>
                </c:pt>
                <c:pt idx="202">
                  <c:v>44995</c:v>
                </c:pt>
                <c:pt idx="203">
                  <c:v>44995</c:v>
                </c:pt>
                <c:pt idx="204">
                  <c:v>44996</c:v>
                </c:pt>
                <c:pt idx="205">
                  <c:v>44996</c:v>
                </c:pt>
                <c:pt idx="206">
                  <c:v>44996</c:v>
                </c:pt>
                <c:pt idx="207">
                  <c:v>44997</c:v>
                </c:pt>
                <c:pt idx="208">
                  <c:v>44997</c:v>
                </c:pt>
                <c:pt idx="209">
                  <c:v>44997</c:v>
                </c:pt>
                <c:pt idx="210">
                  <c:v>44998</c:v>
                </c:pt>
                <c:pt idx="211">
                  <c:v>44998</c:v>
                </c:pt>
                <c:pt idx="212">
                  <c:v>44998</c:v>
                </c:pt>
                <c:pt idx="213">
                  <c:v>44999</c:v>
                </c:pt>
                <c:pt idx="214">
                  <c:v>44999</c:v>
                </c:pt>
                <c:pt idx="215">
                  <c:v>44999</c:v>
                </c:pt>
                <c:pt idx="216">
                  <c:v>45000</c:v>
                </c:pt>
                <c:pt idx="217">
                  <c:v>45000</c:v>
                </c:pt>
                <c:pt idx="218">
                  <c:v>45000</c:v>
                </c:pt>
                <c:pt idx="219">
                  <c:v>45001</c:v>
                </c:pt>
                <c:pt idx="220">
                  <c:v>45001</c:v>
                </c:pt>
                <c:pt idx="221">
                  <c:v>45001</c:v>
                </c:pt>
                <c:pt idx="222">
                  <c:v>45002</c:v>
                </c:pt>
                <c:pt idx="223">
                  <c:v>45002</c:v>
                </c:pt>
                <c:pt idx="224">
                  <c:v>45002</c:v>
                </c:pt>
                <c:pt idx="225">
                  <c:v>45156</c:v>
                </c:pt>
                <c:pt idx="226">
                  <c:v>45003</c:v>
                </c:pt>
                <c:pt idx="227">
                  <c:v>45003</c:v>
                </c:pt>
                <c:pt idx="228">
                  <c:v>45004</c:v>
                </c:pt>
                <c:pt idx="229">
                  <c:v>45004</c:v>
                </c:pt>
                <c:pt idx="230">
                  <c:v>45004</c:v>
                </c:pt>
                <c:pt idx="231">
                  <c:v>45005</c:v>
                </c:pt>
                <c:pt idx="232">
                  <c:v>45005</c:v>
                </c:pt>
                <c:pt idx="233">
                  <c:v>45005</c:v>
                </c:pt>
                <c:pt idx="234">
                  <c:v>45006</c:v>
                </c:pt>
                <c:pt idx="235">
                  <c:v>45006</c:v>
                </c:pt>
                <c:pt idx="236">
                  <c:v>45006</c:v>
                </c:pt>
                <c:pt idx="237">
                  <c:v>45007</c:v>
                </c:pt>
                <c:pt idx="238">
                  <c:v>45007</c:v>
                </c:pt>
                <c:pt idx="239">
                  <c:v>45007</c:v>
                </c:pt>
                <c:pt idx="240">
                  <c:v>45008</c:v>
                </c:pt>
                <c:pt idx="241">
                  <c:v>45008</c:v>
                </c:pt>
                <c:pt idx="242">
                  <c:v>45008</c:v>
                </c:pt>
                <c:pt idx="243">
                  <c:v>45009</c:v>
                </c:pt>
                <c:pt idx="244">
                  <c:v>45009</c:v>
                </c:pt>
                <c:pt idx="245">
                  <c:v>45009</c:v>
                </c:pt>
                <c:pt idx="246">
                  <c:v>45010</c:v>
                </c:pt>
                <c:pt idx="247">
                  <c:v>45010</c:v>
                </c:pt>
                <c:pt idx="248">
                  <c:v>45010</c:v>
                </c:pt>
                <c:pt idx="249">
                  <c:v>45011</c:v>
                </c:pt>
                <c:pt idx="250">
                  <c:v>45011</c:v>
                </c:pt>
                <c:pt idx="251">
                  <c:v>45011</c:v>
                </c:pt>
                <c:pt idx="252">
                  <c:v>45012</c:v>
                </c:pt>
                <c:pt idx="253">
                  <c:v>45012</c:v>
                </c:pt>
                <c:pt idx="254">
                  <c:v>45012</c:v>
                </c:pt>
                <c:pt idx="255">
                  <c:v>45013</c:v>
                </c:pt>
                <c:pt idx="256">
                  <c:v>45013</c:v>
                </c:pt>
                <c:pt idx="257">
                  <c:v>45013</c:v>
                </c:pt>
                <c:pt idx="258">
                  <c:v>45014</c:v>
                </c:pt>
                <c:pt idx="259">
                  <c:v>45014</c:v>
                </c:pt>
                <c:pt idx="260">
                  <c:v>45014</c:v>
                </c:pt>
                <c:pt idx="261">
                  <c:v>45015</c:v>
                </c:pt>
                <c:pt idx="262">
                  <c:v>45015</c:v>
                </c:pt>
                <c:pt idx="263">
                  <c:v>45015</c:v>
                </c:pt>
                <c:pt idx="264">
                  <c:v>45016</c:v>
                </c:pt>
                <c:pt idx="265">
                  <c:v>45016</c:v>
                </c:pt>
                <c:pt idx="266">
                  <c:v>45016</c:v>
                </c:pt>
                <c:pt idx="267">
                  <c:v>45017</c:v>
                </c:pt>
                <c:pt idx="268">
                  <c:v>45017</c:v>
                </c:pt>
                <c:pt idx="269">
                  <c:v>45017</c:v>
                </c:pt>
                <c:pt idx="270">
                  <c:v>45018</c:v>
                </c:pt>
                <c:pt idx="271">
                  <c:v>45018</c:v>
                </c:pt>
                <c:pt idx="272">
                  <c:v>45018</c:v>
                </c:pt>
                <c:pt idx="273">
                  <c:v>45019</c:v>
                </c:pt>
                <c:pt idx="274">
                  <c:v>45019</c:v>
                </c:pt>
                <c:pt idx="275">
                  <c:v>45019</c:v>
                </c:pt>
                <c:pt idx="276">
                  <c:v>45020</c:v>
                </c:pt>
                <c:pt idx="277">
                  <c:v>45020</c:v>
                </c:pt>
                <c:pt idx="278">
                  <c:v>45020</c:v>
                </c:pt>
                <c:pt idx="279">
                  <c:v>45021</c:v>
                </c:pt>
                <c:pt idx="280">
                  <c:v>45021</c:v>
                </c:pt>
                <c:pt idx="281">
                  <c:v>45021</c:v>
                </c:pt>
                <c:pt idx="282">
                  <c:v>45022</c:v>
                </c:pt>
                <c:pt idx="283">
                  <c:v>45022</c:v>
                </c:pt>
                <c:pt idx="284">
                  <c:v>45022</c:v>
                </c:pt>
                <c:pt idx="285">
                  <c:v>45023</c:v>
                </c:pt>
                <c:pt idx="286">
                  <c:v>45023</c:v>
                </c:pt>
                <c:pt idx="287">
                  <c:v>45023</c:v>
                </c:pt>
                <c:pt idx="288">
                  <c:v>45024</c:v>
                </c:pt>
                <c:pt idx="289">
                  <c:v>45024</c:v>
                </c:pt>
                <c:pt idx="290">
                  <c:v>45024</c:v>
                </c:pt>
                <c:pt idx="291">
                  <c:v>45025</c:v>
                </c:pt>
                <c:pt idx="292">
                  <c:v>45025</c:v>
                </c:pt>
                <c:pt idx="293">
                  <c:v>45025</c:v>
                </c:pt>
                <c:pt idx="294">
                  <c:v>45026</c:v>
                </c:pt>
                <c:pt idx="295">
                  <c:v>45026</c:v>
                </c:pt>
                <c:pt idx="296">
                  <c:v>45026</c:v>
                </c:pt>
                <c:pt idx="297">
                  <c:v>45027</c:v>
                </c:pt>
                <c:pt idx="298">
                  <c:v>45027</c:v>
                </c:pt>
                <c:pt idx="299">
                  <c:v>45027</c:v>
                </c:pt>
                <c:pt idx="300">
                  <c:v>45028</c:v>
                </c:pt>
                <c:pt idx="301">
                  <c:v>45028</c:v>
                </c:pt>
                <c:pt idx="302">
                  <c:v>45028</c:v>
                </c:pt>
                <c:pt idx="303">
                  <c:v>45029</c:v>
                </c:pt>
                <c:pt idx="304">
                  <c:v>45029</c:v>
                </c:pt>
                <c:pt idx="305">
                  <c:v>45029</c:v>
                </c:pt>
                <c:pt idx="306">
                  <c:v>45030</c:v>
                </c:pt>
                <c:pt idx="307">
                  <c:v>45030</c:v>
                </c:pt>
                <c:pt idx="308">
                  <c:v>45030</c:v>
                </c:pt>
                <c:pt idx="309">
                  <c:v>45031</c:v>
                </c:pt>
                <c:pt idx="310">
                  <c:v>45031</c:v>
                </c:pt>
                <c:pt idx="311">
                  <c:v>45031</c:v>
                </c:pt>
                <c:pt idx="312">
                  <c:v>45032</c:v>
                </c:pt>
                <c:pt idx="313">
                  <c:v>45032</c:v>
                </c:pt>
                <c:pt idx="314">
                  <c:v>45032</c:v>
                </c:pt>
                <c:pt idx="315">
                  <c:v>45033</c:v>
                </c:pt>
                <c:pt idx="316">
                  <c:v>45033</c:v>
                </c:pt>
                <c:pt idx="317">
                  <c:v>45033</c:v>
                </c:pt>
                <c:pt idx="318">
                  <c:v>45034</c:v>
                </c:pt>
                <c:pt idx="319">
                  <c:v>45034</c:v>
                </c:pt>
                <c:pt idx="320">
                  <c:v>45034</c:v>
                </c:pt>
                <c:pt idx="321">
                  <c:v>45035</c:v>
                </c:pt>
                <c:pt idx="322">
                  <c:v>45035</c:v>
                </c:pt>
                <c:pt idx="323">
                  <c:v>45035</c:v>
                </c:pt>
                <c:pt idx="324">
                  <c:v>45036</c:v>
                </c:pt>
                <c:pt idx="325">
                  <c:v>45036</c:v>
                </c:pt>
                <c:pt idx="326">
                  <c:v>45036</c:v>
                </c:pt>
                <c:pt idx="327">
                  <c:v>45037</c:v>
                </c:pt>
                <c:pt idx="328">
                  <c:v>45037</c:v>
                </c:pt>
                <c:pt idx="329">
                  <c:v>45037</c:v>
                </c:pt>
                <c:pt idx="330">
                  <c:v>45038</c:v>
                </c:pt>
                <c:pt idx="331">
                  <c:v>45038</c:v>
                </c:pt>
                <c:pt idx="332">
                  <c:v>45038</c:v>
                </c:pt>
                <c:pt idx="333">
                  <c:v>45039</c:v>
                </c:pt>
                <c:pt idx="334">
                  <c:v>45039</c:v>
                </c:pt>
                <c:pt idx="335">
                  <c:v>45039</c:v>
                </c:pt>
                <c:pt idx="336">
                  <c:v>45040</c:v>
                </c:pt>
                <c:pt idx="337">
                  <c:v>45040</c:v>
                </c:pt>
                <c:pt idx="338">
                  <c:v>45040</c:v>
                </c:pt>
                <c:pt idx="339">
                  <c:v>45041</c:v>
                </c:pt>
                <c:pt idx="340">
                  <c:v>45041</c:v>
                </c:pt>
                <c:pt idx="341">
                  <c:v>45041</c:v>
                </c:pt>
                <c:pt idx="342">
                  <c:v>45042</c:v>
                </c:pt>
                <c:pt idx="343">
                  <c:v>45042</c:v>
                </c:pt>
                <c:pt idx="344">
                  <c:v>45042</c:v>
                </c:pt>
                <c:pt idx="345">
                  <c:v>45043</c:v>
                </c:pt>
                <c:pt idx="346">
                  <c:v>45043</c:v>
                </c:pt>
                <c:pt idx="347">
                  <c:v>45043</c:v>
                </c:pt>
                <c:pt idx="348">
                  <c:v>45044</c:v>
                </c:pt>
                <c:pt idx="349">
                  <c:v>45044</c:v>
                </c:pt>
                <c:pt idx="350">
                  <c:v>45044</c:v>
                </c:pt>
                <c:pt idx="351">
                  <c:v>45045</c:v>
                </c:pt>
                <c:pt idx="352">
                  <c:v>45045</c:v>
                </c:pt>
                <c:pt idx="353">
                  <c:v>45045</c:v>
                </c:pt>
                <c:pt idx="354">
                  <c:v>45046</c:v>
                </c:pt>
                <c:pt idx="355">
                  <c:v>45046</c:v>
                </c:pt>
                <c:pt idx="356">
                  <c:v>45046</c:v>
                </c:pt>
                <c:pt idx="357">
                  <c:v>45047</c:v>
                </c:pt>
                <c:pt idx="358">
                  <c:v>45047</c:v>
                </c:pt>
                <c:pt idx="359">
                  <c:v>45047</c:v>
                </c:pt>
                <c:pt idx="360">
                  <c:v>45048</c:v>
                </c:pt>
                <c:pt idx="361">
                  <c:v>45048</c:v>
                </c:pt>
                <c:pt idx="362">
                  <c:v>45048</c:v>
                </c:pt>
                <c:pt idx="363">
                  <c:v>45049</c:v>
                </c:pt>
                <c:pt idx="364">
                  <c:v>45049</c:v>
                </c:pt>
                <c:pt idx="365">
                  <c:v>45049</c:v>
                </c:pt>
                <c:pt idx="366">
                  <c:v>45050</c:v>
                </c:pt>
                <c:pt idx="367">
                  <c:v>45050</c:v>
                </c:pt>
                <c:pt idx="368">
                  <c:v>45050</c:v>
                </c:pt>
                <c:pt idx="369">
                  <c:v>45051</c:v>
                </c:pt>
                <c:pt idx="370">
                  <c:v>45051</c:v>
                </c:pt>
                <c:pt idx="371">
                  <c:v>45051</c:v>
                </c:pt>
                <c:pt idx="372">
                  <c:v>45263</c:v>
                </c:pt>
                <c:pt idx="373">
                  <c:v>45052</c:v>
                </c:pt>
                <c:pt idx="374">
                  <c:v>45052</c:v>
                </c:pt>
                <c:pt idx="375">
                  <c:v>45053</c:v>
                </c:pt>
                <c:pt idx="376">
                  <c:v>45053</c:v>
                </c:pt>
                <c:pt idx="377">
                  <c:v>45053</c:v>
                </c:pt>
                <c:pt idx="378">
                  <c:v>45054</c:v>
                </c:pt>
                <c:pt idx="379">
                  <c:v>45054</c:v>
                </c:pt>
                <c:pt idx="380">
                  <c:v>45054</c:v>
                </c:pt>
                <c:pt idx="381">
                  <c:v>45055</c:v>
                </c:pt>
                <c:pt idx="382">
                  <c:v>45055</c:v>
                </c:pt>
                <c:pt idx="383">
                  <c:v>45055</c:v>
                </c:pt>
                <c:pt idx="384">
                  <c:v>45056</c:v>
                </c:pt>
                <c:pt idx="385">
                  <c:v>45056</c:v>
                </c:pt>
                <c:pt idx="386">
                  <c:v>45170</c:v>
                </c:pt>
                <c:pt idx="387">
                  <c:v>45057</c:v>
                </c:pt>
                <c:pt idx="388">
                  <c:v>45057</c:v>
                </c:pt>
                <c:pt idx="389">
                  <c:v>45057</c:v>
                </c:pt>
                <c:pt idx="390">
                  <c:v>45058</c:v>
                </c:pt>
                <c:pt idx="391">
                  <c:v>45058</c:v>
                </c:pt>
                <c:pt idx="392">
                  <c:v>45058</c:v>
                </c:pt>
                <c:pt idx="393">
                  <c:v>45059</c:v>
                </c:pt>
                <c:pt idx="394">
                  <c:v>45059</c:v>
                </c:pt>
                <c:pt idx="395">
                  <c:v>45059</c:v>
                </c:pt>
                <c:pt idx="396">
                  <c:v>45060</c:v>
                </c:pt>
                <c:pt idx="397">
                  <c:v>45060</c:v>
                </c:pt>
                <c:pt idx="398">
                  <c:v>45060</c:v>
                </c:pt>
                <c:pt idx="399">
                  <c:v>45061</c:v>
                </c:pt>
                <c:pt idx="400">
                  <c:v>45061</c:v>
                </c:pt>
                <c:pt idx="401">
                  <c:v>45061</c:v>
                </c:pt>
                <c:pt idx="402">
                  <c:v>45062</c:v>
                </c:pt>
                <c:pt idx="403">
                  <c:v>45062</c:v>
                </c:pt>
                <c:pt idx="404">
                  <c:v>44939</c:v>
                </c:pt>
                <c:pt idx="405">
                  <c:v>45063</c:v>
                </c:pt>
                <c:pt idx="406">
                  <c:v>45063</c:v>
                </c:pt>
                <c:pt idx="407">
                  <c:v>45063</c:v>
                </c:pt>
                <c:pt idx="408">
                  <c:v>45064</c:v>
                </c:pt>
                <c:pt idx="409">
                  <c:v>45064</c:v>
                </c:pt>
                <c:pt idx="410">
                  <c:v>45064</c:v>
                </c:pt>
                <c:pt idx="411">
                  <c:v>45065</c:v>
                </c:pt>
                <c:pt idx="412">
                  <c:v>45065</c:v>
                </c:pt>
                <c:pt idx="413">
                  <c:v>45065</c:v>
                </c:pt>
                <c:pt idx="414">
                  <c:v>45066</c:v>
                </c:pt>
                <c:pt idx="415">
                  <c:v>45066</c:v>
                </c:pt>
                <c:pt idx="416">
                  <c:v>45066</c:v>
                </c:pt>
                <c:pt idx="417">
                  <c:v>45087</c:v>
                </c:pt>
                <c:pt idx="418">
                  <c:v>45067</c:v>
                </c:pt>
                <c:pt idx="419">
                  <c:v>45067</c:v>
                </c:pt>
                <c:pt idx="420">
                  <c:v>45068</c:v>
                </c:pt>
                <c:pt idx="421">
                  <c:v>45068</c:v>
                </c:pt>
                <c:pt idx="422">
                  <c:v>45068</c:v>
                </c:pt>
                <c:pt idx="423">
                  <c:v>45069</c:v>
                </c:pt>
                <c:pt idx="424">
                  <c:v>45069</c:v>
                </c:pt>
                <c:pt idx="425">
                  <c:v>45069</c:v>
                </c:pt>
                <c:pt idx="426">
                  <c:v>45070</c:v>
                </c:pt>
                <c:pt idx="427">
                  <c:v>45070</c:v>
                </c:pt>
                <c:pt idx="428">
                  <c:v>45070</c:v>
                </c:pt>
                <c:pt idx="429">
                  <c:v>45071</c:v>
                </c:pt>
                <c:pt idx="430">
                  <c:v>45071</c:v>
                </c:pt>
                <c:pt idx="431">
                  <c:v>45071</c:v>
                </c:pt>
                <c:pt idx="432">
                  <c:v>45072</c:v>
                </c:pt>
                <c:pt idx="433">
                  <c:v>45072</c:v>
                </c:pt>
                <c:pt idx="434">
                  <c:v>45072</c:v>
                </c:pt>
                <c:pt idx="435">
                  <c:v>45073</c:v>
                </c:pt>
                <c:pt idx="436">
                  <c:v>45073</c:v>
                </c:pt>
                <c:pt idx="437">
                  <c:v>45073</c:v>
                </c:pt>
                <c:pt idx="438">
                  <c:v>45074</c:v>
                </c:pt>
                <c:pt idx="439">
                  <c:v>45074</c:v>
                </c:pt>
                <c:pt idx="440">
                  <c:v>45074</c:v>
                </c:pt>
                <c:pt idx="441">
                  <c:v>45075</c:v>
                </c:pt>
                <c:pt idx="442">
                  <c:v>45075</c:v>
                </c:pt>
                <c:pt idx="443">
                  <c:v>45075</c:v>
                </c:pt>
                <c:pt idx="444">
                  <c:v>45076</c:v>
                </c:pt>
                <c:pt idx="445">
                  <c:v>45076</c:v>
                </c:pt>
                <c:pt idx="446">
                  <c:v>45076</c:v>
                </c:pt>
                <c:pt idx="447">
                  <c:v>45077</c:v>
                </c:pt>
                <c:pt idx="448">
                  <c:v>45077</c:v>
                </c:pt>
                <c:pt idx="449">
                  <c:v>45077</c:v>
                </c:pt>
                <c:pt idx="450">
                  <c:v>45078</c:v>
                </c:pt>
                <c:pt idx="451">
                  <c:v>45078</c:v>
                </c:pt>
                <c:pt idx="452">
                  <c:v>45078</c:v>
                </c:pt>
                <c:pt idx="453">
                  <c:v>45079</c:v>
                </c:pt>
                <c:pt idx="454">
                  <c:v>45079</c:v>
                </c:pt>
                <c:pt idx="455">
                  <c:v>45079</c:v>
                </c:pt>
                <c:pt idx="456">
                  <c:v>45080</c:v>
                </c:pt>
                <c:pt idx="457">
                  <c:v>45080</c:v>
                </c:pt>
                <c:pt idx="458">
                  <c:v>45080</c:v>
                </c:pt>
                <c:pt idx="459">
                  <c:v>45081</c:v>
                </c:pt>
                <c:pt idx="460">
                  <c:v>45081</c:v>
                </c:pt>
                <c:pt idx="461">
                  <c:v>45081</c:v>
                </c:pt>
                <c:pt idx="462">
                  <c:v>45082</c:v>
                </c:pt>
                <c:pt idx="463">
                  <c:v>45082</c:v>
                </c:pt>
                <c:pt idx="464">
                  <c:v>45082</c:v>
                </c:pt>
                <c:pt idx="465">
                  <c:v>45083</c:v>
                </c:pt>
                <c:pt idx="466">
                  <c:v>45083</c:v>
                </c:pt>
                <c:pt idx="467">
                  <c:v>45083</c:v>
                </c:pt>
                <c:pt idx="468">
                  <c:v>45084</c:v>
                </c:pt>
                <c:pt idx="469">
                  <c:v>45084</c:v>
                </c:pt>
                <c:pt idx="470">
                  <c:v>45084</c:v>
                </c:pt>
                <c:pt idx="471">
                  <c:v>45085</c:v>
                </c:pt>
                <c:pt idx="472">
                  <c:v>45085</c:v>
                </c:pt>
                <c:pt idx="473">
                  <c:v>45085</c:v>
                </c:pt>
                <c:pt idx="474">
                  <c:v>45086</c:v>
                </c:pt>
                <c:pt idx="475">
                  <c:v>45086</c:v>
                </c:pt>
                <c:pt idx="476">
                  <c:v>45086</c:v>
                </c:pt>
                <c:pt idx="477">
                  <c:v>45087</c:v>
                </c:pt>
                <c:pt idx="478">
                  <c:v>45087</c:v>
                </c:pt>
                <c:pt idx="479">
                  <c:v>45003</c:v>
                </c:pt>
                <c:pt idx="480">
                  <c:v>45088</c:v>
                </c:pt>
                <c:pt idx="481">
                  <c:v>45088</c:v>
                </c:pt>
                <c:pt idx="482">
                  <c:v>45088</c:v>
                </c:pt>
                <c:pt idx="483">
                  <c:v>45089</c:v>
                </c:pt>
                <c:pt idx="484">
                  <c:v>45089</c:v>
                </c:pt>
                <c:pt idx="485">
                  <c:v>45089</c:v>
                </c:pt>
                <c:pt idx="486">
                  <c:v>45090</c:v>
                </c:pt>
                <c:pt idx="487">
                  <c:v>45090</c:v>
                </c:pt>
                <c:pt idx="488">
                  <c:v>45090</c:v>
                </c:pt>
                <c:pt idx="489">
                  <c:v>45091</c:v>
                </c:pt>
                <c:pt idx="490">
                  <c:v>45091</c:v>
                </c:pt>
                <c:pt idx="491">
                  <c:v>45091</c:v>
                </c:pt>
                <c:pt idx="492">
                  <c:v>45092</c:v>
                </c:pt>
                <c:pt idx="493">
                  <c:v>45092</c:v>
                </c:pt>
                <c:pt idx="494">
                  <c:v>45092</c:v>
                </c:pt>
                <c:pt idx="495">
                  <c:v>45093</c:v>
                </c:pt>
                <c:pt idx="496">
                  <c:v>45093</c:v>
                </c:pt>
                <c:pt idx="497">
                  <c:v>45093</c:v>
                </c:pt>
                <c:pt idx="498">
                  <c:v>45094</c:v>
                </c:pt>
                <c:pt idx="499">
                  <c:v>45094</c:v>
                </c:pt>
                <c:pt idx="500">
                  <c:v>45094</c:v>
                </c:pt>
                <c:pt idx="501">
                  <c:v>45095</c:v>
                </c:pt>
                <c:pt idx="502">
                  <c:v>45095</c:v>
                </c:pt>
                <c:pt idx="503">
                  <c:v>45095</c:v>
                </c:pt>
                <c:pt idx="504">
                  <c:v>45096</c:v>
                </c:pt>
                <c:pt idx="505">
                  <c:v>45096</c:v>
                </c:pt>
                <c:pt idx="506">
                  <c:v>45096</c:v>
                </c:pt>
                <c:pt idx="507">
                  <c:v>45097</c:v>
                </c:pt>
                <c:pt idx="508">
                  <c:v>45097</c:v>
                </c:pt>
                <c:pt idx="509">
                  <c:v>45097</c:v>
                </c:pt>
                <c:pt idx="510">
                  <c:v>45098</c:v>
                </c:pt>
                <c:pt idx="511">
                  <c:v>45098</c:v>
                </c:pt>
                <c:pt idx="512">
                  <c:v>45098</c:v>
                </c:pt>
                <c:pt idx="513">
                  <c:v>45099</c:v>
                </c:pt>
                <c:pt idx="514">
                  <c:v>45099</c:v>
                </c:pt>
                <c:pt idx="515">
                  <c:v>45099</c:v>
                </c:pt>
                <c:pt idx="516">
                  <c:v>45100</c:v>
                </c:pt>
                <c:pt idx="517">
                  <c:v>45100</c:v>
                </c:pt>
                <c:pt idx="518">
                  <c:v>45100</c:v>
                </c:pt>
                <c:pt idx="519">
                  <c:v>45101</c:v>
                </c:pt>
                <c:pt idx="520">
                  <c:v>45101</c:v>
                </c:pt>
                <c:pt idx="521">
                  <c:v>45101</c:v>
                </c:pt>
                <c:pt idx="522">
                  <c:v>45102</c:v>
                </c:pt>
                <c:pt idx="523">
                  <c:v>45102</c:v>
                </c:pt>
                <c:pt idx="524">
                  <c:v>45102</c:v>
                </c:pt>
                <c:pt idx="525">
                  <c:v>45103</c:v>
                </c:pt>
                <c:pt idx="526">
                  <c:v>45103</c:v>
                </c:pt>
                <c:pt idx="527">
                  <c:v>45103</c:v>
                </c:pt>
                <c:pt idx="528">
                  <c:v>45104</c:v>
                </c:pt>
                <c:pt idx="529">
                  <c:v>45104</c:v>
                </c:pt>
                <c:pt idx="530">
                  <c:v>45104</c:v>
                </c:pt>
                <c:pt idx="531">
                  <c:v>45105</c:v>
                </c:pt>
                <c:pt idx="532">
                  <c:v>45105</c:v>
                </c:pt>
                <c:pt idx="533">
                  <c:v>45105</c:v>
                </c:pt>
                <c:pt idx="534">
                  <c:v>45106</c:v>
                </c:pt>
                <c:pt idx="535">
                  <c:v>45106</c:v>
                </c:pt>
                <c:pt idx="536">
                  <c:v>45106</c:v>
                </c:pt>
                <c:pt idx="537">
                  <c:v>45107</c:v>
                </c:pt>
                <c:pt idx="538">
                  <c:v>45107</c:v>
                </c:pt>
                <c:pt idx="539">
                  <c:v>45107</c:v>
                </c:pt>
                <c:pt idx="540">
                  <c:v>45108</c:v>
                </c:pt>
                <c:pt idx="541">
                  <c:v>45108</c:v>
                </c:pt>
                <c:pt idx="542">
                  <c:v>45108</c:v>
                </c:pt>
                <c:pt idx="543">
                  <c:v>45109</c:v>
                </c:pt>
                <c:pt idx="544">
                  <c:v>45109</c:v>
                </c:pt>
                <c:pt idx="545">
                  <c:v>45109</c:v>
                </c:pt>
                <c:pt idx="546">
                  <c:v>45110</c:v>
                </c:pt>
                <c:pt idx="547">
                  <c:v>45110</c:v>
                </c:pt>
                <c:pt idx="548">
                  <c:v>45110</c:v>
                </c:pt>
                <c:pt idx="549">
                  <c:v>45111</c:v>
                </c:pt>
                <c:pt idx="550">
                  <c:v>45111</c:v>
                </c:pt>
                <c:pt idx="551">
                  <c:v>45111</c:v>
                </c:pt>
                <c:pt idx="552">
                  <c:v>45112</c:v>
                </c:pt>
                <c:pt idx="553">
                  <c:v>45112</c:v>
                </c:pt>
                <c:pt idx="554">
                  <c:v>45112</c:v>
                </c:pt>
                <c:pt idx="555">
                  <c:v>45113</c:v>
                </c:pt>
                <c:pt idx="556">
                  <c:v>45113</c:v>
                </c:pt>
                <c:pt idx="557">
                  <c:v>45113</c:v>
                </c:pt>
                <c:pt idx="558">
                  <c:v>45114</c:v>
                </c:pt>
                <c:pt idx="559">
                  <c:v>45114</c:v>
                </c:pt>
                <c:pt idx="560">
                  <c:v>45114</c:v>
                </c:pt>
                <c:pt idx="561">
                  <c:v>45115</c:v>
                </c:pt>
                <c:pt idx="562">
                  <c:v>45115</c:v>
                </c:pt>
                <c:pt idx="563">
                  <c:v>45115</c:v>
                </c:pt>
                <c:pt idx="564">
                  <c:v>45116</c:v>
                </c:pt>
                <c:pt idx="565">
                  <c:v>45116</c:v>
                </c:pt>
                <c:pt idx="566">
                  <c:v>45116</c:v>
                </c:pt>
                <c:pt idx="567">
                  <c:v>45117</c:v>
                </c:pt>
                <c:pt idx="568">
                  <c:v>45117</c:v>
                </c:pt>
                <c:pt idx="569">
                  <c:v>45117</c:v>
                </c:pt>
                <c:pt idx="570">
                  <c:v>45118</c:v>
                </c:pt>
                <c:pt idx="571">
                  <c:v>45118</c:v>
                </c:pt>
                <c:pt idx="572">
                  <c:v>45118</c:v>
                </c:pt>
                <c:pt idx="573">
                  <c:v>45119</c:v>
                </c:pt>
                <c:pt idx="574">
                  <c:v>45119</c:v>
                </c:pt>
                <c:pt idx="575">
                  <c:v>45119</c:v>
                </c:pt>
                <c:pt idx="576">
                  <c:v>45120</c:v>
                </c:pt>
                <c:pt idx="577">
                  <c:v>45120</c:v>
                </c:pt>
                <c:pt idx="578">
                  <c:v>45120</c:v>
                </c:pt>
                <c:pt idx="579">
                  <c:v>45121</c:v>
                </c:pt>
                <c:pt idx="580">
                  <c:v>45121</c:v>
                </c:pt>
                <c:pt idx="581">
                  <c:v>45121</c:v>
                </c:pt>
                <c:pt idx="582">
                  <c:v>45122</c:v>
                </c:pt>
                <c:pt idx="583">
                  <c:v>45122</c:v>
                </c:pt>
                <c:pt idx="584">
                  <c:v>45122</c:v>
                </c:pt>
                <c:pt idx="585">
                  <c:v>45123</c:v>
                </c:pt>
                <c:pt idx="586">
                  <c:v>45123</c:v>
                </c:pt>
                <c:pt idx="587">
                  <c:v>45123</c:v>
                </c:pt>
                <c:pt idx="588">
                  <c:v>45124</c:v>
                </c:pt>
                <c:pt idx="589">
                  <c:v>45124</c:v>
                </c:pt>
                <c:pt idx="590">
                  <c:v>45124</c:v>
                </c:pt>
                <c:pt idx="591">
                  <c:v>45125</c:v>
                </c:pt>
                <c:pt idx="592">
                  <c:v>45125</c:v>
                </c:pt>
                <c:pt idx="593">
                  <c:v>45125</c:v>
                </c:pt>
                <c:pt idx="594">
                  <c:v>45056</c:v>
                </c:pt>
                <c:pt idx="595">
                  <c:v>45126</c:v>
                </c:pt>
                <c:pt idx="596">
                  <c:v>45126</c:v>
                </c:pt>
                <c:pt idx="597">
                  <c:v>45127</c:v>
                </c:pt>
                <c:pt idx="598">
                  <c:v>45152</c:v>
                </c:pt>
                <c:pt idx="599">
                  <c:v>45127</c:v>
                </c:pt>
                <c:pt idx="600">
                  <c:v>45128</c:v>
                </c:pt>
                <c:pt idx="601">
                  <c:v>45128</c:v>
                </c:pt>
                <c:pt idx="602">
                  <c:v>45128</c:v>
                </c:pt>
                <c:pt idx="603">
                  <c:v>45129</c:v>
                </c:pt>
                <c:pt idx="604">
                  <c:v>45129</c:v>
                </c:pt>
                <c:pt idx="605">
                  <c:v>45129</c:v>
                </c:pt>
                <c:pt idx="606">
                  <c:v>45130</c:v>
                </c:pt>
                <c:pt idx="607">
                  <c:v>45130</c:v>
                </c:pt>
                <c:pt idx="608">
                  <c:v>45130</c:v>
                </c:pt>
                <c:pt idx="609">
                  <c:v>45131</c:v>
                </c:pt>
                <c:pt idx="610">
                  <c:v>45131</c:v>
                </c:pt>
                <c:pt idx="611">
                  <c:v>45131</c:v>
                </c:pt>
                <c:pt idx="612">
                  <c:v>45132</c:v>
                </c:pt>
                <c:pt idx="613">
                  <c:v>45132</c:v>
                </c:pt>
                <c:pt idx="614">
                  <c:v>45132</c:v>
                </c:pt>
                <c:pt idx="615">
                  <c:v>45133</c:v>
                </c:pt>
                <c:pt idx="616">
                  <c:v>45133</c:v>
                </c:pt>
                <c:pt idx="617">
                  <c:v>45133</c:v>
                </c:pt>
                <c:pt idx="618">
                  <c:v>45134</c:v>
                </c:pt>
                <c:pt idx="619">
                  <c:v>45134</c:v>
                </c:pt>
                <c:pt idx="620">
                  <c:v>45134</c:v>
                </c:pt>
                <c:pt idx="621">
                  <c:v>45135</c:v>
                </c:pt>
                <c:pt idx="622">
                  <c:v>45135</c:v>
                </c:pt>
                <c:pt idx="623">
                  <c:v>45135</c:v>
                </c:pt>
                <c:pt idx="624">
                  <c:v>45136</c:v>
                </c:pt>
                <c:pt idx="625">
                  <c:v>45136</c:v>
                </c:pt>
                <c:pt idx="626">
                  <c:v>45136</c:v>
                </c:pt>
                <c:pt idx="627">
                  <c:v>45137</c:v>
                </c:pt>
                <c:pt idx="628">
                  <c:v>45137</c:v>
                </c:pt>
                <c:pt idx="629">
                  <c:v>45137</c:v>
                </c:pt>
                <c:pt idx="630">
                  <c:v>45138</c:v>
                </c:pt>
                <c:pt idx="631">
                  <c:v>45138</c:v>
                </c:pt>
                <c:pt idx="632">
                  <c:v>45138</c:v>
                </c:pt>
                <c:pt idx="633">
                  <c:v>45139</c:v>
                </c:pt>
                <c:pt idx="634">
                  <c:v>45139</c:v>
                </c:pt>
                <c:pt idx="635">
                  <c:v>45139</c:v>
                </c:pt>
                <c:pt idx="636">
                  <c:v>45140</c:v>
                </c:pt>
                <c:pt idx="637">
                  <c:v>45140</c:v>
                </c:pt>
                <c:pt idx="638">
                  <c:v>45140</c:v>
                </c:pt>
                <c:pt idx="639">
                  <c:v>45141</c:v>
                </c:pt>
                <c:pt idx="640">
                  <c:v>45141</c:v>
                </c:pt>
                <c:pt idx="641">
                  <c:v>45141</c:v>
                </c:pt>
                <c:pt idx="642">
                  <c:v>45142</c:v>
                </c:pt>
                <c:pt idx="643">
                  <c:v>45142</c:v>
                </c:pt>
                <c:pt idx="644">
                  <c:v>45142</c:v>
                </c:pt>
                <c:pt idx="645">
                  <c:v>45143</c:v>
                </c:pt>
                <c:pt idx="646">
                  <c:v>45143</c:v>
                </c:pt>
                <c:pt idx="647">
                  <c:v>45143</c:v>
                </c:pt>
                <c:pt idx="648">
                  <c:v>45144</c:v>
                </c:pt>
                <c:pt idx="649">
                  <c:v>45144</c:v>
                </c:pt>
                <c:pt idx="650">
                  <c:v>45144</c:v>
                </c:pt>
                <c:pt idx="651">
                  <c:v>45145</c:v>
                </c:pt>
                <c:pt idx="652">
                  <c:v>45145</c:v>
                </c:pt>
                <c:pt idx="653">
                  <c:v>45145</c:v>
                </c:pt>
                <c:pt idx="654">
                  <c:v>45146</c:v>
                </c:pt>
                <c:pt idx="655">
                  <c:v>45146</c:v>
                </c:pt>
                <c:pt idx="656">
                  <c:v>45146</c:v>
                </c:pt>
                <c:pt idx="657">
                  <c:v>45147</c:v>
                </c:pt>
                <c:pt idx="658">
                  <c:v>45147</c:v>
                </c:pt>
                <c:pt idx="659">
                  <c:v>45147</c:v>
                </c:pt>
                <c:pt idx="660">
                  <c:v>45148</c:v>
                </c:pt>
                <c:pt idx="661">
                  <c:v>45148</c:v>
                </c:pt>
                <c:pt idx="662">
                  <c:v>45148</c:v>
                </c:pt>
                <c:pt idx="663">
                  <c:v>45230</c:v>
                </c:pt>
                <c:pt idx="664">
                  <c:v>45149</c:v>
                </c:pt>
                <c:pt idx="665">
                  <c:v>45149</c:v>
                </c:pt>
                <c:pt idx="666">
                  <c:v>45150</c:v>
                </c:pt>
                <c:pt idx="667">
                  <c:v>45150</c:v>
                </c:pt>
                <c:pt idx="668">
                  <c:v>45150</c:v>
                </c:pt>
                <c:pt idx="669">
                  <c:v>45151</c:v>
                </c:pt>
                <c:pt idx="670">
                  <c:v>45151</c:v>
                </c:pt>
                <c:pt idx="671">
                  <c:v>45151</c:v>
                </c:pt>
                <c:pt idx="672">
                  <c:v>45152</c:v>
                </c:pt>
                <c:pt idx="673">
                  <c:v>45152</c:v>
                </c:pt>
                <c:pt idx="674">
                  <c:v>45175</c:v>
                </c:pt>
                <c:pt idx="675">
                  <c:v>45153</c:v>
                </c:pt>
                <c:pt idx="676">
                  <c:v>45153</c:v>
                </c:pt>
                <c:pt idx="677">
                  <c:v>45153</c:v>
                </c:pt>
                <c:pt idx="678">
                  <c:v>45154</c:v>
                </c:pt>
                <c:pt idx="679">
                  <c:v>45154</c:v>
                </c:pt>
                <c:pt idx="680">
                  <c:v>45154</c:v>
                </c:pt>
                <c:pt idx="681">
                  <c:v>45155</c:v>
                </c:pt>
                <c:pt idx="682">
                  <c:v>45155</c:v>
                </c:pt>
                <c:pt idx="683">
                  <c:v>45155</c:v>
                </c:pt>
                <c:pt idx="684">
                  <c:v>45156</c:v>
                </c:pt>
                <c:pt idx="685">
                  <c:v>45242</c:v>
                </c:pt>
                <c:pt idx="686">
                  <c:v>45127</c:v>
                </c:pt>
                <c:pt idx="687">
                  <c:v>45157</c:v>
                </c:pt>
                <c:pt idx="688">
                  <c:v>45157</c:v>
                </c:pt>
                <c:pt idx="689">
                  <c:v>45157</c:v>
                </c:pt>
                <c:pt idx="690">
                  <c:v>45158</c:v>
                </c:pt>
                <c:pt idx="691">
                  <c:v>45158</c:v>
                </c:pt>
                <c:pt idx="692">
                  <c:v>45158</c:v>
                </c:pt>
                <c:pt idx="693">
                  <c:v>45159</c:v>
                </c:pt>
                <c:pt idx="694">
                  <c:v>45159</c:v>
                </c:pt>
                <c:pt idx="695">
                  <c:v>45159</c:v>
                </c:pt>
                <c:pt idx="696">
                  <c:v>45160</c:v>
                </c:pt>
                <c:pt idx="697">
                  <c:v>45160</c:v>
                </c:pt>
                <c:pt idx="698">
                  <c:v>45160</c:v>
                </c:pt>
                <c:pt idx="699">
                  <c:v>45161</c:v>
                </c:pt>
                <c:pt idx="700">
                  <c:v>45161</c:v>
                </c:pt>
                <c:pt idx="701">
                  <c:v>45161</c:v>
                </c:pt>
                <c:pt idx="702">
                  <c:v>45162</c:v>
                </c:pt>
                <c:pt idx="703">
                  <c:v>45162</c:v>
                </c:pt>
                <c:pt idx="704">
                  <c:v>45162</c:v>
                </c:pt>
                <c:pt idx="705">
                  <c:v>45163</c:v>
                </c:pt>
                <c:pt idx="706">
                  <c:v>45163</c:v>
                </c:pt>
                <c:pt idx="707">
                  <c:v>45163</c:v>
                </c:pt>
                <c:pt idx="708">
                  <c:v>45164</c:v>
                </c:pt>
                <c:pt idx="709">
                  <c:v>45164</c:v>
                </c:pt>
                <c:pt idx="710">
                  <c:v>45164</c:v>
                </c:pt>
                <c:pt idx="711">
                  <c:v>45165</c:v>
                </c:pt>
                <c:pt idx="712">
                  <c:v>45165</c:v>
                </c:pt>
                <c:pt idx="713">
                  <c:v>45165</c:v>
                </c:pt>
                <c:pt idx="714">
                  <c:v>45166</c:v>
                </c:pt>
                <c:pt idx="715">
                  <c:v>45166</c:v>
                </c:pt>
                <c:pt idx="716">
                  <c:v>45166</c:v>
                </c:pt>
                <c:pt idx="717">
                  <c:v>45167</c:v>
                </c:pt>
                <c:pt idx="718">
                  <c:v>45167</c:v>
                </c:pt>
                <c:pt idx="719">
                  <c:v>45167</c:v>
                </c:pt>
                <c:pt idx="720">
                  <c:v>45168</c:v>
                </c:pt>
                <c:pt idx="721">
                  <c:v>45168</c:v>
                </c:pt>
                <c:pt idx="722">
                  <c:v>45168</c:v>
                </c:pt>
                <c:pt idx="723">
                  <c:v>45169</c:v>
                </c:pt>
                <c:pt idx="724">
                  <c:v>45169</c:v>
                </c:pt>
                <c:pt idx="725">
                  <c:v>45169</c:v>
                </c:pt>
                <c:pt idx="726">
                  <c:v>45067</c:v>
                </c:pt>
                <c:pt idx="727">
                  <c:v>45170</c:v>
                </c:pt>
                <c:pt idx="728">
                  <c:v>45170</c:v>
                </c:pt>
                <c:pt idx="729">
                  <c:v>45171</c:v>
                </c:pt>
                <c:pt idx="730">
                  <c:v>45171</c:v>
                </c:pt>
                <c:pt idx="731">
                  <c:v>45171</c:v>
                </c:pt>
                <c:pt idx="732">
                  <c:v>45172</c:v>
                </c:pt>
                <c:pt idx="733">
                  <c:v>45172</c:v>
                </c:pt>
                <c:pt idx="734">
                  <c:v>45172</c:v>
                </c:pt>
                <c:pt idx="735">
                  <c:v>45173</c:v>
                </c:pt>
                <c:pt idx="736">
                  <c:v>45173</c:v>
                </c:pt>
                <c:pt idx="737">
                  <c:v>45173</c:v>
                </c:pt>
                <c:pt idx="738">
                  <c:v>45174</c:v>
                </c:pt>
                <c:pt idx="739">
                  <c:v>45174</c:v>
                </c:pt>
                <c:pt idx="740">
                  <c:v>45174</c:v>
                </c:pt>
                <c:pt idx="741">
                  <c:v>45156</c:v>
                </c:pt>
                <c:pt idx="742">
                  <c:v>45175</c:v>
                </c:pt>
                <c:pt idx="743">
                  <c:v>45175</c:v>
                </c:pt>
                <c:pt idx="744">
                  <c:v>45176</c:v>
                </c:pt>
                <c:pt idx="745">
                  <c:v>45176</c:v>
                </c:pt>
                <c:pt idx="746">
                  <c:v>45176</c:v>
                </c:pt>
                <c:pt idx="747">
                  <c:v>45177</c:v>
                </c:pt>
                <c:pt idx="748">
                  <c:v>45177</c:v>
                </c:pt>
                <c:pt idx="749">
                  <c:v>45177</c:v>
                </c:pt>
                <c:pt idx="750">
                  <c:v>45178</c:v>
                </c:pt>
                <c:pt idx="751">
                  <c:v>45178</c:v>
                </c:pt>
                <c:pt idx="752">
                  <c:v>45178</c:v>
                </c:pt>
                <c:pt idx="753">
                  <c:v>45179</c:v>
                </c:pt>
                <c:pt idx="754">
                  <c:v>45179</c:v>
                </c:pt>
                <c:pt idx="755">
                  <c:v>45179</c:v>
                </c:pt>
                <c:pt idx="756">
                  <c:v>45180</c:v>
                </c:pt>
                <c:pt idx="757">
                  <c:v>45180</c:v>
                </c:pt>
                <c:pt idx="758">
                  <c:v>45180</c:v>
                </c:pt>
                <c:pt idx="759">
                  <c:v>45181</c:v>
                </c:pt>
                <c:pt idx="760">
                  <c:v>45181</c:v>
                </c:pt>
                <c:pt idx="761">
                  <c:v>45181</c:v>
                </c:pt>
                <c:pt idx="762">
                  <c:v>45182</c:v>
                </c:pt>
                <c:pt idx="763">
                  <c:v>45182</c:v>
                </c:pt>
                <c:pt idx="764">
                  <c:v>45182</c:v>
                </c:pt>
                <c:pt idx="765">
                  <c:v>45183</c:v>
                </c:pt>
                <c:pt idx="766">
                  <c:v>45183</c:v>
                </c:pt>
                <c:pt idx="767">
                  <c:v>45183</c:v>
                </c:pt>
                <c:pt idx="768">
                  <c:v>45184</c:v>
                </c:pt>
                <c:pt idx="769">
                  <c:v>45184</c:v>
                </c:pt>
                <c:pt idx="770">
                  <c:v>45184</c:v>
                </c:pt>
                <c:pt idx="771">
                  <c:v>45185</c:v>
                </c:pt>
                <c:pt idx="772">
                  <c:v>45185</c:v>
                </c:pt>
                <c:pt idx="773">
                  <c:v>45185</c:v>
                </c:pt>
                <c:pt idx="774">
                  <c:v>45186</c:v>
                </c:pt>
                <c:pt idx="775">
                  <c:v>45186</c:v>
                </c:pt>
                <c:pt idx="776">
                  <c:v>45186</c:v>
                </c:pt>
                <c:pt idx="777">
                  <c:v>45187</c:v>
                </c:pt>
                <c:pt idx="778">
                  <c:v>45187</c:v>
                </c:pt>
                <c:pt idx="779">
                  <c:v>45187</c:v>
                </c:pt>
                <c:pt idx="780">
                  <c:v>45188</c:v>
                </c:pt>
                <c:pt idx="781">
                  <c:v>45188</c:v>
                </c:pt>
                <c:pt idx="782">
                  <c:v>45188</c:v>
                </c:pt>
                <c:pt idx="783">
                  <c:v>45189</c:v>
                </c:pt>
                <c:pt idx="784">
                  <c:v>45189</c:v>
                </c:pt>
                <c:pt idx="785">
                  <c:v>45189</c:v>
                </c:pt>
                <c:pt idx="786">
                  <c:v>45190</c:v>
                </c:pt>
                <c:pt idx="787">
                  <c:v>45190</c:v>
                </c:pt>
                <c:pt idx="788">
                  <c:v>45190</c:v>
                </c:pt>
                <c:pt idx="789">
                  <c:v>45191</c:v>
                </c:pt>
                <c:pt idx="790">
                  <c:v>45191</c:v>
                </c:pt>
                <c:pt idx="791">
                  <c:v>45191</c:v>
                </c:pt>
                <c:pt idx="792">
                  <c:v>45192</c:v>
                </c:pt>
                <c:pt idx="793">
                  <c:v>45192</c:v>
                </c:pt>
                <c:pt idx="794">
                  <c:v>45192</c:v>
                </c:pt>
                <c:pt idx="795">
                  <c:v>45193</c:v>
                </c:pt>
                <c:pt idx="796">
                  <c:v>45193</c:v>
                </c:pt>
                <c:pt idx="797">
                  <c:v>45193</c:v>
                </c:pt>
                <c:pt idx="798">
                  <c:v>45194</c:v>
                </c:pt>
                <c:pt idx="799">
                  <c:v>45194</c:v>
                </c:pt>
                <c:pt idx="800">
                  <c:v>45194</c:v>
                </c:pt>
                <c:pt idx="801">
                  <c:v>45195</c:v>
                </c:pt>
                <c:pt idx="802">
                  <c:v>45195</c:v>
                </c:pt>
                <c:pt idx="803">
                  <c:v>45195</c:v>
                </c:pt>
                <c:pt idx="804">
                  <c:v>45196</c:v>
                </c:pt>
                <c:pt idx="805">
                  <c:v>45196</c:v>
                </c:pt>
                <c:pt idx="806">
                  <c:v>45196</c:v>
                </c:pt>
                <c:pt idx="807">
                  <c:v>45197</c:v>
                </c:pt>
                <c:pt idx="808">
                  <c:v>45197</c:v>
                </c:pt>
                <c:pt idx="809">
                  <c:v>45197</c:v>
                </c:pt>
                <c:pt idx="810">
                  <c:v>45198</c:v>
                </c:pt>
                <c:pt idx="811">
                  <c:v>45198</c:v>
                </c:pt>
                <c:pt idx="812">
                  <c:v>45198</c:v>
                </c:pt>
                <c:pt idx="813">
                  <c:v>45199</c:v>
                </c:pt>
                <c:pt idx="814">
                  <c:v>45199</c:v>
                </c:pt>
                <c:pt idx="815">
                  <c:v>45199</c:v>
                </c:pt>
                <c:pt idx="816">
                  <c:v>45200</c:v>
                </c:pt>
                <c:pt idx="817">
                  <c:v>45200</c:v>
                </c:pt>
                <c:pt idx="818">
                  <c:v>45200</c:v>
                </c:pt>
                <c:pt idx="819">
                  <c:v>45201</c:v>
                </c:pt>
                <c:pt idx="820">
                  <c:v>45201</c:v>
                </c:pt>
                <c:pt idx="821">
                  <c:v>45201</c:v>
                </c:pt>
                <c:pt idx="822">
                  <c:v>45202</c:v>
                </c:pt>
                <c:pt idx="823">
                  <c:v>45202</c:v>
                </c:pt>
                <c:pt idx="824">
                  <c:v>45202</c:v>
                </c:pt>
                <c:pt idx="825">
                  <c:v>45203</c:v>
                </c:pt>
                <c:pt idx="826">
                  <c:v>45203</c:v>
                </c:pt>
                <c:pt idx="827">
                  <c:v>45203</c:v>
                </c:pt>
                <c:pt idx="828">
                  <c:v>45204</c:v>
                </c:pt>
                <c:pt idx="829">
                  <c:v>45204</c:v>
                </c:pt>
                <c:pt idx="830">
                  <c:v>45204</c:v>
                </c:pt>
                <c:pt idx="831">
                  <c:v>45205</c:v>
                </c:pt>
                <c:pt idx="832">
                  <c:v>45205</c:v>
                </c:pt>
                <c:pt idx="833">
                  <c:v>45205</c:v>
                </c:pt>
                <c:pt idx="834">
                  <c:v>45206</c:v>
                </c:pt>
                <c:pt idx="835">
                  <c:v>45206</c:v>
                </c:pt>
                <c:pt idx="836">
                  <c:v>45206</c:v>
                </c:pt>
                <c:pt idx="837">
                  <c:v>45207</c:v>
                </c:pt>
                <c:pt idx="838">
                  <c:v>45207</c:v>
                </c:pt>
                <c:pt idx="839">
                  <c:v>45207</c:v>
                </c:pt>
                <c:pt idx="840">
                  <c:v>45208</c:v>
                </c:pt>
                <c:pt idx="841">
                  <c:v>45208</c:v>
                </c:pt>
                <c:pt idx="842">
                  <c:v>45208</c:v>
                </c:pt>
                <c:pt idx="843">
                  <c:v>45209</c:v>
                </c:pt>
                <c:pt idx="844">
                  <c:v>45209</c:v>
                </c:pt>
                <c:pt idx="845">
                  <c:v>45209</c:v>
                </c:pt>
                <c:pt idx="846">
                  <c:v>45210</c:v>
                </c:pt>
                <c:pt idx="847">
                  <c:v>45210</c:v>
                </c:pt>
                <c:pt idx="848">
                  <c:v>45210</c:v>
                </c:pt>
                <c:pt idx="849">
                  <c:v>45211</c:v>
                </c:pt>
                <c:pt idx="850">
                  <c:v>45211</c:v>
                </c:pt>
                <c:pt idx="851">
                  <c:v>45211</c:v>
                </c:pt>
                <c:pt idx="852">
                  <c:v>45212</c:v>
                </c:pt>
                <c:pt idx="853">
                  <c:v>45212</c:v>
                </c:pt>
                <c:pt idx="854">
                  <c:v>45212</c:v>
                </c:pt>
                <c:pt idx="855">
                  <c:v>45213</c:v>
                </c:pt>
                <c:pt idx="856">
                  <c:v>45213</c:v>
                </c:pt>
                <c:pt idx="857">
                  <c:v>45213</c:v>
                </c:pt>
                <c:pt idx="858">
                  <c:v>45214</c:v>
                </c:pt>
                <c:pt idx="859">
                  <c:v>45214</c:v>
                </c:pt>
                <c:pt idx="860">
                  <c:v>45214</c:v>
                </c:pt>
                <c:pt idx="861">
                  <c:v>45215</c:v>
                </c:pt>
                <c:pt idx="862">
                  <c:v>45215</c:v>
                </c:pt>
                <c:pt idx="863">
                  <c:v>45215</c:v>
                </c:pt>
                <c:pt idx="864">
                  <c:v>45216</c:v>
                </c:pt>
                <c:pt idx="865">
                  <c:v>45216</c:v>
                </c:pt>
                <c:pt idx="866">
                  <c:v>45216</c:v>
                </c:pt>
                <c:pt idx="867">
                  <c:v>45217</c:v>
                </c:pt>
                <c:pt idx="868">
                  <c:v>45217</c:v>
                </c:pt>
                <c:pt idx="869">
                  <c:v>45217</c:v>
                </c:pt>
                <c:pt idx="870">
                  <c:v>45218</c:v>
                </c:pt>
                <c:pt idx="871">
                  <c:v>45218</c:v>
                </c:pt>
                <c:pt idx="872">
                  <c:v>45218</c:v>
                </c:pt>
                <c:pt idx="873">
                  <c:v>45219</c:v>
                </c:pt>
                <c:pt idx="874">
                  <c:v>45219</c:v>
                </c:pt>
                <c:pt idx="875">
                  <c:v>45219</c:v>
                </c:pt>
                <c:pt idx="876">
                  <c:v>45220</c:v>
                </c:pt>
                <c:pt idx="877">
                  <c:v>45220</c:v>
                </c:pt>
                <c:pt idx="878">
                  <c:v>45220</c:v>
                </c:pt>
                <c:pt idx="879">
                  <c:v>45221</c:v>
                </c:pt>
                <c:pt idx="880">
                  <c:v>45221</c:v>
                </c:pt>
                <c:pt idx="881">
                  <c:v>45221</c:v>
                </c:pt>
                <c:pt idx="882">
                  <c:v>45222</c:v>
                </c:pt>
                <c:pt idx="883">
                  <c:v>45222</c:v>
                </c:pt>
                <c:pt idx="884">
                  <c:v>45222</c:v>
                </c:pt>
                <c:pt idx="885">
                  <c:v>45223</c:v>
                </c:pt>
                <c:pt idx="886">
                  <c:v>45223</c:v>
                </c:pt>
                <c:pt idx="887">
                  <c:v>45223</c:v>
                </c:pt>
                <c:pt idx="888">
                  <c:v>45224</c:v>
                </c:pt>
                <c:pt idx="889">
                  <c:v>45224</c:v>
                </c:pt>
                <c:pt idx="890">
                  <c:v>45224</c:v>
                </c:pt>
                <c:pt idx="891">
                  <c:v>45225</c:v>
                </c:pt>
                <c:pt idx="892">
                  <c:v>45225</c:v>
                </c:pt>
                <c:pt idx="893">
                  <c:v>45225</c:v>
                </c:pt>
                <c:pt idx="894">
                  <c:v>45226</c:v>
                </c:pt>
                <c:pt idx="895">
                  <c:v>45226</c:v>
                </c:pt>
                <c:pt idx="896">
                  <c:v>45226</c:v>
                </c:pt>
                <c:pt idx="897">
                  <c:v>45227</c:v>
                </c:pt>
                <c:pt idx="898">
                  <c:v>45227</c:v>
                </c:pt>
                <c:pt idx="899">
                  <c:v>45227</c:v>
                </c:pt>
                <c:pt idx="900">
                  <c:v>45228</c:v>
                </c:pt>
                <c:pt idx="901">
                  <c:v>45228</c:v>
                </c:pt>
                <c:pt idx="902">
                  <c:v>45228</c:v>
                </c:pt>
                <c:pt idx="903">
                  <c:v>45229</c:v>
                </c:pt>
                <c:pt idx="904">
                  <c:v>45229</c:v>
                </c:pt>
                <c:pt idx="905">
                  <c:v>45229</c:v>
                </c:pt>
                <c:pt idx="906">
                  <c:v>45126</c:v>
                </c:pt>
                <c:pt idx="907">
                  <c:v>45230</c:v>
                </c:pt>
                <c:pt idx="908">
                  <c:v>45230</c:v>
                </c:pt>
                <c:pt idx="909">
                  <c:v>45231</c:v>
                </c:pt>
                <c:pt idx="910">
                  <c:v>45231</c:v>
                </c:pt>
                <c:pt idx="911">
                  <c:v>45231</c:v>
                </c:pt>
                <c:pt idx="912">
                  <c:v>45232</c:v>
                </c:pt>
                <c:pt idx="913">
                  <c:v>45232</c:v>
                </c:pt>
                <c:pt idx="914">
                  <c:v>45232</c:v>
                </c:pt>
                <c:pt idx="915">
                  <c:v>45233</c:v>
                </c:pt>
                <c:pt idx="916">
                  <c:v>45233</c:v>
                </c:pt>
                <c:pt idx="917">
                  <c:v>45233</c:v>
                </c:pt>
                <c:pt idx="918">
                  <c:v>45234</c:v>
                </c:pt>
                <c:pt idx="919">
                  <c:v>45234</c:v>
                </c:pt>
                <c:pt idx="920">
                  <c:v>45234</c:v>
                </c:pt>
                <c:pt idx="921">
                  <c:v>45235</c:v>
                </c:pt>
                <c:pt idx="922">
                  <c:v>45235</c:v>
                </c:pt>
                <c:pt idx="923">
                  <c:v>45235</c:v>
                </c:pt>
                <c:pt idx="924">
                  <c:v>45236</c:v>
                </c:pt>
                <c:pt idx="925">
                  <c:v>45236</c:v>
                </c:pt>
                <c:pt idx="926">
                  <c:v>45236</c:v>
                </c:pt>
                <c:pt idx="927">
                  <c:v>45237</c:v>
                </c:pt>
                <c:pt idx="928">
                  <c:v>45237</c:v>
                </c:pt>
                <c:pt idx="929">
                  <c:v>45237</c:v>
                </c:pt>
                <c:pt idx="930">
                  <c:v>45238</c:v>
                </c:pt>
                <c:pt idx="931">
                  <c:v>45238</c:v>
                </c:pt>
                <c:pt idx="932">
                  <c:v>45238</c:v>
                </c:pt>
                <c:pt idx="933">
                  <c:v>45239</c:v>
                </c:pt>
                <c:pt idx="934">
                  <c:v>45239</c:v>
                </c:pt>
                <c:pt idx="935">
                  <c:v>45239</c:v>
                </c:pt>
                <c:pt idx="936">
                  <c:v>45240</c:v>
                </c:pt>
                <c:pt idx="937">
                  <c:v>45240</c:v>
                </c:pt>
                <c:pt idx="938">
                  <c:v>45240</c:v>
                </c:pt>
                <c:pt idx="939">
                  <c:v>45241</c:v>
                </c:pt>
                <c:pt idx="940">
                  <c:v>45241</c:v>
                </c:pt>
                <c:pt idx="941">
                  <c:v>45241</c:v>
                </c:pt>
                <c:pt idx="942">
                  <c:v>45246</c:v>
                </c:pt>
                <c:pt idx="943">
                  <c:v>45242</c:v>
                </c:pt>
                <c:pt idx="944">
                  <c:v>45242</c:v>
                </c:pt>
                <c:pt idx="945">
                  <c:v>45243</c:v>
                </c:pt>
                <c:pt idx="946">
                  <c:v>45243</c:v>
                </c:pt>
                <c:pt idx="947">
                  <c:v>45243</c:v>
                </c:pt>
                <c:pt idx="948">
                  <c:v>45244</c:v>
                </c:pt>
                <c:pt idx="949">
                  <c:v>45244</c:v>
                </c:pt>
                <c:pt idx="950">
                  <c:v>45244</c:v>
                </c:pt>
                <c:pt idx="951">
                  <c:v>45245</c:v>
                </c:pt>
                <c:pt idx="952">
                  <c:v>45245</c:v>
                </c:pt>
                <c:pt idx="953">
                  <c:v>45245</c:v>
                </c:pt>
                <c:pt idx="954">
                  <c:v>45246</c:v>
                </c:pt>
                <c:pt idx="955">
                  <c:v>44989</c:v>
                </c:pt>
                <c:pt idx="956">
                  <c:v>45246</c:v>
                </c:pt>
                <c:pt idx="957">
                  <c:v>45247</c:v>
                </c:pt>
                <c:pt idx="958">
                  <c:v>45247</c:v>
                </c:pt>
                <c:pt idx="959">
                  <c:v>45247</c:v>
                </c:pt>
                <c:pt idx="960">
                  <c:v>45248</c:v>
                </c:pt>
                <c:pt idx="961">
                  <c:v>45248</c:v>
                </c:pt>
                <c:pt idx="962">
                  <c:v>45248</c:v>
                </c:pt>
                <c:pt idx="963">
                  <c:v>45249</c:v>
                </c:pt>
                <c:pt idx="964">
                  <c:v>45249</c:v>
                </c:pt>
                <c:pt idx="965">
                  <c:v>45249</c:v>
                </c:pt>
                <c:pt idx="966">
                  <c:v>45260</c:v>
                </c:pt>
                <c:pt idx="967">
                  <c:v>45250</c:v>
                </c:pt>
                <c:pt idx="968">
                  <c:v>45250</c:v>
                </c:pt>
                <c:pt idx="969">
                  <c:v>45251</c:v>
                </c:pt>
                <c:pt idx="970">
                  <c:v>45251</c:v>
                </c:pt>
                <c:pt idx="971">
                  <c:v>45251</c:v>
                </c:pt>
                <c:pt idx="972">
                  <c:v>45252</c:v>
                </c:pt>
                <c:pt idx="973">
                  <c:v>45252</c:v>
                </c:pt>
                <c:pt idx="974">
                  <c:v>45252</c:v>
                </c:pt>
                <c:pt idx="975">
                  <c:v>45253</c:v>
                </c:pt>
                <c:pt idx="976">
                  <c:v>45253</c:v>
                </c:pt>
                <c:pt idx="977">
                  <c:v>45253</c:v>
                </c:pt>
                <c:pt idx="978">
                  <c:v>45254</c:v>
                </c:pt>
                <c:pt idx="979">
                  <c:v>45254</c:v>
                </c:pt>
                <c:pt idx="980">
                  <c:v>45254</c:v>
                </c:pt>
                <c:pt idx="981">
                  <c:v>45255</c:v>
                </c:pt>
                <c:pt idx="982">
                  <c:v>45255</c:v>
                </c:pt>
                <c:pt idx="983">
                  <c:v>45255</c:v>
                </c:pt>
                <c:pt idx="984">
                  <c:v>45256</c:v>
                </c:pt>
                <c:pt idx="985">
                  <c:v>45256</c:v>
                </c:pt>
                <c:pt idx="986">
                  <c:v>45256</c:v>
                </c:pt>
                <c:pt idx="987">
                  <c:v>45257</c:v>
                </c:pt>
                <c:pt idx="988">
                  <c:v>45257</c:v>
                </c:pt>
                <c:pt idx="989">
                  <c:v>45257</c:v>
                </c:pt>
                <c:pt idx="990">
                  <c:v>45258</c:v>
                </c:pt>
                <c:pt idx="991">
                  <c:v>45258</c:v>
                </c:pt>
                <c:pt idx="992">
                  <c:v>45258</c:v>
                </c:pt>
                <c:pt idx="993">
                  <c:v>45259</c:v>
                </c:pt>
                <c:pt idx="994">
                  <c:v>45259</c:v>
                </c:pt>
                <c:pt idx="995">
                  <c:v>45259</c:v>
                </c:pt>
                <c:pt idx="996">
                  <c:v>45149</c:v>
                </c:pt>
                <c:pt idx="997">
                  <c:v>45260</c:v>
                </c:pt>
                <c:pt idx="998">
                  <c:v>45260</c:v>
                </c:pt>
                <c:pt idx="999">
                  <c:v>45261</c:v>
                </c:pt>
                <c:pt idx="1000">
                  <c:v>45261</c:v>
                </c:pt>
                <c:pt idx="1001">
                  <c:v>45261</c:v>
                </c:pt>
                <c:pt idx="1002">
                  <c:v>45262</c:v>
                </c:pt>
                <c:pt idx="1003">
                  <c:v>45262</c:v>
                </c:pt>
                <c:pt idx="1004">
                  <c:v>45262</c:v>
                </c:pt>
                <c:pt idx="1005">
                  <c:v>45062</c:v>
                </c:pt>
                <c:pt idx="1006">
                  <c:v>45263</c:v>
                </c:pt>
                <c:pt idx="1007">
                  <c:v>45263</c:v>
                </c:pt>
                <c:pt idx="1008">
                  <c:v>45264</c:v>
                </c:pt>
                <c:pt idx="1009">
                  <c:v>45264</c:v>
                </c:pt>
                <c:pt idx="1010">
                  <c:v>45264</c:v>
                </c:pt>
                <c:pt idx="1011">
                  <c:v>45265</c:v>
                </c:pt>
                <c:pt idx="1012">
                  <c:v>45265</c:v>
                </c:pt>
                <c:pt idx="1013">
                  <c:v>45265</c:v>
                </c:pt>
                <c:pt idx="1014">
                  <c:v>45266</c:v>
                </c:pt>
                <c:pt idx="1015">
                  <c:v>45266</c:v>
                </c:pt>
                <c:pt idx="1016">
                  <c:v>45266</c:v>
                </c:pt>
                <c:pt idx="1017">
                  <c:v>45267</c:v>
                </c:pt>
                <c:pt idx="1018">
                  <c:v>45267</c:v>
                </c:pt>
                <c:pt idx="1019">
                  <c:v>45267</c:v>
                </c:pt>
                <c:pt idx="1020">
                  <c:v>45268</c:v>
                </c:pt>
                <c:pt idx="1021">
                  <c:v>45268</c:v>
                </c:pt>
                <c:pt idx="1022">
                  <c:v>45268</c:v>
                </c:pt>
                <c:pt idx="1023">
                  <c:v>45269</c:v>
                </c:pt>
                <c:pt idx="1024">
                  <c:v>45269</c:v>
                </c:pt>
                <c:pt idx="1025">
                  <c:v>45269</c:v>
                </c:pt>
                <c:pt idx="1026">
                  <c:v>45270</c:v>
                </c:pt>
                <c:pt idx="1027">
                  <c:v>45270</c:v>
                </c:pt>
                <c:pt idx="1028">
                  <c:v>45270</c:v>
                </c:pt>
                <c:pt idx="1029">
                  <c:v>45271</c:v>
                </c:pt>
                <c:pt idx="1030">
                  <c:v>45271</c:v>
                </c:pt>
                <c:pt idx="1031">
                  <c:v>45271</c:v>
                </c:pt>
                <c:pt idx="1032">
                  <c:v>45272</c:v>
                </c:pt>
                <c:pt idx="1033">
                  <c:v>45272</c:v>
                </c:pt>
                <c:pt idx="1034">
                  <c:v>45272</c:v>
                </c:pt>
                <c:pt idx="1035">
                  <c:v>45273</c:v>
                </c:pt>
                <c:pt idx="1036">
                  <c:v>45273</c:v>
                </c:pt>
                <c:pt idx="1037">
                  <c:v>45273</c:v>
                </c:pt>
                <c:pt idx="1038">
                  <c:v>45274</c:v>
                </c:pt>
                <c:pt idx="1039">
                  <c:v>45274</c:v>
                </c:pt>
                <c:pt idx="1040">
                  <c:v>45274</c:v>
                </c:pt>
                <c:pt idx="1041">
                  <c:v>45275</c:v>
                </c:pt>
                <c:pt idx="1042">
                  <c:v>45275</c:v>
                </c:pt>
                <c:pt idx="1043">
                  <c:v>45275</c:v>
                </c:pt>
                <c:pt idx="1044">
                  <c:v>45276</c:v>
                </c:pt>
                <c:pt idx="1045">
                  <c:v>45276</c:v>
                </c:pt>
                <c:pt idx="1046">
                  <c:v>45276</c:v>
                </c:pt>
                <c:pt idx="1047">
                  <c:v>45277</c:v>
                </c:pt>
                <c:pt idx="1048">
                  <c:v>45277</c:v>
                </c:pt>
                <c:pt idx="1049">
                  <c:v>45277</c:v>
                </c:pt>
                <c:pt idx="1050">
                  <c:v>45278</c:v>
                </c:pt>
                <c:pt idx="1051">
                  <c:v>45278</c:v>
                </c:pt>
                <c:pt idx="1052">
                  <c:v>45278</c:v>
                </c:pt>
                <c:pt idx="1053">
                  <c:v>45279</c:v>
                </c:pt>
                <c:pt idx="1054">
                  <c:v>45279</c:v>
                </c:pt>
                <c:pt idx="1055">
                  <c:v>45279</c:v>
                </c:pt>
                <c:pt idx="1056">
                  <c:v>45280</c:v>
                </c:pt>
                <c:pt idx="1057">
                  <c:v>45280</c:v>
                </c:pt>
                <c:pt idx="1058">
                  <c:v>45280</c:v>
                </c:pt>
                <c:pt idx="1059">
                  <c:v>45281</c:v>
                </c:pt>
                <c:pt idx="1060">
                  <c:v>45281</c:v>
                </c:pt>
                <c:pt idx="1061">
                  <c:v>45281</c:v>
                </c:pt>
                <c:pt idx="1062">
                  <c:v>45282</c:v>
                </c:pt>
                <c:pt idx="1063">
                  <c:v>45282</c:v>
                </c:pt>
                <c:pt idx="1064">
                  <c:v>45282</c:v>
                </c:pt>
                <c:pt idx="1065">
                  <c:v>45283</c:v>
                </c:pt>
                <c:pt idx="1066">
                  <c:v>45283</c:v>
                </c:pt>
                <c:pt idx="1067">
                  <c:v>45283</c:v>
                </c:pt>
                <c:pt idx="1068">
                  <c:v>45284</c:v>
                </c:pt>
                <c:pt idx="1069">
                  <c:v>45284</c:v>
                </c:pt>
                <c:pt idx="1070">
                  <c:v>45284</c:v>
                </c:pt>
                <c:pt idx="1071">
                  <c:v>45285</c:v>
                </c:pt>
                <c:pt idx="1072">
                  <c:v>45285</c:v>
                </c:pt>
                <c:pt idx="1073">
                  <c:v>45285</c:v>
                </c:pt>
                <c:pt idx="1074">
                  <c:v>45286</c:v>
                </c:pt>
                <c:pt idx="1075">
                  <c:v>45286</c:v>
                </c:pt>
                <c:pt idx="1076">
                  <c:v>45286</c:v>
                </c:pt>
                <c:pt idx="1077">
                  <c:v>45287</c:v>
                </c:pt>
                <c:pt idx="1078">
                  <c:v>45287</c:v>
                </c:pt>
                <c:pt idx="1079">
                  <c:v>45287</c:v>
                </c:pt>
                <c:pt idx="1080">
                  <c:v>45288</c:v>
                </c:pt>
                <c:pt idx="1081">
                  <c:v>45288</c:v>
                </c:pt>
                <c:pt idx="1082">
                  <c:v>45288</c:v>
                </c:pt>
                <c:pt idx="1083">
                  <c:v>45289</c:v>
                </c:pt>
                <c:pt idx="1084">
                  <c:v>45289</c:v>
                </c:pt>
                <c:pt idx="1085">
                  <c:v>45289</c:v>
                </c:pt>
                <c:pt idx="1086">
                  <c:v>45290</c:v>
                </c:pt>
                <c:pt idx="1087">
                  <c:v>45290</c:v>
                </c:pt>
                <c:pt idx="1088">
                  <c:v>45290</c:v>
                </c:pt>
                <c:pt idx="1089">
                  <c:v>45291</c:v>
                </c:pt>
                <c:pt idx="1090">
                  <c:v>45291</c:v>
                </c:pt>
                <c:pt idx="1091">
                  <c:v>45291</c:v>
                </c:pt>
              </c:numCache>
            </c:numRef>
          </c:cat>
          <c:val>
            <c:numRef>
              <c:f>Ventas!$X$2:$X$1093</c:f>
              <c:numCache>
                <c:formatCode>_-[$€-2]\ * #,##0.00_-;\-[$€-2]\ * #,##0.00_-;_-[$€-2]\ * "-"??_-;_-@_-</c:formatCode>
                <c:ptCount val="1092"/>
                <c:pt idx="0">
                  <c:v>523.63999999999987</c:v>
                </c:pt>
                <c:pt idx="1">
                  <c:v>540.79199999999992</c:v>
                </c:pt>
                <c:pt idx="2">
                  <c:v>125.57999999999998</c:v>
                </c:pt>
                <c:pt idx="3">
                  <c:v>197.2</c:v>
                </c:pt>
                <c:pt idx="4">
                  <c:v>218.08799999999997</c:v>
                </c:pt>
                <c:pt idx="5">
                  <c:v>197.2</c:v>
                </c:pt>
                <c:pt idx="6">
                  <c:v>229.83999999999997</c:v>
                </c:pt>
                <c:pt idx="7">
                  <c:v>87.360000000000014</c:v>
                </c:pt>
                <c:pt idx="8">
                  <c:v>205.19</c:v>
                </c:pt>
                <c:pt idx="9">
                  <c:v>34.951999999999998</c:v>
                </c:pt>
                <c:pt idx="10">
                  <c:v>173.74</c:v>
                </c:pt>
                <c:pt idx="11">
                  <c:v>170.39999999999998</c:v>
                </c:pt>
                <c:pt idx="12">
                  <c:v>120.12</c:v>
                </c:pt>
                <c:pt idx="13">
                  <c:v>104.15999999999997</c:v>
                </c:pt>
                <c:pt idx="14">
                  <c:v>394.4</c:v>
                </c:pt>
                <c:pt idx="15">
                  <c:v>187.67999999999995</c:v>
                </c:pt>
                <c:pt idx="16">
                  <c:v>134.70799999999997</c:v>
                </c:pt>
                <c:pt idx="17">
                  <c:v>129.22</c:v>
                </c:pt>
                <c:pt idx="18">
                  <c:v>215.84</c:v>
                </c:pt>
                <c:pt idx="19">
                  <c:v>181.76</c:v>
                </c:pt>
                <c:pt idx="20">
                  <c:v>716.55999999999983</c:v>
                </c:pt>
                <c:pt idx="21">
                  <c:v>304.98</c:v>
                </c:pt>
                <c:pt idx="22">
                  <c:v>198.79999999999995</c:v>
                </c:pt>
                <c:pt idx="23">
                  <c:v>248.40000000000003</c:v>
                </c:pt>
                <c:pt idx="24">
                  <c:v>306.72000000000003</c:v>
                </c:pt>
                <c:pt idx="25">
                  <c:v>193.12</c:v>
                </c:pt>
                <c:pt idx="26">
                  <c:v>433.83999999999992</c:v>
                </c:pt>
                <c:pt idx="27">
                  <c:v>129.22</c:v>
                </c:pt>
                <c:pt idx="28">
                  <c:v>238.56</c:v>
                </c:pt>
                <c:pt idx="29">
                  <c:v>120</c:v>
                </c:pt>
                <c:pt idx="30">
                  <c:v>254.79999999999995</c:v>
                </c:pt>
                <c:pt idx="31">
                  <c:v>106.07999999999998</c:v>
                </c:pt>
                <c:pt idx="32">
                  <c:v>264.96000000000004</c:v>
                </c:pt>
                <c:pt idx="33">
                  <c:v>151.80000000000001</c:v>
                </c:pt>
                <c:pt idx="34">
                  <c:v>229.68</c:v>
                </c:pt>
                <c:pt idx="35">
                  <c:v>316.68</c:v>
                </c:pt>
                <c:pt idx="36">
                  <c:v>181.76</c:v>
                </c:pt>
                <c:pt idx="37">
                  <c:v>143.07999999999998</c:v>
                </c:pt>
                <c:pt idx="38">
                  <c:v>164.21999999999997</c:v>
                </c:pt>
                <c:pt idx="39">
                  <c:v>426.4</c:v>
                </c:pt>
                <c:pt idx="40">
                  <c:v>318.08</c:v>
                </c:pt>
                <c:pt idx="41">
                  <c:v>271.83</c:v>
                </c:pt>
                <c:pt idx="42">
                  <c:v>176.8</c:v>
                </c:pt>
                <c:pt idx="43">
                  <c:v>143.51999999999998</c:v>
                </c:pt>
                <c:pt idx="44">
                  <c:v>136</c:v>
                </c:pt>
                <c:pt idx="45">
                  <c:v>56.599999999999994</c:v>
                </c:pt>
                <c:pt idx="46">
                  <c:v>88</c:v>
                </c:pt>
                <c:pt idx="47">
                  <c:v>221.52000000000004</c:v>
                </c:pt>
                <c:pt idx="48">
                  <c:v>210.96999999999997</c:v>
                </c:pt>
                <c:pt idx="49">
                  <c:v>179.2</c:v>
                </c:pt>
                <c:pt idx="50">
                  <c:v>161.46</c:v>
                </c:pt>
                <c:pt idx="51">
                  <c:v>102.23999999999998</c:v>
                </c:pt>
                <c:pt idx="52">
                  <c:v>272.64</c:v>
                </c:pt>
                <c:pt idx="53">
                  <c:v>254.79999999999995</c:v>
                </c:pt>
                <c:pt idx="54">
                  <c:v>83.327999999999975</c:v>
                </c:pt>
                <c:pt idx="55">
                  <c:v>118.32</c:v>
                </c:pt>
                <c:pt idx="56">
                  <c:v>99.399999999999977</c:v>
                </c:pt>
                <c:pt idx="57">
                  <c:v>207.48000000000002</c:v>
                </c:pt>
                <c:pt idx="58">
                  <c:v>81.759999999999991</c:v>
                </c:pt>
                <c:pt idx="59">
                  <c:v>276.07999999999993</c:v>
                </c:pt>
                <c:pt idx="60">
                  <c:v>174.94400000000002</c:v>
                </c:pt>
                <c:pt idx="61">
                  <c:v>418.55999999999995</c:v>
                </c:pt>
                <c:pt idx="62">
                  <c:v>187.61599999999996</c:v>
                </c:pt>
                <c:pt idx="63">
                  <c:v>283.79399999999998</c:v>
                </c:pt>
                <c:pt idx="64">
                  <c:v>198.71999999999997</c:v>
                </c:pt>
                <c:pt idx="65">
                  <c:v>269.10000000000002</c:v>
                </c:pt>
                <c:pt idx="66">
                  <c:v>231.84000000000003</c:v>
                </c:pt>
                <c:pt idx="67">
                  <c:v>80</c:v>
                </c:pt>
                <c:pt idx="68">
                  <c:v>136.32</c:v>
                </c:pt>
                <c:pt idx="69">
                  <c:v>265.20000000000005</c:v>
                </c:pt>
                <c:pt idx="70">
                  <c:v>344.52</c:v>
                </c:pt>
                <c:pt idx="71">
                  <c:v>232.96000000000015</c:v>
                </c:pt>
                <c:pt idx="72">
                  <c:v>173.73999999999995</c:v>
                </c:pt>
                <c:pt idx="73">
                  <c:v>170.24</c:v>
                </c:pt>
                <c:pt idx="74">
                  <c:v>159.03999999999996</c:v>
                </c:pt>
                <c:pt idx="75">
                  <c:v>262.8</c:v>
                </c:pt>
                <c:pt idx="76">
                  <c:v>196.56</c:v>
                </c:pt>
                <c:pt idx="77">
                  <c:v>354.95999999999992</c:v>
                </c:pt>
                <c:pt idx="78">
                  <c:v>129.03</c:v>
                </c:pt>
                <c:pt idx="79">
                  <c:v>176.64</c:v>
                </c:pt>
                <c:pt idx="80">
                  <c:v>117</c:v>
                </c:pt>
                <c:pt idx="81">
                  <c:v>383.75999999999988</c:v>
                </c:pt>
                <c:pt idx="82">
                  <c:v>279.03999999999996</c:v>
                </c:pt>
                <c:pt idx="83">
                  <c:v>279.03999999999996</c:v>
                </c:pt>
                <c:pt idx="84">
                  <c:v>116.79999999999998</c:v>
                </c:pt>
                <c:pt idx="85">
                  <c:v>184</c:v>
                </c:pt>
                <c:pt idx="86">
                  <c:v>164.21999999999997</c:v>
                </c:pt>
                <c:pt idx="87">
                  <c:v>287.04000000000002</c:v>
                </c:pt>
                <c:pt idx="88">
                  <c:v>139.80799999999999</c:v>
                </c:pt>
                <c:pt idx="89">
                  <c:v>165.60000000000002</c:v>
                </c:pt>
                <c:pt idx="90">
                  <c:v>198.24</c:v>
                </c:pt>
                <c:pt idx="91">
                  <c:v>171.60000000000002</c:v>
                </c:pt>
                <c:pt idx="92">
                  <c:v>203.83999999999992</c:v>
                </c:pt>
                <c:pt idx="93">
                  <c:v>276.64</c:v>
                </c:pt>
                <c:pt idx="94">
                  <c:v>132.15999999999997</c:v>
                </c:pt>
                <c:pt idx="95">
                  <c:v>123.19999999999999</c:v>
                </c:pt>
                <c:pt idx="96">
                  <c:v>34.496000000000009</c:v>
                </c:pt>
                <c:pt idx="97">
                  <c:v>114.39999999999998</c:v>
                </c:pt>
                <c:pt idx="98">
                  <c:v>99.12</c:v>
                </c:pt>
                <c:pt idx="99">
                  <c:v>211.11999999999989</c:v>
                </c:pt>
                <c:pt idx="100">
                  <c:v>115.63999999999999</c:v>
                </c:pt>
                <c:pt idx="101">
                  <c:v>135.19999999999999</c:v>
                </c:pt>
                <c:pt idx="102">
                  <c:v>208.32</c:v>
                </c:pt>
                <c:pt idx="103">
                  <c:v>342.2399999999999</c:v>
                </c:pt>
                <c:pt idx="104">
                  <c:v>49.28</c:v>
                </c:pt>
                <c:pt idx="105">
                  <c:v>262.07999999999993</c:v>
                </c:pt>
                <c:pt idx="106">
                  <c:v>112</c:v>
                </c:pt>
                <c:pt idx="107">
                  <c:v>107.38</c:v>
                </c:pt>
                <c:pt idx="108">
                  <c:v>147</c:v>
                </c:pt>
                <c:pt idx="109">
                  <c:v>155.76</c:v>
                </c:pt>
                <c:pt idx="110">
                  <c:v>160.47999999999996</c:v>
                </c:pt>
                <c:pt idx="111">
                  <c:v>241.92000000000007</c:v>
                </c:pt>
                <c:pt idx="112">
                  <c:v>227.3599999999999</c:v>
                </c:pt>
                <c:pt idx="113">
                  <c:v>182.27999999999997</c:v>
                </c:pt>
                <c:pt idx="114">
                  <c:v>205.8</c:v>
                </c:pt>
                <c:pt idx="115">
                  <c:v>196.56000000000006</c:v>
                </c:pt>
                <c:pt idx="116">
                  <c:v>167.54399999999998</c:v>
                </c:pt>
                <c:pt idx="117">
                  <c:v>199.64</c:v>
                </c:pt>
                <c:pt idx="118">
                  <c:v>198.24</c:v>
                </c:pt>
                <c:pt idx="119">
                  <c:v>160.47999999999996</c:v>
                </c:pt>
                <c:pt idx="120">
                  <c:v>230.69000000000005</c:v>
                </c:pt>
                <c:pt idx="121">
                  <c:v>125.39999999999998</c:v>
                </c:pt>
                <c:pt idx="122">
                  <c:v>103.83999999999997</c:v>
                </c:pt>
                <c:pt idx="123">
                  <c:v>654.2399999999999</c:v>
                </c:pt>
                <c:pt idx="124">
                  <c:v>545.20000000000005</c:v>
                </c:pt>
                <c:pt idx="125">
                  <c:v>214.36999999999995</c:v>
                </c:pt>
                <c:pt idx="126">
                  <c:v>280.79999999999995</c:v>
                </c:pt>
                <c:pt idx="127">
                  <c:v>85.800000000000011</c:v>
                </c:pt>
                <c:pt idx="128">
                  <c:v>127.44</c:v>
                </c:pt>
                <c:pt idx="129">
                  <c:v>123.48000000000002</c:v>
                </c:pt>
                <c:pt idx="130">
                  <c:v>99</c:v>
                </c:pt>
                <c:pt idx="131">
                  <c:v>83.16</c:v>
                </c:pt>
                <c:pt idx="132">
                  <c:v>66.079999999999984</c:v>
                </c:pt>
                <c:pt idx="133">
                  <c:v>156.80000000000001</c:v>
                </c:pt>
                <c:pt idx="134">
                  <c:v>218.39999999999998</c:v>
                </c:pt>
                <c:pt idx="135">
                  <c:v>85.800000000000011</c:v>
                </c:pt>
                <c:pt idx="136">
                  <c:v>240.72000000000003</c:v>
                </c:pt>
                <c:pt idx="137">
                  <c:v>68.699999999999989</c:v>
                </c:pt>
                <c:pt idx="138">
                  <c:v>140.41999999999996</c:v>
                </c:pt>
                <c:pt idx="139">
                  <c:v>61.740000000000009</c:v>
                </c:pt>
                <c:pt idx="140">
                  <c:v>94.399999999999977</c:v>
                </c:pt>
                <c:pt idx="141">
                  <c:v>254.8</c:v>
                </c:pt>
                <c:pt idx="142">
                  <c:v>149.59999999999997</c:v>
                </c:pt>
                <c:pt idx="143">
                  <c:v>58.240000000000009</c:v>
                </c:pt>
                <c:pt idx="144">
                  <c:v>67.584000000000003</c:v>
                </c:pt>
                <c:pt idx="145">
                  <c:v>231.91999999999996</c:v>
                </c:pt>
                <c:pt idx="146">
                  <c:v>145.6</c:v>
                </c:pt>
                <c:pt idx="147">
                  <c:v>80.704000000000008</c:v>
                </c:pt>
                <c:pt idx="148">
                  <c:v>132</c:v>
                </c:pt>
                <c:pt idx="149">
                  <c:v>81.479999999999961</c:v>
                </c:pt>
                <c:pt idx="150">
                  <c:v>283.19999999999993</c:v>
                </c:pt>
                <c:pt idx="151">
                  <c:v>206.5</c:v>
                </c:pt>
                <c:pt idx="152">
                  <c:v>117.80000000000001</c:v>
                </c:pt>
                <c:pt idx="153">
                  <c:v>162.39999999999998</c:v>
                </c:pt>
                <c:pt idx="154">
                  <c:v>77.199999999999989</c:v>
                </c:pt>
                <c:pt idx="155">
                  <c:v>166.32</c:v>
                </c:pt>
                <c:pt idx="156">
                  <c:v>101.63999999999999</c:v>
                </c:pt>
                <c:pt idx="157">
                  <c:v>288.41999999999996</c:v>
                </c:pt>
                <c:pt idx="158">
                  <c:v>198.24</c:v>
                </c:pt>
                <c:pt idx="159">
                  <c:v>78.848000000000013</c:v>
                </c:pt>
                <c:pt idx="160">
                  <c:v>118.80000000000001</c:v>
                </c:pt>
                <c:pt idx="161">
                  <c:v>52.92</c:v>
                </c:pt>
                <c:pt idx="162">
                  <c:v>147</c:v>
                </c:pt>
                <c:pt idx="163">
                  <c:v>242.41999999999996</c:v>
                </c:pt>
                <c:pt idx="164">
                  <c:v>243.60000000000002</c:v>
                </c:pt>
                <c:pt idx="165">
                  <c:v>208.32</c:v>
                </c:pt>
                <c:pt idx="166">
                  <c:v>232.96000000000004</c:v>
                </c:pt>
                <c:pt idx="167">
                  <c:v>152.76800000000003</c:v>
                </c:pt>
                <c:pt idx="168">
                  <c:v>80.180000000000007</c:v>
                </c:pt>
                <c:pt idx="169">
                  <c:v>113.27999999999997</c:v>
                </c:pt>
                <c:pt idx="170">
                  <c:v>138.60000000000002</c:v>
                </c:pt>
                <c:pt idx="171">
                  <c:v>129.91999999999996</c:v>
                </c:pt>
                <c:pt idx="172">
                  <c:v>101.63999999999999</c:v>
                </c:pt>
                <c:pt idx="173">
                  <c:v>220.65999999999997</c:v>
                </c:pt>
                <c:pt idx="174">
                  <c:v>114.464</c:v>
                </c:pt>
                <c:pt idx="175">
                  <c:v>98.639999999999986</c:v>
                </c:pt>
                <c:pt idx="176">
                  <c:v>385.31999999999994</c:v>
                </c:pt>
                <c:pt idx="177">
                  <c:v>180.88</c:v>
                </c:pt>
                <c:pt idx="178">
                  <c:v>215.27999999999997</c:v>
                </c:pt>
                <c:pt idx="179">
                  <c:v>316.68</c:v>
                </c:pt>
                <c:pt idx="180">
                  <c:v>163.80000000000001</c:v>
                </c:pt>
                <c:pt idx="181">
                  <c:v>330.6</c:v>
                </c:pt>
                <c:pt idx="182">
                  <c:v>332.12</c:v>
                </c:pt>
                <c:pt idx="183">
                  <c:v>309.03600000000006</c:v>
                </c:pt>
                <c:pt idx="184">
                  <c:v>361.91999999999996</c:v>
                </c:pt>
                <c:pt idx="185">
                  <c:v>320.31999999999994</c:v>
                </c:pt>
                <c:pt idx="186">
                  <c:v>264.65600000000006</c:v>
                </c:pt>
                <c:pt idx="187">
                  <c:v>197.2</c:v>
                </c:pt>
                <c:pt idx="188">
                  <c:v>405.55199999999996</c:v>
                </c:pt>
                <c:pt idx="189">
                  <c:v>179.39999999999998</c:v>
                </c:pt>
                <c:pt idx="190">
                  <c:v>131.04</c:v>
                </c:pt>
                <c:pt idx="191">
                  <c:v>237.12</c:v>
                </c:pt>
                <c:pt idx="192">
                  <c:v>355.67999999999995</c:v>
                </c:pt>
                <c:pt idx="193">
                  <c:v>199.68</c:v>
                </c:pt>
                <c:pt idx="194">
                  <c:v>265.2</c:v>
                </c:pt>
                <c:pt idx="195">
                  <c:v>121.6</c:v>
                </c:pt>
                <c:pt idx="196">
                  <c:v>120.12</c:v>
                </c:pt>
                <c:pt idx="197">
                  <c:v>233.22000000000003</c:v>
                </c:pt>
                <c:pt idx="198">
                  <c:v>21.840000000000003</c:v>
                </c:pt>
                <c:pt idx="199">
                  <c:v>507</c:v>
                </c:pt>
                <c:pt idx="200">
                  <c:v>355.68000000000006</c:v>
                </c:pt>
                <c:pt idx="201">
                  <c:v>159.12</c:v>
                </c:pt>
                <c:pt idx="202">
                  <c:v>225.42000000000002</c:v>
                </c:pt>
                <c:pt idx="203">
                  <c:v>129.19999999999999</c:v>
                </c:pt>
                <c:pt idx="204">
                  <c:v>330.6</c:v>
                </c:pt>
                <c:pt idx="205">
                  <c:v>103.36000000000001</c:v>
                </c:pt>
                <c:pt idx="206">
                  <c:v>134.70800000000003</c:v>
                </c:pt>
                <c:pt idx="207">
                  <c:v>324.8</c:v>
                </c:pt>
                <c:pt idx="208">
                  <c:v>443.04</c:v>
                </c:pt>
                <c:pt idx="209">
                  <c:v>251.05599999999998</c:v>
                </c:pt>
                <c:pt idx="210">
                  <c:v>109.19999999999999</c:v>
                </c:pt>
                <c:pt idx="211">
                  <c:v>182.51999999999998</c:v>
                </c:pt>
                <c:pt idx="212">
                  <c:v>83.6</c:v>
                </c:pt>
                <c:pt idx="213">
                  <c:v>233.22000000000003</c:v>
                </c:pt>
                <c:pt idx="214">
                  <c:v>218.39999999999998</c:v>
                </c:pt>
                <c:pt idx="215">
                  <c:v>251.94</c:v>
                </c:pt>
                <c:pt idx="216">
                  <c:v>396.72</c:v>
                </c:pt>
                <c:pt idx="217">
                  <c:v>196.56</c:v>
                </c:pt>
                <c:pt idx="218">
                  <c:v>270.39999999999998</c:v>
                </c:pt>
                <c:pt idx="219">
                  <c:v>252.28800000000001</c:v>
                </c:pt>
                <c:pt idx="220">
                  <c:v>193.8</c:v>
                </c:pt>
                <c:pt idx="221">
                  <c:v>187.2</c:v>
                </c:pt>
                <c:pt idx="222">
                  <c:v>196.56</c:v>
                </c:pt>
                <c:pt idx="223">
                  <c:v>304.98</c:v>
                </c:pt>
                <c:pt idx="224">
                  <c:v>190.17600000000004</c:v>
                </c:pt>
                <c:pt idx="225">
                  <c:v>362.88</c:v>
                </c:pt>
                <c:pt idx="226">
                  <c:v>185.64</c:v>
                </c:pt>
                <c:pt idx="227">
                  <c:v>163.80000000000001</c:v>
                </c:pt>
                <c:pt idx="228">
                  <c:v>321.36799999999994</c:v>
                </c:pt>
                <c:pt idx="229">
                  <c:v>417.59999999999991</c:v>
                </c:pt>
                <c:pt idx="230">
                  <c:v>249.08800000000002</c:v>
                </c:pt>
                <c:pt idx="231">
                  <c:v>422.4</c:v>
                </c:pt>
                <c:pt idx="232">
                  <c:v>174.72000000000003</c:v>
                </c:pt>
                <c:pt idx="233">
                  <c:v>152.88</c:v>
                </c:pt>
                <c:pt idx="234">
                  <c:v>212.8</c:v>
                </c:pt>
                <c:pt idx="235">
                  <c:v>316.68</c:v>
                </c:pt>
                <c:pt idx="236">
                  <c:v>92.82</c:v>
                </c:pt>
                <c:pt idx="237">
                  <c:v>204</c:v>
                </c:pt>
                <c:pt idx="238">
                  <c:v>162.4</c:v>
                </c:pt>
                <c:pt idx="239">
                  <c:v>416</c:v>
                </c:pt>
                <c:pt idx="240">
                  <c:v>185.64</c:v>
                </c:pt>
                <c:pt idx="241">
                  <c:v>361.91999999999996</c:v>
                </c:pt>
                <c:pt idx="242">
                  <c:v>361.91999999999996</c:v>
                </c:pt>
                <c:pt idx="243">
                  <c:v>148.19999999999999</c:v>
                </c:pt>
                <c:pt idx="244">
                  <c:v>163.80000000000001</c:v>
                </c:pt>
                <c:pt idx="245">
                  <c:v>280.8</c:v>
                </c:pt>
                <c:pt idx="246">
                  <c:v>132.6</c:v>
                </c:pt>
                <c:pt idx="247">
                  <c:v>141.96</c:v>
                </c:pt>
                <c:pt idx="248">
                  <c:v>127.68</c:v>
                </c:pt>
                <c:pt idx="249">
                  <c:v>206.75200000000001</c:v>
                </c:pt>
                <c:pt idx="250">
                  <c:v>313.53599999999994</c:v>
                </c:pt>
                <c:pt idx="251">
                  <c:v>295.79199999999997</c:v>
                </c:pt>
                <c:pt idx="252">
                  <c:v>56</c:v>
                </c:pt>
                <c:pt idx="253">
                  <c:v>271.44</c:v>
                </c:pt>
                <c:pt idx="254">
                  <c:v>212.15999999999997</c:v>
                </c:pt>
                <c:pt idx="255">
                  <c:v>355.67999999999995</c:v>
                </c:pt>
                <c:pt idx="256">
                  <c:v>230.39999999999998</c:v>
                </c:pt>
                <c:pt idx="257">
                  <c:v>131.04</c:v>
                </c:pt>
                <c:pt idx="258">
                  <c:v>83.6</c:v>
                </c:pt>
                <c:pt idx="259">
                  <c:v>212.8</c:v>
                </c:pt>
                <c:pt idx="260">
                  <c:v>124.80000000000001</c:v>
                </c:pt>
                <c:pt idx="261">
                  <c:v>198.89999999999998</c:v>
                </c:pt>
                <c:pt idx="262">
                  <c:v>126.78399999999999</c:v>
                </c:pt>
                <c:pt idx="263">
                  <c:v>452.4</c:v>
                </c:pt>
                <c:pt idx="264">
                  <c:v>131.04</c:v>
                </c:pt>
                <c:pt idx="265">
                  <c:v>117</c:v>
                </c:pt>
                <c:pt idx="266">
                  <c:v>152.88</c:v>
                </c:pt>
                <c:pt idx="267">
                  <c:v>166.98000000000002</c:v>
                </c:pt>
                <c:pt idx="268">
                  <c:v>168</c:v>
                </c:pt>
                <c:pt idx="269">
                  <c:v>90.72</c:v>
                </c:pt>
                <c:pt idx="270">
                  <c:v>357.50399999999991</c:v>
                </c:pt>
                <c:pt idx="271">
                  <c:v>277.76</c:v>
                </c:pt>
                <c:pt idx="272">
                  <c:v>567.83999999999992</c:v>
                </c:pt>
                <c:pt idx="273">
                  <c:v>264.95999999999998</c:v>
                </c:pt>
                <c:pt idx="274">
                  <c:v>166.32</c:v>
                </c:pt>
                <c:pt idx="275">
                  <c:v>78.400000000000006</c:v>
                </c:pt>
                <c:pt idx="276">
                  <c:v>210.53999999999996</c:v>
                </c:pt>
                <c:pt idx="277">
                  <c:v>243.36</c:v>
                </c:pt>
                <c:pt idx="278">
                  <c:v>292.31999999999994</c:v>
                </c:pt>
                <c:pt idx="279">
                  <c:v>18.32</c:v>
                </c:pt>
                <c:pt idx="280">
                  <c:v>147</c:v>
                </c:pt>
                <c:pt idx="281">
                  <c:v>115.19999999999999</c:v>
                </c:pt>
                <c:pt idx="282">
                  <c:v>89.768000000000029</c:v>
                </c:pt>
                <c:pt idx="283">
                  <c:v>166.60000000000002</c:v>
                </c:pt>
                <c:pt idx="284">
                  <c:v>107.80000000000001</c:v>
                </c:pt>
                <c:pt idx="285">
                  <c:v>70</c:v>
                </c:pt>
                <c:pt idx="286">
                  <c:v>195.83999999999997</c:v>
                </c:pt>
                <c:pt idx="287">
                  <c:v>88.199999999999989</c:v>
                </c:pt>
                <c:pt idx="288">
                  <c:v>246.39999999999998</c:v>
                </c:pt>
                <c:pt idx="289">
                  <c:v>76.075999999999993</c:v>
                </c:pt>
                <c:pt idx="290">
                  <c:v>151.80000000000001</c:v>
                </c:pt>
                <c:pt idx="291">
                  <c:v>512.7199999999998</c:v>
                </c:pt>
                <c:pt idx="292">
                  <c:v>138.32</c:v>
                </c:pt>
                <c:pt idx="293">
                  <c:v>357.50399999999991</c:v>
                </c:pt>
                <c:pt idx="294">
                  <c:v>271.44</c:v>
                </c:pt>
                <c:pt idx="295">
                  <c:v>112</c:v>
                </c:pt>
                <c:pt idx="296">
                  <c:v>179.2</c:v>
                </c:pt>
                <c:pt idx="297">
                  <c:v>117.6</c:v>
                </c:pt>
                <c:pt idx="298">
                  <c:v>177.10000000000002</c:v>
                </c:pt>
                <c:pt idx="299">
                  <c:v>110.88</c:v>
                </c:pt>
                <c:pt idx="300">
                  <c:v>304.5</c:v>
                </c:pt>
                <c:pt idx="301">
                  <c:v>158.39999999999998</c:v>
                </c:pt>
                <c:pt idx="302">
                  <c:v>176.39999999999998</c:v>
                </c:pt>
                <c:pt idx="303">
                  <c:v>147</c:v>
                </c:pt>
                <c:pt idx="304">
                  <c:v>364</c:v>
                </c:pt>
                <c:pt idx="305">
                  <c:v>225.39999999999998</c:v>
                </c:pt>
                <c:pt idx="306">
                  <c:v>218.39999999999998</c:v>
                </c:pt>
                <c:pt idx="307">
                  <c:v>225.39999999999998</c:v>
                </c:pt>
                <c:pt idx="308">
                  <c:v>96.824000000000012</c:v>
                </c:pt>
                <c:pt idx="309">
                  <c:v>203</c:v>
                </c:pt>
                <c:pt idx="310">
                  <c:v>304.5</c:v>
                </c:pt>
                <c:pt idx="311">
                  <c:v>176.39999999999998</c:v>
                </c:pt>
                <c:pt idx="312">
                  <c:v>286.68799999999993</c:v>
                </c:pt>
                <c:pt idx="313">
                  <c:v>277.76</c:v>
                </c:pt>
                <c:pt idx="314">
                  <c:v>202.16</c:v>
                </c:pt>
                <c:pt idx="315">
                  <c:v>298.07999999999993</c:v>
                </c:pt>
                <c:pt idx="316">
                  <c:v>141.12</c:v>
                </c:pt>
                <c:pt idx="317">
                  <c:v>203</c:v>
                </c:pt>
                <c:pt idx="318">
                  <c:v>131.04</c:v>
                </c:pt>
                <c:pt idx="319">
                  <c:v>156.80000000000001</c:v>
                </c:pt>
                <c:pt idx="320">
                  <c:v>96.6</c:v>
                </c:pt>
                <c:pt idx="321">
                  <c:v>263.89999999999998</c:v>
                </c:pt>
                <c:pt idx="322">
                  <c:v>221.76</c:v>
                </c:pt>
                <c:pt idx="323">
                  <c:v>291.72000000000003</c:v>
                </c:pt>
                <c:pt idx="324">
                  <c:v>162.39999999999998</c:v>
                </c:pt>
                <c:pt idx="325">
                  <c:v>197.33999999999997</c:v>
                </c:pt>
                <c:pt idx="326">
                  <c:v>242.88</c:v>
                </c:pt>
                <c:pt idx="327">
                  <c:v>147.83999999999997</c:v>
                </c:pt>
                <c:pt idx="328">
                  <c:v>223.3</c:v>
                </c:pt>
                <c:pt idx="329">
                  <c:v>144.89999999999998</c:v>
                </c:pt>
                <c:pt idx="330">
                  <c:v>112</c:v>
                </c:pt>
                <c:pt idx="331">
                  <c:v>147</c:v>
                </c:pt>
                <c:pt idx="332">
                  <c:v>166.60000000000002</c:v>
                </c:pt>
                <c:pt idx="333">
                  <c:v>208.54400000000004</c:v>
                </c:pt>
                <c:pt idx="334">
                  <c:v>454.48</c:v>
                </c:pt>
                <c:pt idx="335">
                  <c:v>486.72</c:v>
                </c:pt>
                <c:pt idx="336">
                  <c:v>115.91999999999999</c:v>
                </c:pt>
                <c:pt idx="337">
                  <c:v>33.6</c:v>
                </c:pt>
                <c:pt idx="338">
                  <c:v>181.44</c:v>
                </c:pt>
                <c:pt idx="339">
                  <c:v>287.10000000000002</c:v>
                </c:pt>
                <c:pt idx="340">
                  <c:v>182</c:v>
                </c:pt>
                <c:pt idx="341">
                  <c:v>109.17400000000004</c:v>
                </c:pt>
                <c:pt idx="342">
                  <c:v>331.20000000000005</c:v>
                </c:pt>
                <c:pt idx="343">
                  <c:v>289.79999999999995</c:v>
                </c:pt>
                <c:pt idx="344">
                  <c:v>156.80000000000001</c:v>
                </c:pt>
                <c:pt idx="345">
                  <c:v>142.80000000000001</c:v>
                </c:pt>
                <c:pt idx="346">
                  <c:v>224.64</c:v>
                </c:pt>
                <c:pt idx="347">
                  <c:v>172.8</c:v>
                </c:pt>
                <c:pt idx="348">
                  <c:v>418.6</c:v>
                </c:pt>
                <c:pt idx="349">
                  <c:v>386.4</c:v>
                </c:pt>
                <c:pt idx="350">
                  <c:v>153.88800000000003</c:v>
                </c:pt>
                <c:pt idx="351">
                  <c:v>244.03600000000006</c:v>
                </c:pt>
                <c:pt idx="352">
                  <c:v>385.70000000000005</c:v>
                </c:pt>
                <c:pt idx="353">
                  <c:v>345.79999999999995</c:v>
                </c:pt>
                <c:pt idx="354">
                  <c:v>174.72000000000003</c:v>
                </c:pt>
                <c:pt idx="355">
                  <c:v>277.70399999999995</c:v>
                </c:pt>
                <c:pt idx="356">
                  <c:v>301.60000000000002</c:v>
                </c:pt>
                <c:pt idx="357">
                  <c:v>261</c:v>
                </c:pt>
                <c:pt idx="358">
                  <c:v>203.84000000000003</c:v>
                </c:pt>
                <c:pt idx="359">
                  <c:v>91.800000000000011</c:v>
                </c:pt>
                <c:pt idx="360">
                  <c:v>117.60000000000002</c:v>
                </c:pt>
                <c:pt idx="361">
                  <c:v>84</c:v>
                </c:pt>
                <c:pt idx="362">
                  <c:v>77.840000000000032</c:v>
                </c:pt>
                <c:pt idx="363">
                  <c:v>133.27999999999997</c:v>
                </c:pt>
                <c:pt idx="364">
                  <c:v>174.72000000000003</c:v>
                </c:pt>
                <c:pt idx="365">
                  <c:v>133.27999999999997</c:v>
                </c:pt>
                <c:pt idx="366">
                  <c:v>149.40800000000002</c:v>
                </c:pt>
                <c:pt idx="367">
                  <c:v>199.91999999999996</c:v>
                </c:pt>
                <c:pt idx="368">
                  <c:v>268.79999999999995</c:v>
                </c:pt>
                <c:pt idx="369">
                  <c:v>193.2</c:v>
                </c:pt>
                <c:pt idx="370">
                  <c:v>109.75999999999999</c:v>
                </c:pt>
                <c:pt idx="371">
                  <c:v>78.400000000000006</c:v>
                </c:pt>
                <c:pt idx="372">
                  <c:v>270.48</c:v>
                </c:pt>
                <c:pt idx="373">
                  <c:v>152.32</c:v>
                </c:pt>
                <c:pt idx="374">
                  <c:v>109.75999999999999</c:v>
                </c:pt>
                <c:pt idx="375">
                  <c:v>135.45600000000013</c:v>
                </c:pt>
                <c:pt idx="376">
                  <c:v>265.08800000000002</c:v>
                </c:pt>
                <c:pt idx="377">
                  <c:v>209.27999999999997</c:v>
                </c:pt>
                <c:pt idx="378">
                  <c:v>292.31999999999994</c:v>
                </c:pt>
                <c:pt idx="379">
                  <c:v>180.88</c:v>
                </c:pt>
                <c:pt idx="380">
                  <c:v>161.27999999999997</c:v>
                </c:pt>
                <c:pt idx="381">
                  <c:v>148.95999999999998</c:v>
                </c:pt>
                <c:pt idx="382">
                  <c:v>162.39999999999998</c:v>
                </c:pt>
                <c:pt idx="383">
                  <c:v>100.80000000000001</c:v>
                </c:pt>
                <c:pt idx="384">
                  <c:v>77.28</c:v>
                </c:pt>
                <c:pt idx="385">
                  <c:v>203.84000000000003</c:v>
                </c:pt>
                <c:pt idx="386">
                  <c:v>322.39999999999998</c:v>
                </c:pt>
                <c:pt idx="387">
                  <c:v>107.51999999999998</c:v>
                </c:pt>
                <c:pt idx="388">
                  <c:v>89.6</c:v>
                </c:pt>
                <c:pt idx="389">
                  <c:v>125.44</c:v>
                </c:pt>
                <c:pt idx="390">
                  <c:v>67.199999999999989</c:v>
                </c:pt>
                <c:pt idx="391">
                  <c:v>117.60000000000002</c:v>
                </c:pt>
                <c:pt idx="392">
                  <c:v>178.64</c:v>
                </c:pt>
                <c:pt idx="393">
                  <c:v>170.24</c:v>
                </c:pt>
                <c:pt idx="394">
                  <c:v>107.51999999999998</c:v>
                </c:pt>
                <c:pt idx="395">
                  <c:v>25.760000000000005</c:v>
                </c:pt>
                <c:pt idx="396">
                  <c:v>207.53600000000006</c:v>
                </c:pt>
                <c:pt idx="397">
                  <c:v>406.64</c:v>
                </c:pt>
                <c:pt idx="398">
                  <c:v>220.8</c:v>
                </c:pt>
                <c:pt idx="399">
                  <c:v>56.671999999999997</c:v>
                </c:pt>
                <c:pt idx="400">
                  <c:v>159.36000000000001</c:v>
                </c:pt>
                <c:pt idx="401">
                  <c:v>174.72000000000003</c:v>
                </c:pt>
                <c:pt idx="402">
                  <c:v>125.44</c:v>
                </c:pt>
                <c:pt idx="403">
                  <c:v>226.20000000000005</c:v>
                </c:pt>
                <c:pt idx="404">
                  <c:v>229.32999999999998</c:v>
                </c:pt>
                <c:pt idx="405">
                  <c:v>268.79999999999995</c:v>
                </c:pt>
                <c:pt idx="406">
                  <c:v>101.92000000000002</c:v>
                </c:pt>
                <c:pt idx="407">
                  <c:v>117.60000000000002</c:v>
                </c:pt>
                <c:pt idx="408">
                  <c:v>36.400000000000006</c:v>
                </c:pt>
                <c:pt idx="409">
                  <c:v>247.51999999999998</c:v>
                </c:pt>
                <c:pt idx="410">
                  <c:v>153.60000000000002</c:v>
                </c:pt>
                <c:pt idx="411">
                  <c:v>295.68000000000006</c:v>
                </c:pt>
                <c:pt idx="412">
                  <c:v>148.95999999999998</c:v>
                </c:pt>
                <c:pt idx="413">
                  <c:v>64.768000000000029</c:v>
                </c:pt>
                <c:pt idx="414">
                  <c:v>168</c:v>
                </c:pt>
                <c:pt idx="415">
                  <c:v>125.44</c:v>
                </c:pt>
                <c:pt idx="416">
                  <c:v>218.96000000000004</c:v>
                </c:pt>
                <c:pt idx="417">
                  <c:v>201.95999999999998</c:v>
                </c:pt>
                <c:pt idx="418">
                  <c:v>252.00799999999992</c:v>
                </c:pt>
                <c:pt idx="419">
                  <c:v>354.03199999999993</c:v>
                </c:pt>
                <c:pt idx="420">
                  <c:v>70.56</c:v>
                </c:pt>
                <c:pt idx="421">
                  <c:v>193.79999999999995</c:v>
                </c:pt>
                <c:pt idx="422">
                  <c:v>308.55999999999995</c:v>
                </c:pt>
                <c:pt idx="423">
                  <c:v>33.599999999999994</c:v>
                </c:pt>
                <c:pt idx="424">
                  <c:v>108</c:v>
                </c:pt>
                <c:pt idx="425">
                  <c:v>59.759999999999991</c:v>
                </c:pt>
                <c:pt idx="426">
                  <c:v>100.80000000000001</c:v>
                </c:pt>
                <c:pt idx="427">
                  <c:v>164.64</c:v>
                </c:pt>
                <c:pt idx="428">
                  <c:v>134.39999999999998</c:v>
                </c:pt>
                <c:pt idx="429">
                  <c:v>211.12</c:v>
                </c:pt>
                <c:pt idx="430">
                  <c:v>291.20000000000005</c:v>
                </c:pt>
                <c:pt idx="431">
                  <c:v>90.16</c:v>
                </c:pt>
                <c:pt idx="432">
                  <c:v>44.8</c:v>
                </c:pt>
                <c:pt idx="433">
                  <c:v>71.680000000000007</c:v>
                </c:pt>
                <c:pt idx="434">
                  <c:v>46.800000000000011</c:v>
                </c:pt>
                <c:pt idx="435">
                  <c:v>109.75999999999999</c:v>
                </c:pt>
                <c:pt idx="436">
                  <c:v>116.48000000000002</c:v>
                </c:pt>
                <c:pt idx="437">
                  <c:v>86.240000000000009</c:v>
                </c:pt>
                <c:pt idx="438">
                  <c:v>77.279999999999973</c:v>
                </c:pt>
                <c:pt idx="439">
                  <c:v>415.29599999999994</c:v>
                </c:pt>
                <c:pt idx="440">
                  <c:v>476.11199999999985</c:v>
                </c:pt>
                <c:pt idx="441">
                  <c:v>123.75999999999999</c:v>
                </c:pt>
                <c:pt idx="442">
                  <c:v>184.8</c:v>
                </c:pt>
                <c:pt idx="443">
                  <c:v>191.39999999999998</c:v>
                </c:pt>
                <c:pt idx="444">
                  <c:v>110.39999999999998</c:v>
                </c:pt>
                <c:pt idx="445">
                  <c:v>46.367999999999995</c:v>
                </c:pt>
                <c:pt idx="446">
                  <c:v>133.27999999999997</c:v>
                </c:pt>
                <c:pt idx="447">
                  <c:v>39.200000000000003</c:v>
                </c:pt>
                <c:pt idx="448">
                  <c:v>109.75999999999999</c:v>
                </c:pt>
                <c:pt idx="449">
                  <c:v>107.51999999999998</c:v>
                </c:pt>
                <c:pt idx="450">
                  <c:v>123.5</c:v>
                </c:pt>
                <c:pt idx="451">
                  <c:v>98</c:v>
                </c:pt>
                <c:pt idx="452">
                  <c:v>294.63</c:v>
                </c:pt>
                <c:pt idx="453">
                  <c:v>79.800000000000011</c:v>
                </c:pt>
                <c:pt idx="454">
                  <c:v>237.60000000000002</c:v>
                </c:pt>
                <c:pt idx="455">
                  <c:v>168.3</c:v>
                </c:pt>
                <c:pt idx="456">
                  <c:v>194.03999999999996</c:v>
                </c:pt>
                <c:pt idx="457">
                  <c:v>54.900000000000006</c:v>
                </c:pt>
                <c:pt idx="458">
                  <c:v>145.60000000000002</c:v>
                </c:pt>
                <c:pt idx="459">
                  <c:v>259.99199999999996</c:v>
                </c:pt>
                <c:pt idx="460">
                  <c:v>361.08800000000008</c:v>
                </c:pt>
                <c:pt idx="461">
                  <c:v>432.64</c:v>
                </c:pt>
                <c:pt idx="462">
                  <c:v>161.19999999999999</c:v>
                </c:pt>
                <c:pt idx="463">
                  <c:v>63.360000000000014</c:v>
                </c:pt>
                <c:pt idx="464">
                  <c:v>118.88799999999998</c:v>
                </c:pt>
                <c:pt idx="465">
                  <c:v>145.86000000000001</c:v>
                </c:pt>
                <c:pt idx="466">
                  <c:v>146.56</c:v>
                </c:pt>
                <c:pt idx="467">
                  <c:v>119.56</c:v>
                </c:pt>
                <c:pt idx="468">
                  <c:v>309.39999999999998</c:v>
                </c:pt>
                <c:pt idx="469">
                  <c:v>119.78399999999999</c:v>
                </c:pt>
                <c:pt idx="470">
                  <c:v>168</c:v>
                </c:pt>
                <c:pt idx="471">
                  <c:v>202.3</c:v>
                </c:pt>
                <c:pt idx="472">
                  <c:v>263.89999999999998</c:v>
                </c:pt>
                <c:pt idx="473">
                  <c:v>162.26</c:v>
                </c:pt>
                <c:pt idx="474">
                  <c:v>210.44999999999993</c:v>
                </c:pt>
                <c:pt idx="475">
                  <c:v>109.19999999999999</c:v>
                </c:pt>
                <c:pt idx="476">
                  <c:v>238</c:v>
                </c:pt>
                <c:pt idx="477">
                  <c:v>111.01999999999998</c:v>
                </c:pt>
                <c:pt idx="478">
                  <c:v>170.8</c:v>
                </c:pt>
                <c:pt idx="479">
                  <c:v>185.64</c:v>
                </c:pt>
                <c:pt idx="480">
                  <c:v>452.4</c:v>
                </c:pt>
                <c:pt idx="481">
                  <c:v>270.39999999999998</c:v>
                </c:pt>
                <c:pt idx="482">
                  <c:v>287.68</c:v>
                </c:pt>
                <c:pt idx="483">
                  <c:v>48.8</c:v>
                </c:pt>
                <c:pt idx="484">
                  <c:v>170.8</c:v>
                </c:pt>
                <c:pt idx="485">
                  <c:v>68.319999999999993</c:v>
                </c:pt>
                <c:pt idx="486">
                  <c:v>166.60000000000002</c:v>
                </c:pt>
                <c:pt idx="487">
                  <c:v>285.12</c:v>
                </c:pt>
                <c:pt idx="488">
                  <c:v>91</c:v>
                </c:pt>
                <c:pt idx="489">
                  <c:v>153.12</c:v>
                </c:pt>
                <c:pt idx="490">
                  <c:v>96.9</c:v>
                </c:pt>
                <c:pt idx="491">
                  <c:v>119.56</c:v>
                </c:pt>
                <c:pt idx="492">
                  <c:v>343.20000000000005</c:v>
                </c:pt>
                <c:pt idx="493">
                  <c:v>200.26</c:v>
                </c:pt>
                <c:pt idx="494">
                  <c:v>138.60000000000002</c:v>
                </c:pt>
                <c:pt idx="495">
                  <c:v>130</c:v>
                </c:pt>
                <c:pt idx="496">
                  <c:v>190.39999999999998</c:v>
                </c:pt>
                <c:pt idx="497">
                  <c:v>344.52</c:v>
                </c:pt>
                <c:pt idx="498">
                  <c:v>345.79999999999995</c:v>
                </c:pt>
                <c:pt idx="499">
                  <c:v>103.74000000000001</c:v>
                </c:pt>
                <c:pt idx="500">
                  <c:v>109.12</c:v>
                </c:pt>
                <c:pt idx="501">
                  <c:v>74.112000000000023</c:v>
                </c:pt>
                <c:pt idx="502">
                  <c:v>224.19600000000003</c:v>
                </c:pt>
                <c:pt idx="503">
                  <c:v>185.94800000000009</c:v>
                </c:pt>
                <c:pt idx="504">
                  <c:v>299</c:v>
                </c:pt>
                <c:pt idx="505">
                  <c:v>145.18</c:v>
                </c:pt>
                <c:pt idx="506">
                  <c:v>79.360000000000014</c:v>
                </c:pt>
                <c:pt idx="507">
                  <c:v>352.79999999999995</c:v>
                </c:pt>
                <c:pt idx="508">
                  <c:v>119.56</c:v>
                </c:pt>
                <c:pt idx="509">
                  <c:v>144.20999999999998</c:v>
                </c:pt>
                <c:pt idx="510">
                  <c:v>182.38999999999993</c:v>
                </c:pt>
                <c:pt idx="511">
                  <c:v>153.71999999999997</c:v>
                </c:pt>
                <c:pt idx="512">
                  <c:v>218.39999999999998</c:v>
                </c:pt>
                <c:pt idx="513">
                  <c:v>365.4</c:v>
                </c:pt>
                <c:pt idx="514">
                  <c:v>85.4</c:v>
                </c:pt>
                <c:pt idx="515">
                  <c:v>274.55999999999995</c:v>
                </c:pt>
                <c:pt idx="516">
                  <c:v>179.51999999999998</c:v>
                </c:pt>
                <c:pt idx="517">
                  <c:v>91.199999999999989</c:v>
                </c:pt>
                <c:pt idx="518">
                  <c:v>145.60000000000002</c:v>
                </c:pt>
                <c:pt idx="519">
                  <c:v>140.29999999999995</c:v>
                </c:pt>
                <c:pt idx="520">
                  <c:v>363.65999999999997</c:v>
                </c:pt>
                <c:pt idx="521">
                  <c:v>240.24</c:v>
                </c:pt>
                <c:pt idx="522">
                  <c:v>405.6</c:v>
                </c:pt>
                <c:pt idx="523">
                  <c:v>252.95999999999998</c:v>
                </c:pt>
                <c:pt idx="524">
                  <c:v>301.56799999999998</c:v>
                </c:pt>
                <c:pt idx="525">
                  <c:v>136.63999999999999</c:v>
                </c:pt>
                <c:pt idx="526">
                  <c:v>175.87200000000007</c:v>
                </c:pt>
                <c:pt idx="527">
                  <c:v>102.47999999999999</c:v>
                </c:pt>
                <c:pt idx="528">
                  <c:v>157.07999999999998</c:v>
                </c:pt>
                <c:pt idx="529">
                  <c:v>147</c:v>
                </c:pt>
                <c:pt idx="530">
                  <c:v>179.51999999999998</c:v>
                </c:pt>
                <c:pt idx="531">
                  <c:v>214.2</c:v>
                </c:pt>
                <c:pt idx="532">
                  <c:v>168.36</c:v>
                </c:pt>
                <c:pt idx="533">
                  <c:v>266.56999999999994</c:v>
                </c:pt>
                <c:pt idx="534">
                  <c:v>63.360000000000014</c:v>
                </c:pt>
                <c:pt idx="535">
                  <c:v>178.5</c:v>
                </c:pt>
                <c:pt idx="536">
                  <c:v>166.60000000000002</c:v>
                </c:pt>
                <c:pt idx="537">
                  <c:v>93.939999999999969</c:v>
                </c:pt>
                <c:pt idx="538">
                  <c:v>136.5</c:v>
                </c:pt>
                <c:pt idx="539">
                  <c:v>274.55999999999995</c:v>
                </c:pt>
                <c:pt idx="540">
                  <c:v>189.97999999999996</c:v>
                </c:pt>
                <c:pt idx="541">
                  <c:v>184.32</c:v>
                </c:pt>
                <c:pt idx="542">
                  <c:v>212.15999999999997</c:v>
                </c:pt>
                <c:pt idx="543">
                  <c:v>141.37200000000001</c:v>
                </c:pt>
                <c:pt idx="544">
                  <c:v>227.584</c:v>
                </c:pt>
                <c:pt idx="545">
                  <c:v>133.952</c:v>
                </c:pt>
                <c:pt idx="546">
                  <c:v>152.32</c:v>
                </c:pt>
                <c:pt idx="547">
                  <c:v>66.079999999999984</c:v>
                </c:pt>
                <c:pt idx="548">
                  <c:v>163.19999999999999</c:v>
                </c:pt>
                <c:pt idx="549">
                  <c:v>174.07999999999998</c:v>
                </c:pt>
                <c:pt idx="550">
                  <c:v>335.24</c:v>
                </c:pt>
                <c:pt idx="551">
                  <c:v>50.879999999999995</c:v>
                </c:pt>
                <c:pt idx="552">
                  <c:v>122.88</c:v>
                </c:pt>
                <c:pt idx="553">
                  <c:v>170.24</c:v>
                </c:pt>
                <c:pt idx="554">
                  <c:v>141.44</c:v>
                </c:pt>
                <c:pt idx="555">
                  <c:v>132.15999999999997</c:v>
                </c:pt>
                <c:pt idx="556">
                  <c:v>184.32</c:v>
                </c:pt>
                <c:pt idx="557">
                  <c:v>58.800000000000011</c:v>
                </c:pt>
                <c:pt idx="558">
                  <c:v>123.19999999999999</c:v>
                </c:pt>
                <c:pt idx="559">
                  <c:v>82.6</c:v>
                </c:pt>
                <c:pt idx="560">
                  <c:v>227.69999999999993</c:v>
                </c:pt>
                <c:pt idx="561">
                  <c:v>119.68</c:v>
                </c:pt>
                <c:pt idx="562">
                  <c:v>173.88</c:v>
                </c:pt>
                <c:pt idx="563">
                  <c:v>148.67999999999995</c:v>
                </c:pt>
                <c:pt idx="564">
                  <c:v>162.62400000000002</c:v>
                </c:pt>
                <c:pt idx="565">
                  <c:v>296.20799999999997</c:v>
                </c:pt>
                <c:pt idx="566">
                  <c:v>65.519999999999982</c:v>
                </c:pt>
                <c:pt idx="567">
                  <c:v>184.95999999999998</c:v>
                </c:pt>
                <c:pt idx="568">
                  <c:v>76.699999999999989</c:v>
                </c:pt>
                <c:pt idx="569">
                  <c:v>115.5</c:v>
                </c:pt>
                <c:pt idx="570">
                  <c:v>107.52000000000001</c:v>
                </c:pt>
                <c:pt idx="571">
                  <c:v>129.92000000000002</c:v>
                </c:pt>
                <c:pt idx="572">
                  <c:v>174.07999999999998</c:v>
                </c:pt>
                <c:pt idx="573">
                  <c:v>138.72000000000003</c:v>
                </c:pt>
                <c:pt idx="574">
                  <c:v>184.96000000000004</c:v>
                </c:pt>
                <c:pt idx="575">
                  <c:v>123.89999999999998</c:v>
                </c:pt>
                <c:pt idx="576">
                  <c:v>184.96000000000004</c:v>
                </c:pt>
                <c:pt idx="577">
                  <c:v>206.5</c:v>
                </c:pt>
                <c:pt idx="578">
                  <c:v>171.36</c:v>
                </c:pt>
                <c:pt idx="579">
                  <c:v>161.27999999999997</c:v>
                </c:pt>
                <c:pt idx="580">
                  <c:v>123.48000000000002</c:v>
                </c:pt>
                <c:pt idx="581">
                  <c:v>92.16</c:v>
                </c:pt>
                <c:pt idx="582">
                  <c:v>183.04000000000002</c:v>
                </c:pt>
                <c:pt idx="583">
                  <c:v>109.70999999999992</c:v>
                </c:pt>
                <c:pt idx="584">
                  <c:v>107.52000000000001</c:v>
                </c:pt>
                <c:pt idx="585">
                  <c:v>364.93599999999992</c:v>
                </c:pt>
                <c:pt idx="586">
                  <c:v>218.48400000000004</c:v>
                </c:pt>
                <c:pt idx="587">
                  <c:v>211.14</c:v>
                </c:pt>
                <c:pt idx="588">
                  <c:v>307.20000000000005</c:v>
                </c:pt>
                <c:pt idx="589">
                  <c:v>282.88</c:v>
                </c:pt>
                <c:pt idx="590">
                  <c:v>132.15999999999997</c:v>
                </c:pt>
                <c:pt idx="591">
                  <c:v>353.28</c:v>
                </c:pt>
                <c:pt idx="592">
                  <c:v>107.38</c:v>
                </c:pt>
                <c:pt idx="593">
                  <c:v>163.84000000000003</c:v>
                </c:pt>
                <c:pt idx="594">
                  <c:v>133.27999999999997</c:v>
                </c:pt>
                <c:pt idx="595">
                  <c:v>229.67999999999995</c:v>
                </c:pt>
                <c:pt idx="596">
                  <c:v>123.89999999999998</c:v>
                </c:pt>
                <c:pt idx="597">
                  <c:v>33.935999999999993</c:v>
                </c:pt>
                <c:pt idx="598">
                  <c:v>293.76</c:v>
                </c:pt>
                <c:pt idx="599">
                  <c:v>194.56</c:v>
                </c:pt>
                <c:pt idx="600">
                  <c:v>153.60000000000002</c:v>
                </c:pt>
                <c:pt idx="601">
                  <c:v>310.07999999999993</c:v>
                </c:pt>
                <c:pt idx="602">
                  <c:v>232.96000000000004</c:v>
                </c:pt>
                <c:pt idx="603">
                  <c:v>148.67999999999995</c:v>
                </c:pt>
                <c:pt idx="604">
                  <c:v>176.39999999999998</c:v>
                </c:pt>
                <c:pt idx="605">
                  <c:v>230.69000000000005</c:v>
                </c:pt>
                <c:pt idx="606">
                  <c:v>325.24799999999993</c:v>
                </c:pt>
                <c:pt idx="607">
                  <c:v>199.13600000000002</c:v>
                </c:pt>
                <c:pt idx="608">
                  <c:v>295.59599999999995</c:v>
                </c:pt>
                <c:pt idx="609">
                  <c:v>191.39999999999998</c:v>
                </c:pt>
                <c:pt idx="610">
                  <c:v>87.039999999999992</c:v>
                </c:pt>
                <c:pt idx="611">
                  <c:v>204.8</c:v>
                </c:pt>
                <c:pt idx="612">
                  <c:v>81.920000000000016</c:v>
                </c:pt>
                <c:pt idx="613">
                  <c:v>206.72000000000003</c:v>
                </c:pt>
                <c:pt idx="614">
                  <c:v>163.19999999999999</c:v>
                </c:pt>
                <c:pt idx="615">
                  <c:v>71.231999999999971</c:v>
                </c:pt>
                <c:pt idx="616">
                  <c:v>105.24800000000005</c:v>
                </c:pt>
                <c:pt idx="617">
                  <c:v>66.779999999999973</c:v>
                </c:pt>
                <c:pt idx="618">
                  <c:v>184.32</c:v>
                </c:pt>
                <c:pt idx="619">
                  <c:v>282.88</c:v>
                </c:pt>
                <c:pt idx="620">
                  <c:v>203.54999999999995</c:v>
                </c:pt>
                <c:pt idx="621">
                  <c:v>161.84000000000003</c:v>
                </c:pt>
                <c:pt idx="622">
                  <c:v>199.68</c:v>
                </c:pt>
                <c:pt idx="623">
                  <c:v>250.24</c:v>
                </c:pt>
                <c:pt idx="624">
                  <c:v>389.76</c:v>
                </c:pt>
                <c:pt idx="625">
                  <c:v>148.67999999999995</c:v>
                </c:pt>
                <c:pt idx="626">
                  <c:v>189.97999999999996</c:v>
                </c:pt>
                <c:pt idx="627">
                  <c:v>216.38400000000001</c:v>
                </c:pt>
                <c:pt idx="628">
                  <c:v>365.75999999999988</c:v>
                </c:pt>
                <c:pt idx="629">
                  <c:v>279.75199999999995</c:v>
                </c:pt>
                <c:pt idx="630">
                  <c:v>163.19999999999999</c:v>
                </c:pt>
                <c:pt idx="631">
                  <c:v>132.15999999999997</c:v>
                </c:pt>
                <c:pt idx="632">
                  <c:v>17.700000000000003</c:v>
                </c:pt>
                <c:pt idx="633">
                  <c:v>93.240000000000009</c:v>
                </c:pt>
                <c:pt idx="634">
                  <c:v>455</c:v>
                </c:pt>
                <c:pt idx="635">
                  <c:v>62.16</c:v>
                </c:pt>
                <c:pt idx="636">
                  <c:v>246.55999999999995</c:v>
                </c:pt>
                <c:pt idx="637">
                  <c:v>183.60000000000002</c:v>
                </c:pt>
                <c:pt idx="638">
                  <c:v>103.17999999999998</c:v>
                </c:pt>
                <c:pt idx="639">
                  <c:v>269.36</c:v>
                </c:pt>
                <c:pt idx="640">
                  <c:v>126.72</c:v>
                </c:pt>
                <c:pt idx="641">
                  <c:v>115.91999999999999</c:v>
                </c:pt>
                <c:pt idx="642">
                  <c:v>300.44</c:v>
                </c:pt>
                <c:pt idx="643">
                  <c:v>138.24</c:v>
                </c:pt>
                <c:pt idx="644">
                  <c:v>93.800000000000011</c:v>
                </c:pt>
                <c:pt idx="645">
                  <c:v>343.82400000000007</c:v>
                </c:pt>
                <c:pt idx="646">
                  <c:v>339.02</c:v>
                </c:pt>
                <c:pt idx="647">
                  <c:v>201.27999999999997</c:v>
                </c:pt>
                <c:pt idx="648">
                  <c:v>417.79199999999992</c:v>
                </c:pt>
                <c:pt idx="649">
                  <c:v>265.2</c:v>
                </c:pt>
                <c:pt idx="650">
                  <c:v>525.61599999999987</c:v>
                </c:pt>
                <c:pt idx="651">
                  <c:v>187.2</c:v>
                </c:pt>
                <c:pt idx="652">
                  <c:v>209.29999999999995</c:v>
                </c:pt>
                <c:pt idx="653">
                  <c:v>93.800000000000011</c:v>
                </c:pt>
                <c:pt idx="654">
                  <c:v>375.83999999999992</c:v>
                </c:pt>
                <c:pt idx="655">
                  <c:v>224.24999999999994</c:v>
                </c:pt>
                <c:pt idx="656">
                  <c:v>121.93999999999997</c:v>
                </c:pt>
                <c:pt idx="657">
                  <c:v>125.66399999999993</c:v>
                </c:pt>
                <c:pt idx="658">
                  <c:v>146.88</c:v>
                </c:pt>
                <c:pt idx="659">
                  <c:v>103.6</c:v>
                </c:pt>
                <c:pt idx="660">
                  <c:v>150.95999999999998</c:v>
                </c:pt>
                <c:pt idx="661">
                  <c:v>313.20000000000005</c:v>
                </c:pt>
                <c:pt idx="662">
                  <c:v>450.65999999999997</c:v>
                </c:pt>
                <c:pt idx="663">
                  <c:v>293.76</c:v>
                </c:pt>
                <c:pt idx="664">
                  <c:v>71.039999999999992</c:v>
                </c:pt>
                <c:pt idx="665">
                  <c:v>269.09999999999991</c:v>
                </c:pt>
                <c:pt idx="666">
                  <c:v>142.80000000000001</c:v>
                </c:pt>
                <c:pt idx="667">
                  <c:v>100.5</c:v>
                </c:pt>
                <c:pt idx="668">
                  <c:v>176.12</c:v>
                </c:pt>
                <c:pt idx="669">
                  <c:v>383.03999999999991</c:v>
                </c:pt>
                <c:pt idx="670">
                  <c:v>525.61599999999987</c:v>
                </c:pt>
                <c:pt idx="671">
                  <c:v>325.58399999999995</c:v>
                </c:pt>
                <c:pt idx="672">
                  <c:v>293.76</c:v>
                </c:pt>
                <c:pt idx="673">
                  <c:v>459.36</c:v>
                </c:pt>
                <c:pt idx="674">
                  <c:v>99.199999999999989</c:v>
                </c:pt>
                <c:pt idx="675">
                  <c:v>211.64</c:v>
                </c:pt>
                <c:pt idx="676">
                  <c:v>73.699999999999989</c:v>
                </c:pt>
                <c:pt idx="677">
                  <c:v>159.45999999999998</c:v>
                </c:pt>
                <c:pt idx="678">
                  <c:v>182</c:v>
                </c:pt>
                <c:pt idx="679">
                  <c:v>115.91999999999999</c:v>
                </c:pt>
                <c:pt idx="680">
                  <c:v>176.39999999999998</c:v>
                </c:pt>
                <c:pt idx="681">
                  <c:v>253.91999999999996</c:v>
                </c:pt>
                <c:pt idx="682">
                  <c:v>154.56</c:v>
                </c:pt>
                <c:pt idx="683">
                  <c:v>184.91999999999996</c:v>
                </c:pt>
                <c:pt idx="684">
                  <c:v>236.06</c:v>
                </c:pt>
                <c:pt idx="685">
                  <c:v>342.2399999999999</c:v>
                </c:pt>
                <c:pt idx="686">
                  <c:v>82.6</c:v>
                </c:pt>
                <c:pt idx="687">
                  <c:v>150.07999999999998</c:v>
                </c:pt>
                <c:pt idx="688">
                  <c:v>145.59999999999997</c:v>
                </c:pt>
                <c:pt idx="689">
                  <c:v>93.800000000000011</c:v>
                </c:pt>
                <c:pt idx="690">
                  <c:v>326.50799999999992</c:v>
                </c:pt>
                <c:pt idx="691">
                  <c:v>271.44</c:v>
                </c:pt>
                <c:pt idx="692">
                  <c:v>184.54799999999997</c:v>
                </c:pt>
                <c:pt idx="693">
                  <c:v>127.68</c:v>
                </c:pt>
                <c:pt idx="694">
                  <c:v>339.02</c:v>
                </c:pt>
                <c:pt idx="695">
                  <c:v>224.64</c:v>
                </c:pt>
                <c:pt idx="696">
                  <c:v>220.32</c:v>
                </c:pt>
                <c:pt idx="697">
                  <c:v>262.08</c:v>
                </c:pt>
                <c:pt idx="698">
                  <c:v>187.2</c:v>
                </c:pt>
                <c:pt idx="699">
                  <c:v>93.800000000000011</c:v>
                </c:pt>
                <c:pt idx="700">
                  <c:v>365.55999999999995</c:v>
                </c:pt>
                <c:pt idx="701">
                  <c:v>127.30000000000001</c:v>
                </c:pt>
                <c:pt idx="702">
                  <c:v>221.76</c:v>
                </c:pt>
                <c:pt idx="703">
                  <c:v>121.93999999999997</c:v>
                </c:pt>
                <c:pt idx="704">
                  <c:v>205.91999999999996</c:v>
                </c:pt>
                <c:pt idx="705">
                  <c:v>131.32</c:v>
                </c:pt>
                <c:pt idx="706">
                  <c:v>178.08000000000004</c:v>
                </c:pt>
                <c:pt idx="707">
                  <c:v>232.56</c:v>
                </c:pt>
                <c:pt idx="708">
                  <c:v>100.5</c:v>
                </c:pt>
                <c:pt idx="709">
                  <c:v>84.419999999999987</c:v>
                </c:pt>
                <c:pt idx="710">
                  <c:v>327.08000000000004</c:v>
                </c:pt>
                <c:pt idx="711">
                  <c:v>274.17600000000004</c:v>
                </c:pt>
                <c:pt idx="712">
                  <c:v>331.96799999999996</c:v>
                </c:pt>
                <c:pt idx="713">
                  <c:v>142.96799999999996</c:v>
                </c:pt>
                <c:pt idx="714">
                  <c:v>354.96000000000004</c:v>
                </c:pt>
                <c:pt idx="715">
                  <c:v>84.419999999999987</c:v>
                </c:pt>
                <c:pt idx="716">
                  <c:v>163.54000000000002</c:v>
                </c:pt>
                <c:pt idx="717">
                  <c:v>262.08</c:v>
                </c:pt>
                <c:pt idx="718">
                  <c:v>100.5</c:v>
                </c:pt>
                <c:pt idx="719">
                  <c:v>273</c:v>
                </c:pt>
                <c:pt idx="720">
                  <c:v>147.39999999999998</c:v>
                </c:pt>
                <c:pt idx="721">
                  <c:v>121.93999999999997</c:v>
                </c:pt>
                <c:pt idx="722">
                  <c:v>55.2</c:v>
                </c:pt>
                <c:pt idx="723">
                  <c:v>269.78999999999996</c:v>
                </c:pt>
                <c:pt idx="724">
                  <c:v>159.12</c:v>
                </c:pt>
                <c:pt idx="725">
                  <c:v>227.5</c:v>
                </c:pt>
                <c:pt idx="726">
                  <c:v>328.74399999999991</c:v>
                </c:pt>
                <c:pt idx="727">
                  <c:v>231.88</c:v>
                </c:pt>
                <c:pt idx="728">
                  <c:v>104.16</c:v>
                </c:pt>
                <c:pt idx="729">
                  <c:v>91.867999999999995</c:v>
                </c:pt>
                <c:pt idx="730">
                  <c:v>112.84</c:v>
                </c:pt>
                <c:pt idx="731">
                  <c:v>164.92000000000002</c:v>
                </c:pt>
                <c:pt idx="732">
                  <c:v>181.24799999999993</c:v>
                </c:pt>
                <c:pt idx="733">
                  <c:v>160.48000000000002</c:v>
                </c:pt>
                <c:pt idx="734">
                  <c:v>144.25599999999997</c:v>
                </c:pt>
                <c:pt idx="735">
                  <c:v>113.68</c:v>
                </c:pt>
                <c:pt idx="736">
                  <c:v>97.44</c:v>
                </c:pt>
                <c:pt idx="737">
                  <c:v>138.88</c:v>
                </c:pt>
                <c:pt idx="738">
                  <c:v>190.95999999999998</c:v>
                </c:pt>
                <c:pt idx="739">
                  <c:v>110.88</c:v>
                </c:pt>
                <c:pt idx="740">
                  <c:v>130.19999999999999</c:v>
                </c:pt>
                <c:pt idx="741">
                  <c:v>87.1</c:v>
                </c:pt>
                <c:pt idx="742">
                  <c:v>257.91999999999996</c:v>
                </c:pt>
                <c:pt idx="743">
                  <c:v>173.60000000000002</c:v>
                </c:pt>
                <c:pt idx="744">
                  <c:v>104.16</c:v>
                </c:pt>
                <c:pt idx="745">
                  <c:v>92.800000000000011</c:v>
                </c:pt>
                <c:pt idx="746">
                  <c:v>242.88</c:v>
                </c:pt>
                <c:pt idx="747">
                  <c:v>156.86000000000001</c:v>
                </c:pt>
                <c:pt idx="748">
                  <c:v>200.26</c:v>
                </c:pt>
                <c:pt idx="749">
                  <c:v>164.92000000000002</c:v>
                </c:pt>
                <c:pt idx="750">
                  <c:v>112.84</c:v>
                </c:pt>
                <c:pt idx="751">
                  <c:v>282.72000000000003</c:v>
                </c:pt>
                <c:pt idx="752">
                  <c:v>227.7</c:v>
                </c:pt>
                <c:pt idx="753">
                  <c:v>357.11999999999989</c:v>
                </c:pt>
                <c:pt idx="754">
                  <c:v>285.82399999999996</c:v>
                </c:pt>
                <c:pt idx="755">
                  <c:v>257.91999999999996</c:v>
                </c:pt>
                <c:pt idx="756">
                  <c:v>121.80000000000001</c:v>
                </c:pt>
                <c:pt idx="757">
                  <c:v>137.01999999999998</c:v>
                </c:pt>
                <c:pt idx="758">
                  <c:v>147.83999999999997</c:v>
                </c:pt>
                <c:pt idx="759">
                  <c:v>93</c:v>
                </c:pt>
                <c:pt idx="760">
                  <c:v>242.88</c:v>
                </c:pt>
                <c:pt idx="761">
                  <c:v>303.60000000000002</c:v>
                </c:pt>
                <c:pt idx="762">
                  <c:v>81.06</c:v>
                </c:pt>
                <c:pt idx="763">
                  <c:v>69.44</c:v>
                </c:pt>
                <c:pt idx="764">
                  <c:v>248.82</c:v>
                </c:pt>
                <c:pt idx="765">
                  <c:v>251.72000000000003</c:v>
                </c:pt>
                <c:pt idx="766">
                  <c:v>231.88</c:v>
                </c:pt>
                <c:pt idx="767">
                  <c:v>91.867999999999995</c:v>
                </c:pt>
                <c:pt idx="768">
                  <c:v>156.24</c:v>
                </c:pt>
                <c:pt idx="769">
                  <c:v>130.19999999999999</c:v>
                </c:pt>
                <c:pt idx="770">
                  <c:v>85.800000000000011</c:v>
                </c:pt>
                <c:pt idx="771">
                  <c:v>110.88</c:v>
                </c:pt>
                <c:pt idx="772">
                  <c:v>158.72000000000003</c:v>
                </c:pt>
                <c:pt idx="773">
                  <c:v>258.05999999999995</c:v>
                </c:pt>
                <c:pt idx="774">
                  <c:v>277.53600000000006</c:v>
                </c:pt>
                <c:pt idx="775">
                  <c:v>332.28800000000001</c:v>
                </c:pt>
                <c:pt idx="776">
                  <c:v>271.87199999999996</c:v>
                </c:pt>
                <c:pt idx="777">
                  <c:v>158.39999999999998</c:v>
                </c:pt>
                <c:pt idx="778">
                  <c:v>183.56999999999994</c:v>
                </c:pt>
                <c:pt idx="779">
                  <c:v>79.360000000000014</c:v>
                </c:pt>
                <c:pt idx="780">
                  <c:v>200.26</c:v>
                </c:pt>
                <c:pt idx="781">
                  <c:v>112.84</c:v>
                </c:pt>
                <c:pt idx="782">
                  <c:v>88.62</c:v>
                </c:pt>
                <c:pt idx="783">
                  <c:v>257.91999999999996</c:v>
                </c:pt>
                <c:pt idx="784">
                  <c:v>178.56</c:v>
                </c:pt>
                <c:pt idx="785">
                  <c:v>186.524</c:v>
                </c:pt>
                <c:pt idx="786">
                  <c:v>269.12</c:v>
                </c:pt>
                <c:pt idx="787">
                  <c:v>147.56</c:v>
                </c:pt>
                <c:pt idx="788">
                  <c:v>223.2</c:v>
                </c:pt>
                <c:pt idx="789">
                  <c:v>78.12</c:v>
                </c:pt>
                <c:pt idx="790">
                  <c:v>158.10000000000002</c:v>
                </c:pt>
                <c:pt idx="791">
                  <c:v>112.19999999999999</c:v>
                </c:pt>
                <c:pt idx="792">
                  <c:v>252.96000000000004</c:v>
                </c:pt>
                <c:pt idx="793">
                  <c:v>200.26</c:v>
                </c:pt>
                <c:pt idx="794">
                  <c:v>157.07999999999998</c:v>
                </c:pt>
                <c:pt idx="795">
                  <c:v>237.88800000000003</c:v>
                </c:pt>
                <c:pt idx="796">
                  <c:v>130.46800000000007</c:v>
                </c:pt>
                <c:pt idx="797">
                  <c:v>277.53600000000006</c:v>
                </c:pt>
                <c:pt idx="798">
                  <c:v>97.44</c:v>
                </c:pt>
                <c:pt idx="799">
                  <c:v>193.44</c:v>
                </c:pt>
                <c:pt idx="800">
                  <c:v>156.24</c:v>
                </c:pt>
                <c:pt idx="801">
                  <c:v>182.15999999999997</c:v>
                </c:pt>
                <c:pt idx="802">
                  <c:v>199.64</c:v>
                </c:pt>
                <c:pt idx="803">
                  <c:v>138.60000000000002</c:v>
                </c:pt>
                <c:pt idx="804">
                  <c:v>121.80000000000001</c:v>
                </c:pt>
                <c:pt idx="805">
                  <c:v>67.200000000000045</c:v>
                </c:pt>
                <c:pt idx="806">
                  <c:v>138.04000000000002</c:v>
                </c:pt>
                <c:pt idx="807">
                  <c:v>290.15999999999997</c:v>
                </c:pt>
                <c:pt idx="808">
                  <c:v>87.77600000000001</c:v>
                </c:pt>
                <c:pt idx="809">
                  <c:v>130.19999999999999</c:v>
                </c:pt>
                <c:pt idx="810">
                  <c:v>257.39999999999998</c:v>
                </c:pt>
                <c:pt idx="811">
                  <c:v>105.4</c:v>
                </c:pt>
                <c:pt idx="812">
                  <c:v>225.68</c:v>
                </c:pt>
                <c:pt idx="813">
                  <c:v>194.03999999999996</c:v>
                </c:pt>
                <c:pt idx="814">
                  <c:v>58.800000000000011</c:v>
                </c:pt>
                <c:pt idx="815">
                  <c:v>157.76</c:v>
                </c:pt>
                <c:pt idx="816">
                  <c:v>416.024</c:v>
                </c:pt>
                <c:pt idx="817">
                  <c:v>212.8</c:v>
                </c:pt>
                <c:pt idx="818">
                  <c:v>223.44</c:v>
                </c:pt>
                <c:pt idx="819">
                  <c:v>298.07999999999993</c:v>
                </c:pt>
                <c:pt idx="820">
                  <c:v>131.404</c:v>
                </c:pt>
                <c:pt idx="821">
                  <c:v>200.56400000000008</c:v>
                </c:pt>
                <c:pt idx="822">
                  <c:v>273.7</c:v>
                </c:pt>
                <c:pt idx="823">
                  <c:v>140.6</c:v>
                </c:pt>
                <c:pt idx="824">
                  <c:v>322.77</c:v>
                </c:pt>
                <c:pt idx="825">
                  <c:v>56.81</c:v>
                </c:pt>
                <c:pt idx="826">
                  <c:v>100.80000000000001</c:v>
                </c:pt>
                <c:pt idx="827">
                  <c:v>231.83999999999997</c:v>
                </c:pt>
                <c:pt idx="828">
                  <c:v>103.6</c:v>
                </c:pt>
                <c:pt idx="829">
                  <c:v>345.6</c:v>
                </c:pt>
                <c:pt idx="830">
                  <c:v>284.15999999999997</c:v>
                </c:pt>
                <c:pt idx="831">
                  <c:v>269.36</c:v>
                </c:pt>
                <c:pt idx="832">
                  <c:v>411.83999999999992</c:v>
                </c:pt>
                <c:pt idx="833">
                  <c:v>120.95999999999998</c:v>
                </c:pt>
                <c:pt idx="834">
                  <c:v>231.61</c:v>
                </c:pt>
                <c:pt idx="835">
                  <c:v>276.65999999999997</c:v>
                </c:pt>
                <c:pt idx="836">
                  <c:v>215.27999999999997</c:v>
                </c:pt>
                <c:pt idx="837">
                  <c:v>270.39999999999998</c:v>
                </c:pt>
                <c:pt idx="838">
                  <c:v>238.33600000000001</c:v>
                </c:pt>
                <c:pt idx="839">
                  <c:v>361.76</c:v>
                </c:pt>
                <c:pt idx="840">
                  <c:v>271.44</c:v>
                </c:pt>
                <c:pt idx="841">
                  <c:v>181.44</c:v>
                </c:pt>
                <c:pt idx="842">
                  <c:v>159.12</c:v>
                </c:pt>
                <c:pt idx="843">
                  <c:v>345.6</c:v>
                </c:pt>
                <c:pt idx="844">
                  <c:v>122.4</c:v>
                </c:pt>
                <c:pt idx="845">
                  <c:v>108</c:v>
                </c:pt>
                <c:pt idx="846">
                  <c:v>176.39999999999998</c:v>
                </c:pt>
                <c:pt idx="847">
                  <c:v>224.64</c:v>
                </c:pt>
                <c:pt idx="848">
                  <c:v>127.4</c:v>
                </c:pt>
                <c:pt idx="849">
                  <c:v>171.36</c:v>
                </c:pt>
                <c:pt idx="850">
                  <c:v>291.20000000000005</c:v>
                </c:pt>
                <c:pt idx="851">
                  <c:v>334.07999999999993</c:v>
                </c:pt>
                <c:pt idx="852">
                  <c:v>207.36</c:v>
                </c:pt>
                <c:pt idx="853">
                  <c:v>189.44</c:v>
                </c:pt>
                <c:pt idx="854">
                  <c:v>155.39999999999998</c:v>
                </c:pt>
                <c:pt idx="855">
                  <c:v>281.52</c:v>
                </c:pt>
                <c:pt idx="856">
                  <c:v>280.79999999999995</c:v>
                </c:pt>
                <c:pt idx="857">
                  <c:v>72</c:v>
                </c:pt>
                <c:pt idx="858">
                  <c:v>358.7999999999999</c:v>
                </c:pt>
                <c:pt idx="859">
                  <c:v>323.45600000000002</c:v>
                </c:pt>
                <c:pt idx="860">
                  <c:v>452.19999999999993</c:v>
                </c:pt>
                <c:pt idx="861">
                  <c:v>186.48000000000002</c:v>
                </c:pt>
                <c:pt idx="862">
                  <c:v>111.30000000000001</c:v>
                </c:pt>
                <c:pt idx="863">
                  <c:v>113.96000000000001</c:v>
                </c:pt>
                <c:pt idx="864">
                  <c:v>89.907999999999959</c:v>
                </c:pt>
                <c:pt idx="865">
                  <c:v>155.39999999999998</c:v>
                </c:pt>
                <c:pt idx="866">
                  <c:v>181.44</c:v>
                </c:pt>
                <c:pt idx="867">
                  <c:v>131.04</c:v>
                </c:pt>
                <c:pt idx="868">
                  <c:v>150.95999999999998</c:v>
                </c:pt>
                <c:pt idx="869">
                  <c:v>207.36</c:v>
                </c:pt>
                <c:pt idx="870">
                  <c:v>142.76600000000002</c:v>
                </c:pt>
                <c:pt idx="871">
                  <c:v>357.41999999999996</c:v>
                </c:pt>
                <c:pt idx="872">
                  <c:v>151.16400000000004</c:v>
                </c:pt>
                <c:pt idx="873">
                  <c:v>220.32</c:v>
                </c:pt>
                <c:pt idx="874">
                  <c:v>134.68</c:v>
                </c:pt>
                <c:pt idx="875">
                  <c:v>300.44</c:v>
                </c:pt>
                <c:pt idx="876">
                  <c:v>181.44</c:v>
                </c:pt>
                <c:pt idx="877">
                  <c:v>224.64</c:v>
                </c:pt>
                <c:pt idx="878">
                  <c:v>195.36</c:v>
                </c:pt>
                <c:pt idx="879">
                  <c:v>289.40799999999996</c:v>
                </c:pt>
                <c:pt idx="880">
                  <c:v>510.72</c:v>
                </c:pt>
                <c:pt idx="881">
                  <c:v>106.4</c:v>
                </c:pt>
                <c:pt idx="882">
                  <c:v>120.95999999999998</c:v>
                </c:pt>
                <c:pt idx="883">
                  <c:v>250.56</c:v>
                </c:pt>
                <c:pt idx="884">
                  <c:v>201.60000000000002</c:v>
                </c:pt>
                <c:pt idx="885">
                  <c:v>144.89999999999998</c:v>
                </c:pt>
                <c:pt idx="886">
                  <c:v>131.04</c:v>
                </c:pt>
                <c:pt idx="887">
                  <c:v>355.67999999999995</c:v>
                </c:pt>
                <c:pt idx="888">
                  <c:v>88.06</c:v>
                </c:pt>
                <c:pt idx="889">
                  <c:v>309.39999999999998</c:v>
                </c:pt>
                <c:pt idx="890">
                  <c:v>354.96000000000004</c:v>
                </c:pt>
                <c:pt idx="891">
                  <c:v>141.12</c:v>
                </c:pt>
                <c:pt idx="892">
                  <c:v>100.80000000000001</c:v>
                </c:pt>
                <c:pt idx="893">
                  <c:v>110.88</c:v>
                </c:pt>
                <c:pt idx="894">
                  <c:v>221.76</c:v>
                </c:pt>
                <c:pt idx="895">
                  <c:v>411.83999999999992</c:v>
                </c:pt>
                <c:pt idx="896">
                  <c:v>88.800000000000011</c:v>
                </c:pt>
                <c:pt idx="897">
                  <c:v>195.83999999999997</c:v>
                </c:pt>
                <c:pt idx="898">
                  <c:v>212.8</c:v>
                </c:pt>
                <c:pt idx="899">
                  <c:v>117.572</c:v>
                </c:pt>
                <c:pt idx="900">
                  <c:v>195.84</c:v>
                </c:pt>
                <c:pt idx="901">
                  <c:v>103.74000000000001</c:v>
                </c:pt>
                <c:pt idx="902">
                  <c:v>367.74399999999991</c:v>
                </c:pt>
                <c:pt idx="903">
                  <c:v>186.48000000000002</c:v>
                </c:pt>
                <c:pt idx="904">
                  <c:v>215.60000000000002</c:v>
                </c:pt>
                <c:pt idx="905">
                  <c:v>146.88</c:v>
                </c:pt>
                <c:pt idx="906">
                  <c:v>99.12</c:v>
                </c:pt>
                <c:pt idx="907">
                  <c:v>131.04</c:v>
                </c:pt>
                <c:pt idx="908">
                  <c:v>411.83999999999992</c:v>
                </c:pt>
                <c:pt idx="909">
                  <c:v>179.51999999999998</c:v>
                </c:pt>
                <c:pt idx="910">
                  <c:v>120.12</c:v>
                </c:pt>
                <c:pt idx="911">
                  <c:v>202.3</c:v>
                </c:pt>
                <c:pt idx="912">
                  <c:v>338.1</c:v>
                </c:pt>
                <c:pt idx="913">
                  <c:v>309.39999999999998</c:v>
                </c:pt>
                <c:pt idx="914">
                  <c:v>248.82</c:v>
                </c:pt>
                <c:pt idx="915">
                  <c:v>240.24</c:v>
                </c:pt>
                <c:pt idx="916">
                  <c:v>168.95999999999998</c:v>
                </c:pt>
                <c:pt idx="917">
                  <c:v>83.355999999999966</c:v>
                </c:pt>
                <c:pt idx="918">
                  <c:v>121.536</c:v>
                </c:pt>
                <c:pt idx="919">
                  <c:v>112</c:v>
                </c:pt>
                <c:pt idx="920">
                  <c:v>269.27999999999997</c:v>
                </c:pt>
                <c:pt idx="921">
                  <c:v>106.34399999999999</c:v>
                </c:pt>
                <c:pt idx="922">
                  <c:v>273.79199999999997</c:v>
                </c:pt>
                <c:pt idx="923">
                  <c:v>189.28000000000003</c:v>
                </c:pt>
                <c:pt idx="924">
                  <c:v>109.00399999999996</c:v>
                </c:pt>
                <c:pt idx="925">
                  <c:v>79.199999999999989</c:v>
                </c:pt>
                <c:pt idx="926">
                  <c:v>268.8</c:v>
                </c:pt>
                <c:pt idx="927">
                  <c:v>166.32</c:v>
                </c:pt>
                <c:pt idx="928">
                  <c:v>120.12</c:v>
                </c:pt>
                <c:pt idx="929">
                  <c:v>166.60000000000002</c:v>
                </c:pt>
                <c:pt idx="930">
                  <c:v>394.67999999999995</c:v>
                </c:pt>
                <c:pt idx="931">
                  <c:v>233.74</c:v>
                </c:pt>
                <c:pt idx="932">
                  <c:v>267.96000000000004</c:v>
                </c:pt>
                <c:pt idx="933">
                  <c:v>172.26</c:v>
                </c:pt>
                <c:pt idx="934">
                  <c:v>108.07999999999998</c:v>
                </c:pt>
                <c:pt idx="935">
                  <c:v>68.599999999999994</c:v>
                </c:pt>
                <c:pt idx="936">
                  <c:v>157.07999999999998</c:v>
                </c:pt>
                <c:pt idx="937">
                  <c:v>87.77600000000001</c:v>
                </c:pt>
                <c:pt idx="938">
                  <c:v>145.86000000000001</c:v>
                </c:pt>
                <c:pt idx="939">
                  <c:v>66</c:v>
                </c:pt>
                <c:pt idx="940">
                  <c:v>205.91999999999996</c:v>
                </c:pt>
                <c:pt idx="941">
                  <c:v>168.3</c:v>
                </c:pt>
                <c:pt idx="942">
                  <c:v>205.91999999999996</c:v>
                </c:pt>
                <c:pt idx="943">
                  <c:v>404.73599999999999</c:v>
                </c:pt>
                <c:pt idx="944">
                  <c:v>319.42399999999998</c:v>
                </c:pt>
                <c:pt idx="945">
                  <c:v>117.6</c:v>
                </c:pt>
                <c:pt idx="946">
                  <c:v>274.03999999999996</c:v>
                </c:pt>
                <c:pt idx="947">
                  <c:v>287.10000000000002</c:v>
                </c:pt>
                <c:pt idx="948">
                  <c:v>102.59199999999998</c:v>
                </c:pt>
                <c:pt idx="949">
                  <c:v>147.83999999999997</c:v>
                </c:pt>
                <c:pt idx="950">
                  <c:v>304.5</c:v>
                </c:pt>
                <c:pt idx="951">
                  <c:v>135.88400000000001</c:v>
                </c:pt>
                <c:pt idx="952">
                  <c:v>138.60000000000002</c:v>
                </c:pt>
                <c:pt idx="953">
                  <c:v>287.10000000000002</c:v>
                </c:pt>
                <c:pt idx="954">
                  <c:v>269.27999999999997</c:v>
                </c:pt>
                <c:pt idx="955">
                  <c:v>85.800000000000011</c:v>
                </c:pt>
                <c:pt idx="956">
                  <c:v>156.80000000000001</c:v>
                </c:pt>
                <c:pt idx="957">
                  <c:v>305.89999999999998</c:v>
                </c:pt>
                <c:pt idx="958">
                  <c:v>306.24</c:v>
                </c:pt>
                <c:pt idx="959">
                  <c:v>99.199999999999989</c:v>
                </c:pt>
                <c:pt idx="960">
                  <c:v>66</c:v>
                </c:pt>
                <c:pt idx="961">
                  <c:v>161</c:v>
                </c:pt>
                <c:pt idx="962">
                  <c:v>120.12</c:v>
                </c:pt>
                <c:pt idx="963">
                  <c:v>222.20800000000003</c:v>
                </c:pt>
                <c:pt idx="964">
                  <c:v>208.32</c:v>
                </c:pt>
                <c:pt idx="965">
                  <c:v>388.95999999999992</c:v>
                </c:pt>
                <c:pt idx="966">
                  <c:v>101.63999999999999</c:v>
                </c:pt>
                <c:pt idx="967">
                  <c:v>274.55999999999995</c:v>
                </c:pt>
                <c:pt idx="968">
                  <c:v>227.7</c:v>
                </c:pt>
                <c:pt idx="969">
                  <c:v>85.800000000000011</c:v>
                </c:pt>
                <c:pt idx="970">
                  <c:v>344.52</c:v>
                </c:pt>
                <c:pt idx="971">
                  <c:v>238.07999999999993</c:v>
                </c:pt>
                <c:pt idx="972">
                  <c:v>395.55999999999995</c:v>
                </c:pt>
                <c:pt idx="973">
                  <c:v>179.51999999999998</c:v>
                </c:pt>
                <c:pt idx="974">
                  <c:v>236.60000000000002</c:v>
                </c:pt>
                <c:pt idx="975">
                  <c:v>121.51999999999998</c:v>
                </c:pt>
                <c:pt idx="976">
                  <c:v>288.41999999999996</c:v>
                </c:pt>
                <c:pt idx="977">
                  <c:v>166.60000000000002</c:v>
                </c:pt>
                <c:pt idx="978">
                  <c:v>171.12</c:v>
                </c:pt>
                <c:pt idx="979">
                  <c:v>66</c:v>
                </c:pt>
                <c:pt idx="980">
                  <c:v>235.62</c:v>
                </c:pt>
                <c:pt idx="981">
                  <c:v>233.74</c:v>
                </c:pt>
                <c:pt idx="982">
                  <c:v>173.60000000000002</c:v>
                </c:pt>
                <c:pt idx="983">
                  <c:v>120.43200000000002</c:v>
                </c:pt>
                <c:pt idx="984">
                  <c:v>361.91999999999996</c:v>
                </c:pt>
                <c:pt idx="985">
                  <c:v>155.29599999999999</c:v>
                </c:pt>
                <c:pt idx="986">
                  <c:v>166.65600000000003</c:v>
                </c:pt>
                <c:pt idx="987">
                  <c:v>120.12</c:v>
                </c:pt>
                <c:pt idx="988">
                  <c:v>237.60000000000002</c:v>
                </c:pt>
                <c:pt idx="989">
                  <c:v>166.32</c:v>
                </c:pt>
                <c:pt idx="990">
                  <c:v>253.44000000000005</c:v>
                </c:pt>
                <c:pt idx="991">
                  <c:v>249.89999999999998</c:v>
                </c:pt>
                <c:pt idx="992">
                  <c:v>203</c:v>
                </c:pt>
                <c:pt idx="993">
                  <c:v>72.599999999999994</c:v>
                </c:pt>
                <c:pt idx="994">
                  <c:v>112.19999999999999</c:v>
                </c:pt>
                <c:pt idx="995">
                  <c:v>269.27999999999997</c:v>
                </c:pt>
                <c:pt idx="996">
                  <c:v>103.68</c:v>
                </c:pt>
                <c:pt idx="997">
                  <c:v>419.12</c:v>
                </c:pt>
                <c:pt idx="998">
                  <c:v>101.904</c:v>
                </c:pt>
                <c:pt idx="999">
                  <c:v>119.69999999999999</c:v>
                </c:pt>
                <c:pt idx="1000">
                  <c:v>51.52000000000001</c:v>
                </c:pt>
                <c:pt idx="1001">
                  <c:v>389.76</c:v>
                </c:pt>
                <c:pt idx="1002">
                  <c:v>142.80000000000001</c:v>
                </c:pt>
                <c:pt idx="1003">
                  <c:v>151.19999999999999</c:v>
                </c:pt>
                <c:pt idx="1004">
                  <c:v>126</c:v>
                </c:pt>
                <c:pt idx="1005">
                  <c:v>67.199999999999989</c:v>
                </c:pt>
                <c:pt idx="1006">
                  <c:v>352.35199999999998</c:v>
                </c:pt>
                <c:pt idx="1007">
                  <c:v>152.35199999999998</c:v>
                </c:pt>
                <c:pt idx="1008">
                  <c:v>282.88</c:v>
                </c:pt>
                <c:pt idx="1009">
                  <c:v>280.79999999999995</c:v>
                </c:pt>
                <c:pt idx="1010">
                  <c:v>126</c:v>
                </c:pt>
                <c:pt idx="1011">
                  <c:v>114</c:v>
                </c:pt>
                <c:pt idx="1012">
                  <c:v>180.2</c:v>
                </c:pt>
                <c:pt idx="1013">
                  <c:v>42</c:v>
                </c:pt>
                <c:pt idx="1014">
                  <c:v>144.15999999999997</c:v>
                </c:pt>
                <c:pt idx="1015">
                  <c:v>100.80000000000001</c:v>
                </c:pt>
                <c:pt idx="1016">
                  <c:v>135.42399999999998</c:v>
                </c:pt>
                <c:pt idx="1017">
                  <c:v>129.36000000000001</c:v>
                </c:pt>
                <c:pt idx="1018">
                  <c:v>168</c:v>
                </c:pt>
                <c:pt idx="1019">
                  <c:v>107.52000000000001</c:v>
                </c:pt>
                <c:pt idx="1020">
                  <c:v>92.4</c:v>
                </c:pt>
                <c:pt idx="1021">
                  <c:v>127.19999999999999</c:v>
                </c:pt>
                <c:pt idx="1022">
                  <c:v>108.19199999999995</c:v>
                </c:pt>
                <c:pt idx="1023">
                  <c:v>93.279999999999973</c:v>
                </c:pt>
                <c:pt idx="1024">
                  <c:v>313.20000000000005</c:v>
                </c:pt>
                <c:pt idx="1025">
                  <c:v>126.13999999999999</c:v>
                </c:pt>
                <c:pt idx="1026">
                  <c:v>404.20799999999997</c:v>
                </c:pt>
                <c:pt idx="1027">
                  <c:v>296.23999999999995</c:v>
                </c:pt>
                <c:pt idx="1028">
                  <c:v>154.56000000000003</c:v>
                </c:pt>
                <c:pt idx="1029">
                  <c:v>124.94999999999999</c:v>
                </c:pt>
                <c:pt idx="1030">
                  <c:v>159.60000000000002</c:v>
                </c:pt>
                <c:pt idx="1031">
                  <c:v>176.39999999999998</c:v>
                </c:pt>
                <c:pt idx="1032">
                  <c:v>202.79999999999995</c:v>
                </c:pt>
                <c:pt idx="1033">
                  <c:v>208.79999999999995</c:v>
                </c:pt>
                <c:pt idx="1034">
                  <c:v>234</c:v>
                </c:pt>
                <c:pt idx="1035">
                  <c:v>68.72399999999999</c:v>
                </c:pt>
                <c:pt idx="1036">
                  <c:v>117.60000000000002</c:v>
                </c:pt>
                <c:pt idx="1037">
                  <c:v>132.048</c:v>
                </c:pt>
                <c:pt idx="1038">
                  <c:v>96.151999999999987</c:v>
                </c:pt>
                <c:pt idx="1039">
                  <c:v>96.45999999999998</c:v>
                </c:pt>
                <c:pt idx="1040">
                  <c:v>69.472000000000037</c:v>
                </c:pt>
                <c:pt idx="1041">
                  <c:v>84</c:v>
                </c:pt>
                <c:pt idx="1042">
                  <c:v>96</c:v>
                </c:pt>
                <c:pt idx="1043">
                  <c:v>208.79999999999995</c:v>
                </c:pt>
                <c:pt idx="1044">
                  <c:v>107.52000000000001</c:v>
                </c:pt>
                <c:pt idx="1045">
                  <c:v>108</c:v>
                </c:pt>
                <c:pt idx="1046">
                  <c:v>78</c:v>
                </c:pt>
                <c:pt idx="1047">
                  <c:v>141.68</c:v>
                </c:pt>
                <c:pt idx="1048">
                  <c:v>92</c:v>
                </c:pt>
                <c:pt idx="1049">
                  <c:v>186.78399999999999</c:v>
                </c:pt>
                <c:pt idx="1050">
                  <c:v>151.19999999999999</c:v>
                </c:pt>
                <c:pt idx="1051">
                  <c:v>218.39999999999998</c:v>
                </c:pt>
                <c:pt idx="1052">
                  <c:v>127.68</c:v>
                </c:pt>
                <c:pt idx="1053">
                  <c:v>124.19999999999999</c:v>
                </c:pt>
                <c:pt idx="1054">
                  <c:v>235.20000000000005</c:v>
                </c:pt>
                <c:pt idx="1055">
                  <c:v>133.56</c:v>
                </c:pt>
                <c:pt idx="1056">
                  <c:v>250.24</c:v>
                </c:pt>
                <c:pt idx="1057">
                  <c:v>134.39999999999998</c:v>
                </c:pt>
                <c:pt idx="1058">
                  <c:v>101.32</c:v>
                </c:pt>
                <c:pt idx="1059">
                  <c:v>108.11999999999995</c:v>
                </c:pt>
                <c:pt idx="1060">
                  <c:v>95.199999999999989</c:v>
                </c:pt>
                <c:pt idx="1061">
                  <c:v>249.60000000000002</c:v>
                </c:pt>
                <c:pt idx="1062">
                  <c:v>143.36000000000001</c:v>
                </c:pt>
                <c:pt idx="1063">
                  <c:v>205.20000000000005</c:v>
                </c:pt>
                <c:pt idx="1064">
                  <c:v>227.36</c:v>
                </c:pt>
                <c:pt idx="1065">
                  <c:v>178.56799999999998</c:v>
                </c:pt>
                <c:pt idx="1066">
                  <c:v>234</c:v>
                </c:pt>
                <c:pt idx="1067">
                  <c:v>178.07999999999993</c:v>
                </c:pt>
                <c:pt idx="1068">
                  <c:v>202.30000000000007</c:v>
                </c:pt>
                <c:pt idx="1069">
                  <c:v>245.41199999999998</c:v>
                </c:pt>
                <c:pt idx="1070">
                  <c:v>382.71999999999991</c:v>
                </c:pt>
                <c:pt idx="1071">
                  <c:v>103.88</c:v>
                </c:pt>
                <c:pt idx="1072">
                  <c:v>365.4</c:v>
                </c:pt>
                <c:pt idx="1073">
                  <c:v>66.78</c:v>
                </c:pt>
                <c:pt idx="1074">
                  <c:v>153.16999999999996</c:v>
                </c:pt>
                <c:pt idx="1075">
                  <c:v>66.78</c:v>
                </c:pt>
                <c:pt idx="1076">
                  <c:v>117.60000000000002</c:v>
                </c:pt>
                <c:pt idx="1077">
                  <c:v>70.139999999999986</c:v>
                </c:pt>
                <c:pt idx="1078">
                  <c:v>125.44</c:v>
                </c:pt>
                <c:pt idx="1079">
                  <c:v>103.88</c:v>
                </c:pt>
                <c:pt idx="1080">
                  <c:v>116.62</c:v>
                </c:pt>
                <c:pt idx="1081">
                  <c:v>250.24</c:v>
                </c:pt>
                <c:pt idx="1082">
                  <c:v>142.80000000000001</c:v>
                </c:pt>
                <c:pt idx="1083">
                  <c:v>228.96000000000004</c:v>
                </c:pt>
                <c:pt idx="1084">
                  <c:v>101.75999999999999</c:v>
                </c:pt>
                <c:pt idx="1085">
                  <c:v>81.055999999999983</c:v>
                </c:pt>
                <c:pt idx="1086">
                  <c:v>127.19999999999999</c:v>
                </c:pt>
                <c:pt idx="1087">
                  <c:v>84</c:v>
                </c:pt>
                <c:pt idx="1088">
                  <c:v>95.199999999999989</c:v>
                </c:pt>
                <c:pt idx="1089">
                  <c:v>187.84999999999997</c:v>
                </c:pt>
                <c:pt idx="1090">
                  <c:v>429.89599999999984</c:v>
                </c:pt>
                <c:pt idx="1091">
                  <c:v>216.83199999999999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8F-034E-BAFD-D2307C6DB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8684751"/>
        <c:axId val="1808726415"/>
      </c:lineChart>
      <c:dateAx>
        <c:axId val="180868475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808726415"/>
        <c:crosses val="autoZero"/>
        <c:auto val="1"/>
        <c:lblOffset val="100"/>
        <c:baseTimeUnit val="days"/>
      </c:dateAx>
      <c:valAx>
        <c:axId val="180872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,##0.00_-;\-[$€-2]\ * #,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808684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[supermercado_base copia.xlsx]Dinamica 7.2!PivotTable11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'Dinamica 7.2'!$B$1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'Dinamica 7.2'!$A$2:$A$9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'Dinamica 7.2'!$B$2:$B$9</c:f>
              <c:numCache>
                <c:formatCode>General</c:formatCode>
                <c:ptCount val="7"/>
                <c:pt idx="0">
                  <c:v>26839.801999999985</c:v>
                </c:pt>
                <c:pt idx="1">
                  <c:v>27746.277999999998</c:v>
                </c:pt>
                <c:pt idx="2">
                  <c:v>26885.98599999999</c:v>
                </c:pt>
                <c:pt idx="3">
                  <c:v>29865.531999999974</c:v>
                </c:pt>
                <c:pt idx="4">
                  <c:v>27183.168000000012</c:v>
                </c:pt>
                <c:pt idx="5">
                  <c:v>26992.213999999985</c:v>
                </c:pt>
                <c:pt idx="6">
                  <c:v>45078.481999999989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C83-EB41-8293-D4B4F80D7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9420767"/>
        <c:axId val="1899416559"/>
      </c:lineChart>
      <c:catAx>
        <c:axId val="1899420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899416559"/>
        <c:crosses val="autoZero"/>
        <c:auto val="1"/>
        <c:lblAlgn val="ctr"/>
        <c:lblOffset val="100"/>
        <c:noMultiLvlLbl val="0"/>
      </c:catAx>
      <c:valAx>
        <c:axId val="189941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89942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[supermercado_base copia.xlsx]Dinamica 7.3!PivotTable10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'Dinamica 7.3'!$B$1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'Dinamica 7.3'!$A$2:$A$28</c:f>
              <c:strCache>
                <c:ptCount val="2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29</c:v>
                </c:pt>
              </c:strCache>
            </c:strRef>
          </c:cat>
          <c:val>
            <c:numRef>
              <c:f>'Dinamica 7.3'!$B$2:$B$28</c:f>
              <c:numCache>
                <c:formatCode>General</c:formatCode>
                <c:ptCount val="26"/>
                <c:pt idx="0">
                  <c:v>4</c:v>
                </c:pt>
                <c:pt idx="1">
                  <c:v>3</c:v>
                </c:pt>
                <c:pt idx="2">
                  <c:v>16</c:v>
                </c:pt>
                <c:pt idx="3">
                  <c:v>35</c:v>
                </c:pt>
                <c:pt idx="4">
                  <c:v>54</c:v>
                </c:pt>
                <c:pt idx="5">
                  <c:v>98</c:v>
                </c:pt>
                <c:pt idx="6">
                  <c:v>192</c:v>
                </c:pt>
                <c:pt idx="7">
                  <c:v>252</c:v>
                </c:pt>
                <c:pt idx="8">
                  <c:v>590</c:v>
                </c:pt>
                <c:pt idx="9">
                  <c:v>550</c:v>
                </c:pt>
                <c:pt idx="10">
                  <c:v>924</c:v>
                </c:pt>
                <c:pt idx="11">
                  <c:v>1222</c:v>
                </c:pt>
                <c:pt idx="12">
                  <c:v>1652</c:v>
                </c:pt>
                <c:pt idx="13">
                  <c:v>1800</c:v>
                </c:pt>
                <c:pt idx="14">
                  <c:v>1632</c:v>
                </c:pt>
                <c:pt idx="15">
                  <c:v>1768</c:v>
                </c:pt>
                <c:pt idx="16">
                  <c:v>1476</c:v>
                </c:pt>
                <c:pt idx="17">
                  <c:v>1235</c:v>
                </c:pt>
                <c:pt idx="18">
                  <c:v>940</c:v>
                </c:pt>
                <c:pt idx="19">
                  <c:v>693</c:v>
                </c:pt>
                <c:pt idx="20">
                  <c:v>550</c:v>
                </c:pt>
                <c:pt idx="21">
                  <c:v>276</c:v>
                </c:pt>
                <c:pt idx="22">
                  <c:v>72</c:v>
                </c:pt>
                <c:pt idx="23">
                  <c:v>175</c:v>
                </c:pt>
                <c:pt idx="24">
                  <c:v>104</c:v>
                </c:pt>
                <c:pt idx="25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79-704D-96FB-BE698CDFA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1381279"/>
        <c:axId val="1901722687"/>
      </c:barChart>
      <c:catAx>
        <c:axId val="190138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901722687"/>
        <c:crosses val="autoZero"/>
        <c:auto val="1"/>
        <c:lblAlgn val="ctr"/>
        <c:lblOffset val="100"/>
        <c:noMultiLvlLbl val="0"/>
      </c:catAx>
      <c:valAx>
        <c:axId val="190172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90138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9639E2F4-292A-5046-AE1F-CB889E09B221}" formatIdx="0">
          <cx:tx>
            <cx:txData>
              <cx:f>_xlchart.v1.0</cx:f>
              <cx:v>VentaId</cx:v>
            </cx:txData>
          </cx:tx>
          <cx:dataId val="0"/>
          <cx:layoutPr>
            <cx:binning intervalClosed="r"/>
          </cx:layoutPr>
        </cx:series>
        <cx:series layoutId="clusteredColumn" hidden="1" uniqueId="{74A0C1D3-281B-E34D-B735-6F4554E2CD8D}" formatIdx="1">
          <cx:tx>
            <cx:txData>
              <cx:f>_xlchart.v1.2</cx:f>
              <cx:v>Cantidad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0</xdr:rowOff>
    </xdr:from>
    <xdr:to>
      <xdr:col>12</xdr:col>
      <xdr:colOff>254000</xdr:colOff>
      <xdr:row>8</xdr:row>
      <xdr:rowOff>177800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Fecha">
              <a:extLst>
                <a:ext uri="{FF2B5EF4-FFF2-40B4-BE49-F238E27FC236}">
                  <a16:creationId xmlns:a16="http://schemas.microsoft.com/office/drawing/2014/main" id="{2B5978E9-3E69-A452-33BC-D3AF4212B9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Fech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06800" y="381000"/>
              <a:ext cx="3340100" cy="132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</xdr:row>
      <xdr:rowOff>12700</xdr:rowOff>
    </xdr:from>
    <xdr:to>
      <xdr:col>9</xdr:col>
      <xdr:colOff>660400</xdr:colOff>
      <xdr:row>15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D6CC28-C491-9B49-4EF3-CD7F726B9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660400</xdr:colOff>
      <xdr:row>41</xdr:row>
      <xdr:rowOff>12700</xdr:rowOff>
    </xdr:from>
    <xdr:to>
      <xdr:col>9</xdr:col>
      <xdr:colOff>647700</xdr:colOff>
      <xdr:row>56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B5652B7-5BF6-4947-B659-3F2DD0F740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23300" y="203200"/>
              <a:ext cx="4699000" cy="2870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0</xdr:colOff>
      <xdr:row>20</xdr:row>
      <xdr:rowOff>12700</xdr:rowOff>
    </xdr:from>
    <xdr:to>
      <xdr:col>9</xdr:col>
      <xdr:colOff>660400</xdr:colOff>
      <xdr:row>35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233FE12-2641-B24C-94B9-C2EB292C10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482600</xdr:colOff>
      <xdr:row>0</xdr:row>
      <xdr:rowOff>38100</xdr:rowOff>
    </xdr:from>
    <xdr:to>
      <xdr:col>18</xdr:col>
      <xdr:colOff>215900</xdr:colOff>
      <xdr:row>41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E49ECA-ABBA-4051-C96F-54EEBB02E5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12700</xdr:rowOff>
    </xdr:from>
    <xdr:to>
      <xdr:col>10</xdr:col>
      <xdr:colOff>12700</xdr:colOff>
      <xdr:row>27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C22D9B-2B41-CACE-BAEE-D247C261C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nifer Morales" refreshedDate="45554.447272453704" createdVersion="8" refreshedVersion="8" minRefreshableVersion="3" recordCount="1093" xr:uid="{CD0FB006-10EA-F246-825F-C28600626DB3}">
  <cacheSource type="worksheet">
    <worksheetSource ref="A1:Y1048576" sheet="Ventas"/>
  </cacheSource>
  <cacheFields count="25">
    <cacheField name="VentaId" numFmtId="0">
      <sharedItems containsString="0" containsBlank="1" containsNumber="1" containsInteger="1" minValue="1" maxValue="1092"/>
    </cacheField>
    <cacheField name="Fecha" numFmtId="0">
      <sharedItems containsNonDate="0" containsDate="1" containsString="0" containsBlank="1" minDate="2023-01-01T00:00:00" maxDate="2024-01-01T00:00:00" count="366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11-20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5-06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8-18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12-03T00:00:00"/>
        <d v="2023-05-07T00:00:00"/>
        <d v="2023-05-08T00:00:00"/>
        <d v="2023-05-09T00:00:00"/>
        <d v="2023-05-10T00:00:00"/>
        <d v="2023-09-01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6-1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8-14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10-31T00:00:00"/>
        <d v="2023-08-11T00:00:00"/>
        <d v="2023-08-12T00:00:00"/>
        <d v="2023-08-13T00:00:00"/>
        <d v="2023-09-06T00:00:00"/>
        <d v="2023-08-15T00:00:00"/>
        <d v="2023-08-16T00:00:00"/>
        <d v="2023-08-17T00:00:00"/>
        <d v="2023-11-12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2T00:00:00"/>
        <d v="2023-09-03T00:00:00"/>
        <d v="2023-09-04T00:00:00"/>
        <d v="2023-09-05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6T00:00:00"/>
        <d v="2023-11-13T00:00:00"/>
        <d v="2023-11-14T00:00:00"/>
        <d v="2023-11-15T00:00:00"/>
        <d v="2023-11-17T00:00:00"/>
        <d v="2023-11-18T00:00:00"/>
        <d v="2023-11-19T00:00:00"/>
        <d v="2023-11-3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2-01T00:00:00"/>
        <d v="2023-12-02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m/>
      </sharedItems>
    </cacheField>
    <cacheField name="ProductoId" numFmtId="0">
      <sharedItems containsString="0" containsBlank="1" containsNumber="1" containsInteger="1" minValue="1" maxValue="10"/>
    </cacheField>
    <cacheField name="VendedorId" numFmtId="0">
      <sharedItems containsString="0" containsBlank="1" containsNumber="1" containsInteger="1" minValue="1" maxValue="40"/>
    </cacheField>
    <cacheField name="Cantidad" numFmtId="0">
      <sharedItems containsString="0" containsBlank="1" containsNumber="1" containsInteger="1" minValue="2" maxValue="29"/>
    </cacheField>
    <cacheField name="DiaSemana" numFmtId="0">
      <sharedItems containsBlank="1" count="8">
        <s v="Sunday"/>
        <s v="Monday"/>
        <s v="Tuesday"/>
        <s v="Wednesday"/>
        <s v="Thursday"/>
        <s v="Friday"/>
        <s v="Saturday"/>
        <m/>
      </sharedItems>
    </cacheField>
    <cacheField name="Mes" numFmtId="0">
      <sharedItems containsBlank="1" count="13">
        <s v="January"/>
        <s v="November"/>
        <s v="February"/>
        <s v="March"/>
        <s v="May"/>
        <s v="August"/>
        <s v="April"/>
        <s v="December"/>
        <s v="September"/>
        <s v="June"/>
        <s v="July"/>
        <s v="October"/>
        <m/>
      </sharedItems>
    </cacheField>
    <cacheField name="NombreProductos" numFmtId="0">
      <sharedItems containsBlank="1" count="11">
        <s v="Producto I"/>
        <s v="Producto J"/>
        <s v="Producto C"/>
        <s v="Producto B"/>
        <s v="Producto G"/>
        <s v="Producto H"/>
        <s v="Producto E"/>
        <s v="Producto D"/>
        <s v="Producto A"/>
        <s v="Producto F"/>
        <m/>
      </sharedItems>
    </cacheField>
    <cacheField name="CostoUnitario" numFmtId="0">
      <sharedItems containsString="0" containsBlank="1" containsNumber="1" containsInteger="1" minValue="10" maxValue="29"/>
    </cacheField>
    <cacheField name="PrecioVentaUnitario" numFmtId="0">
      <sharedItems containsString="0" containsBlank="1" containsNumber="1" containsInteger="1" minValue="20" maxValue="58"/>
    </cacheField>
    <cacheField name="NombreCompleto" numFmtId="0">
      <sharedItems containsBlank="1" count="39">
        <s v="Gomez, Javier"/>
        <s v="Gomez, Pilar"/>
        <s v="Martin, Josefa"/>
        <s v="Garcia, David"/>
        <s v="Fernandez, Teresa"/>
        <s v="Perez, Laura"/>
        <s v="Martin, Francisco"/>
        <s v="Gomez, Maria"/>
        <s v="Perez, Manuel"/>
        <s v="Gomez, David"/>
        <s v="Sanchez, Isabel"/>
        <s v="Rodriguez, Maria"/>
        <s v="Garcia, Isabel"/>
        <s v="Garcia, Jose"/>
        <s v="Rodriguez, Javier"/>
        <s v="Rodriguez, Jose"/>
        <s v="Gonzalez, Francisco"/>
        <s v="Sanchez, Antonio"/>
        <s v="Fernandez, Jose"/>
        <s v="Fernandez, Isabel"/>
        <s v="Gomez, Jose"/>
        <s v="Gonzalez, Carmen"/>
        <s v="Martinez, Pedro"/>
        <s v="Lopez, Laura"/>
        <s v="Gonzalez, Pedro"/>
        <s v="Gonzalez, Josefa"/>
        <s v="Fernandez, Juan"/>
        <s v="Lopez, Ana"/>
        <s v="Martinez, Pilar"/>
        <s v="Garcia, Juan"/>
        <s v="Martin, Carmen"/>
        <s v="Lopez, Teresa"/>
        <s v="Garcia, Manuel"/>
        <s v="Messi, Lionel"/>
        <s v="Rodriguez, Francisco"/>
        <s v="Gonzalez, Lionel"/>
        <s v="Martin, Antonio"/>
        <s v="Rodriguez, Ana"/>
        <m/>
      </sharedItems>
    </cacheField>
    <cacheField name="SalarioBase" numFmtId="0">
      <sharedItems containsString="0" containsBlank="1" containsNumber="1" containsInteger="1" minValue="1057" maxValue="8512"/>
    </cacheField>
    <cacheField name="CargoID" numFmtId="0">
      <sharedItems containsString="0" containsBlank="1" containsNumber="1" containsInteger="1" minValue="1" maxValue="8"/>
    </cacheField>
    <cacheField name="Cargos" numFmtId="0">
      <sharedItems containsBlank="1" count="9">
        <s v="Pasante"/>
        <s v="Vendedor Jr"/>
        <s v="Vendedor Sr"/>
        <s v="Director"/>
        <s v="Vendedor Ssr"/>
        <s v="Gerente"/>
        <s v="Jefe"/>
        <s v="CEO"/>
        <m/>
      </sharedItems>
    </cacheField>
    <cacheField name="ComisionId" numFmtId="0">
      <sharedItems containsString="0" containsBlank="1" containsNumber="1" containsInteger="1" minValue="1" maxValue="5"/>
    </cacheField>
    <cacheField name="PrecioVentaUnitarioFinal" numFmtId="167">
      <sharedItems containsString="0" containsBlank="1" containsNumber="1" minValue="18" maxValue="69.599999999999994"/>
    </cacheField>
    <cacheField name="CostoUnitarioVerano" numFmtId="165">
      <sharedItems containsString="0" containsBlank="1" containsNumber="1" minValue="10" maxValue="29"/>
    </cacheField>
    <cacheField name="CostoUnitarioInvierno" numFmtId="165">
      <sharedItems containsString="0" containsBlank="1" containsNumber="1" minValue="10" maxValue="31.900000000000002"/>
    </cacheField>
    <cacheField name="CostoUnitarioFinal" numFmtId="165">
      <sharedItems containsString="0" containsBlank="1" containsNumber="1" minValue="10" maxValue="31.900000000000002"/>
    </cacheField>
    <cacheField name="ComisionPorcentaje" numFmtId="165">
      <sharedItems containsString="0" containsBlank="1" containsNumber="1" minValue="0.1" maxValue="0.28999999999999998"/>
    </cacheField>
    <cacheField name="Facturación" numFmtId="165">
      <sharedItems containsString="0" containsBlank="1" containsNumber="1" minValue="56" maxValue="1670.3999999999999"/>
    </cacheField>
    <cacheField name="CostoTotal" numFmtId="165">
      <sharedItems containsString="0" containsBlank="1" containsNumber="1" minValue="28" maxValue="765.6"/>
    </cacheField>
    <cacheField name="ComisionVendedor " numFmtId="165">
      <sharedItems containsString="0" containsBlank="1" containsNumber="1" minValue="6.16" maxValue="290.30399999999997"/>
    </cacheField>
    <cacheField name="UtilidadBruta" numFmtId="0">
      <sharedItems containsString="0" containsBlank="1" containsNumber="1" minValue="17.700000000000003" maxValue="716.55999999999983"/>
    </cacheField>
    <cacheField name="RentabilidadVenta" numFmtId="0">
      <sharedItems containsString="0" containsBlank="1" containsNumber="1" minValue="0.14555555555555555" maxValue="0.48333333333333334"/>
    </cacheField>
  </cacheFields>
  <extLst>
    <ext xmlns:x14="http://schemas.microsoft.com/office/spreadsheetml/2009/9/main" uri="{725AE2AE-9491-48be-B2B4-4EB974FC3084}">
      <x14:pivotCacheDefinition pivotCacheId="185317459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nifer Morales" refreshedDate="45554.672653009256" createdVersion="8" refreshedVersion="8" minRefreshableVersion="3" recordCount="1092" xr:uid="{D8D0CCB8-B545-8E4A-9BDA-78A8A1562C02}">
  <cacheSource type="worksheet">
    <worksheetSource ref="A1:Y1093" sheet="Ventas"/>
  </cacheSource>
  <cacheFields count="27">
    <cacheField name="VentaId" numFmtId="0">
      <sharedItems containsSemiMixedTypes="0" containsString="0" containsNumber="1" containsInteger="1" minValue="1" maxValue="1092"/>
    </cacheField>
    <cacheField name="Fecha" numFmtId="14">
      <sharedItems containsSemiMixedTypes="0" containsNonDate="0" containsDate="1" containsString="0" minDate="2023-01-01T00:00:00" maxDate="2024-01-01T00:00:00" count="365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11-20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5-06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8-18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12-03T00:00:00"/>
        <d v="2023-05-07T00:00:00"/>
        <d v="2023-05-08T00:00:00"/>
        <d v="2023-05-09T00:00:00"/>
        <d v="2023-05-10T00:00:00"/>
        <d v="2023-09-01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6-1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8-14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10-31T00:00:00"/>
        <d v="2023-08-11T00:00:00"/>
        <d v="2023-08-12T00:00:00"/>
        <d v="2023-08-13T00:00:00"/>
        <d v="2023-09-06T00:00:00"/>
        <d v="2023-08-15T00:00:00"/>
        <d v="2023-08-16T00:00:00"/>
        <d v="2023-08-17T00:00:00"/>
        <d v="2023-11-12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2T00:00:00"/>
        <d v="2023-09-03T00:00:00"/>
        <d v="2023-09-04T00:00:00"/>
        <d v="2023-09-05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6T00:00:00"/>
        <d v="2023-11-13T00:00:00"/>
        <d v="2023-11-14T00:00:00"/>
        <d v="2023-11-15T00:00:00"/>
        <d v="2023-11-17T00:00:00"/>
        <d v="2023-11-18T00:00:00"/>
        <d v="2023-11-19T00:00:00"/>
        <d v="2023-11-3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2-01T00:00:00"/>
        <d v="2023-12-02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</sharedItems>
      <fieldGroup par="26"/>
    </cacheField>
    <cacheField name="ProductoId" numFmtId="0">
      <sharedItems containsSemiMixedTypes="0" containsString="0" containsNumber="1" containsInteger="1" minValue="1" maxValue="10"/>
    </cacheField>
    <cacheField name="VendedorId" numFmtId="0">
      <sharedItems containsSemiMixedTypes="0" containsString="0" containsNumber="1" containsInteger="1" minValue="1" maxValue="40"/>
    </cacheField>
    <cacheField name="Cantidad" numFmtId="0">
      <sharedItems containsSemiMixedTypes="0" containsString="0" containsNumber="1" containsInteger="1" minValue="2" maxValue="29"/>
    </cacheField>
    <cacheField name="DiaSemana" numFmtId="0">
      <sharedItems count="7">
        <s v="Sunday"/>
        <s v="Monday"/>
        <s v="Tuesday"/>
        <s v="Wednesday"/>
        <s v="Thursday"/>
        <s v="Friday"/>
        <s v="Saturday"/>
      </sharedItems>
    </cacheField>
    <cacheField name="Mes" numFmtId="0">
      <sharedItems/>
    </cacheField>
    <cacheField name="NombreProductos" numFmtId="0">
      <sharedItems count="10">
        <s v="Producto I"/>
        <s v="Producto J"/>
        <s v="Producto C"/>
        <s v="Producto B"/>
        <s v="Producto G"/>
        <s v="Producto H"/>
        <s v="Producto E"/>
        <s v="Producto D"/>
        <s v="Producto A"/>
        <s v="Producto F"/>
      </sharedItems>
    </cacheField>
    <cacheField name="CostoUnitario" numFmtId="0">
      <sharedItems containsSemiMixedTypes="0" containsString="0" containsNumber="1" containsInteger="1" minValue="10" maxValue="29"/>
    </cacheField>
    <cacheField name="PrecioVentaUnitario" numFmtId="0">
      <sharedItems containsSemiMixedTypes="0" containsString="0" containsNumber="1" containsInteger="1" minValue="20" maxValue="58"/>
    </cacheField>
    <cacheField name="NombreCompleto" numFmtId="164">
      <sharedItems/>
    </cacheField>
    <cacheField name="SalarioBase" numFmtId="164">
      <sharedItems containsSemiMixedTypes="0" containsString="0" containsNumber="1" containsInteger="1" minValue="1057" maxValue="8512"/>
    </cacheField>
    <cacheField name="CargoID" numFmtId="0">
      <sharedItems containsSemiMixedTypes="0" containsString="0" containsNumber="1" containsInteger="1" minValue="1" maxValue="8"/>
    </cacheField>
    <cacheField name="Cargos" numFmtId="164">
      <sharedItems/>
    </cacheField>
    <cacheField name="ComisionId" numFmtId="0">
      <sharedItems containsSemiMixedTypes="0" containsString="0" containsNumber="1" containsInteger="1" minValue="1" maxValue="5"/>
    </cacheField>
    <cacheField name="PrecioVentaUnitarioFinal" numFmtId="167">
      <sharedItems containsSemiMixedTypes="0" containsString="0" containsNumber="1" minValue="18" maxValue="69.599999999999994"/>
    </cacheField>
    <cacheField name="CostoUnitarioVerano" numFmtId="165">
      <sharedItems containsSemiMixedTypes="0" containsString="0" containsNumber="1" minValue="10" maxValue="29"/>
    </cacheField>
    <cacheField name="CostoUnitarioInvierno" numFmtId="165">
      <sharedItems containsSemiMixedTypes="0" containsString="0" containsNumber="1" minValue="10" maxValue="31.900000000000002"/>
    </cacheField>
    <cacheField name="CostoUnitarioFinal" numFmtId="165">
      <sharedItems containsSemiMixedTypes="0" containsString="0" containsNumber="1" minValue="10" maxValue="31.900000000000002"/>
    </cacheField>
    <cacheField name="ComisionPorcentaje" numFmtId="165">
      <sharedItems containsSemiMixedTypes="0" containsString="0" containsNumber="1" minValue="0.1" maxValue="0.28999999999999998"/>
    </cacheField>
    <cacheField name="Facturación" numFmtId="165">
      <sharedItems containsSemiMixedTypes="0" containsString="0" containsNumber="1" minValue="56" maxValue="1670.3999999999999" count="234">
        <n v="1185.5999999999999"/>
        <n v="1252.8"/>
        <n v="322"/>
        <n v="580"/>
        <n v="842.40000000000009"/>
        <n v="676"/>
        <n v="224"/>
        <n v="578"/>
        <n v="122.4"/>
        <n v="476"/>
        <n v="480"/>
        <n v="308"/>
        <n v="378"/>
        <n v="1160"/>
        <n v="544"/>
        <n v="428.4"/>
        <n v="364"/>
        <n v="456"/>
        <n v="384"/>
        <n v="1622.3999999999999"/>
        <n v="782"/>
        <n v="560"/>
        <n v="720"/>
        <n v="864"/>
        <n v="1276"/>
        <n v="672"/>
        <n v="300"/>
        <n v="728"/>
        <n v="312"/>
        <n v="768"/>
        <n v="460"/>
        <n v="696"/>
        <n v="812"/>
        <n v="512"/>
        <n v="392"/>
        <n v="960"/>
        <n v="612"/>
        <n v="520"/>
        <n v="416"/>
        <n v="340"/>
        <n v="180"/>
        <n v="220"/>
        <n v="624"/>
        <n v="448"/>
        <n v="414"/>
        <n v="288"/>
        <n v="302.39999999999998"/>
        <n v="348"/>
        <n v="280"/>
        <n v="532"/>
        <n v="252"/>
        <n v="369.6"/>
        <n v="921.59999999999991"/>
        <n v="422.4"/>
        <n v="1096.2"/>
        <n v="576"/>
        <n v="690"/>
        <n v="200"/>
        <n v="780"/>
        <n v="1044"/>
        <n v="936.00000000000011"/>
        <n v="504"/>
        <n v="374"/>
        <n v="863.99999999999989"/>
        <n v="614.4"/>
        <n v="320"/>
        <n v="736"/>
        <n v="489.6"/>
        <n v="988"/>
        <n v="176.4"/>
        <n v="336"/>
        <n v="754"/>
        <n v="827.99999999999989"/>
        <n v="936"/>
        <n v="420"/>
        <n v="528"/>
        <n v="588"/>
        <n v="644"/>
        <n v="380"/>
        <n v="352"/>
        <n v="1670.3999999999999"/>
        <n v="1392"/>
        <n v="530.4"/>
        <n v="260"/>
        <n v="432"/>
        <n v="816"/>
        <n v="270"/>
        <n v="196"/>
        <n v="208"/>
        <n v="345.6"/>
        <n v="374.40000000000003"/>
        <n v="700"/>
        <n v="360"/>
        <n v="874"/>
        <n v="403.2"/>
        <n v="168"/>
        <n v="537.6"/>
        <n v="342"/>
        <n v="464"/>
        <n v="748"/>
        <n v="352.8"/>
        <n v="324"/>
        <n v="552"/>
        <n v="870"/>
        <n v="982.80000000000007"/>
        <n v="928"/>
        <n v="1144"/>
        <n v="571.20000000000005"/>
        <n v="408"/>
        <n v="856.8"/>
        <n v="608"/>
        <n v="912"/>
        <n v="680"/>
        <n v="598"/>
        <n v="56"/>
        <n v="1300"/>
        <n v="272"/>
        <n v="428.40000000000003"/>
        <n v="468"/>
        <n v="646"/>
        <n v="777.6"/>
        <n v="510"/>
        <n v="604.80000000000007"/>
        <n v="1008"/>
        <n v="693.59999999999991"/>
        <n v="1056"/>
        <n v="238"/>
        <n v="406"/>
        <n v="1040"/>
        <n v="436.8"/>
        <n v="662.4"/>
        <n v="638.4"/>
        <n v="140"/>
        <n v="506"/>
        <n v="806.39999999999986"/>
        <n v="1310.3999999999999"/>
        <n v="638"/>
        <n v="72"/>
        <n v="704"/>
        <n v="277.2"/>
        <n v="1183.1999999999998"/>
        <n v="828"/>
        <n v="276"/>
        <n v="884"/>
        <n v="470.40000000000003"/>
        <n v="1048.8"/>
        <n v="1123.2"/>
        <n v="96"/>
        <n v="397.8"/>
        <n v="920"/>
        <n v="1196"/>
        <n v="1104"/>
        <n v="889.2"/>
        <n v="1102"/>
        <n v="403.20000000000005"/>
        <n v="626.4"/>
        <n v="306"/>
        <n v="730.80000000000007"/>
        <n v="714"/>
        <n v="705.6"/>
        <n v="734.40000000000009"/>
        <n v="729.6"/>
        <n v="240"/>
        <n v="126"/>
        <n v="1060.8"/>
        <n v="316.8"/>
        <n v="974.39999999999986"/>
        <n v="120"/>
        <n v="160"/>
        <n v="256"/>
        <n v="1209.5999999999999"/>
        <n v="616"/>
        <n v="368"/>
        <n v="226.79999999999998"/>
        <n v="966"/>
        <n v="873.6"/>
        <n v="998.4"/>
        <n v="192"/>
        <n v="554.4"/>
        <n v="442"/>
        <n v="579.6"/>
        <n v="400"/>
        <n v="832"/>
        <n v="691.2"/>
        <n v="655.20000000000005"/>
        <n v="986"/>
        <n v="734.4"/>
        <n v="572"/>
        <n v="621"/>
        <n v="904.8"/>
        <n v="939.6"/>
        <n v="151.19999999999999"/>
        <n v="772.8"/>
        <n v="783"/>
        <n v="640"/>
        <n v="514.80000000000007"/>
        <n v="1218"/>
        <n v="60"/>
        <n v="1252.8000000000002"/>
        <n v="1012"/>
        <n v="478.8"/>
        <n v="748.8"/>
        <n v="440"/>
        <n v="460.79999999999995"/>
        <n v="386.4"/>
        <n v="765.59999999999991"/>
        <n v="844.8"/>
        <n v="691.19999999999993"/>
        <n v="795.6"/>
        <n v="608.40000000000009"/>
        <n v="302.40000000000003"/>
        <n v="938.4"/>
        <n v="207"/>
        <n v="786.6"/>
        <n v="1019.9999999999999"/>
        <n v="327.59999999999997"/>
        <n v="520.20000000000005"/>
        <n v="550.80000000000007"/>
        <n v="1152"/>
        <n v="811.19999999999993"/>
        <n v="518.4"/>
        <n v="453.59999999999997"/>
        <n v="522"/>
        <n v="979.19999999999993"/>
        <n v="897.59999999999991"/>
        <n v="561.6"/>
        <n v="835.19999999999993"/>
        <n v="1352"/>
        <n v="475.20000000000005"/>
        <n v="745.19999999999993"/>
        <n v="529.19999999999993"/>
        <n v="372.59999999999997"/>
        <n v="907.2"/>
        <n v="499.2"/>
      </sharedItems>
    </cacheField>
    <cacheField name="CostoTotal" numFmtId="165">
      <sharedItems containsSemiMixedTypes="0" containsString="0" containsNumber="1" minValue="28" maxValue="765.6"/>
    </cacheField>
    <cacheField name="ComisionVendedor " numFmtId="165">
      <sharedItems containsSemiMixedTypes="0" containsString="0" containsNumber="1" minValue="6.16" maxValue="290.30399999999997"/>
    </cacheField>
    <cacheField name="UtilidadBruta" numFmtId="165">
      <sharedItems containsSemiMixedTypes="0" containsString="0" containsNumber="1" minValue="17.700000000000003" maxValue="716.55999999999983" count="779">
        <n v="523.63999999999987"/>
        <n v="540.79199999999992"/>
        <n v="125.57999999999998"/>
        <n v="197.2"/>
        <n v="218.08799999999997"/>
        <n v="229.83999999999997"/>
        <n v="87.360000000000014"/>
        <n v="205.19"/>
        <n v="34.951999999999998"/>
        <n v="173.74"/>
        <n v="170.39999999999998"/>
        <n v="120.12"/>
        <n v="104.15999999999997"/>
        <n v="394.4"/>
        <n v="187.67999999999995"/>
        <n v="134.70799999999997"/>
        <n v="129.22"/>
        <n v="215.84"/>
        <n v="181.76"/>
        <n v="716.55999999999983"/>
        <n v="304.98"/>
        <n v="198.79999999999995"/>
        <n v="248.40000000000003"/>
        <n v="306.72000000000003"/>
        <n v="193.12"/>
        <n v="433.83999999999992"/>
        <n v="238.56"/>
        <n v="120"/>
        <n v="254.79999999999995"/>
        <n v="106.07999999999998"/>
        <n v="264.96000000000004"/>
        <n v="151.80000000000001"/>
        <n v="229.68"/>
        <n v="316.68"/>
        <n v="143.07999999999998"/>
        <n v="164.21999999999997"/>
        <n v="426.4"/>
        <n v="318.08"/>
        <n v="271.83"/>
        <n v="176.8"/>
        <n v="143.51999999999998"/>
        <n v="136"/>
        <n v="56.599999999999994"/>
        <n v="88"/>
        <n v="221.52000000000004"/>
        <n v="210.96999999999997"/>
        <n v="179.2"/>
        <n v="161.46"/>
        <n v="102.23999999999998"/>
        <n v="272.64"/>
        <n v="83.327999999999975"/>
        <n v="118.32"/>
        <n v="99.399999999999977"/>
        <n v="207.48000000000002"/>
        <n v="81.759999999999991"/>
        <n v="276.07999999999993"/>
        <n v="174.94400000000002"/>
        <n v="418.55999999999995"/>
        <n v="187.61599999999996"/>
        <n v="283.79399999999998"/>
        <n v="198.71999999999997"/>
        <n v="269.10000000000002"/>
        <n v="231.84000000000003"/>
        <n v="80"/>
        <n v="136.32"/>
        <n v="265.20000000000005"/>
        <n v="344.52"/>
        <n v="232.96000000000015"/>
        <n v="173.73999999999995"/>
        <n v="170.24"/>
        <n v="159.03999999999996"/>
        <n v="262.8"/>
        <n v="196.56"/>
        <n v="354.95999999999992"/>
        <n v="129.03"/>
        <n v="176.64"/>
        <n v="117"/>
        <n v="383.75999999999988"/>
        <n v="279.03999999999996"/>
        <n v="116.79999999999998"/>
        <n v="184"/>
        <n v="287.04000000000002"/>
        <n v="139.80799999999999"/>
        <n v="165.60000000000002"/>
        <n v="198.24"/>
        <n v="171.60000000000002"/>
        <n v="203.83999999999992"/>
        <n v="276.64"/>
        <n v="132.15999999999997"/>
        <n v="123.19999999999999"/>
        <n v="34.496000000000009"/>
        <n v="114.39999999999998"/>
        <n v="99.12"/>
        <n v="211.11999999999989"/>
        <n v="115.63999999999999"/>
        <n v="135.19999999999999"/>
        <n v="208.32"/>
        <n v="342.2399999999999"/>
        <n v="49.28"/>
        <n v="262.07999999999993"/>
        <n v="112"/>
        <n v="107.38"/>
        <n v="147"/>
        <n v="155.76"/>
        <n v="160.47999999999996"/>
        <n v="241.92000000000007"/>
        <n v="227.3599999999999"/>
        <n v="182.27999999999997"/>
        <n v="205.8"/>
        <n v="196.56000000000006"/>
        <n v="167.54399999999998"/>
        <n v="199.64"/>
        <n v="230.69000000000005"/>
        <n v="125.39999999999998"/>
        <n v="103.83999999999997"/>
        <n v="654.2399999999999"/>
        <n v="545.20000000000005"/>
        <n v="214.36999999999995"/>
        <n v="280.79999999999995"/>
        <n v="85.800000000000011"/>
        <n v="127.44"/>
        <n v="123.48000000000002"/>
        <n v="99"/>
        <n v="83.16"/>
        <n v="66.079999999999984"/>
        <n v="156.80000000000001"/>
        <n v="218.39999999999998"/>
        <n v="240.72000000000003"/>
        <n v="68.699999999999989"/>
        <n v="140.41999999999996"/>
        <n v="61.740000000000009"/>
        <n v="94.399999999999977"/>
        <n v="254.8"/>
        <n v="149.59999999999997"/>
        <n v="58.240000000000009"/>
        <n v="67.584000000000003"/>
        <n v="231.91999999999996"/>
        <n v="145.6"/>
        <n v="80.704000000000008"/>
        <n v="132"/>
        <n v="81.479999999999961"/>
        <n v="283.19999999999993"/>
        <n v="206.5"/>
        <n v="117.80000000000001"/>
        <n v="162.39999999999998"/>
        <n v="77.199999999999989"/>
        <n v="166.32"/>
        <n v="101.63999999999999"/>
        <n v="288.41999999999996"/>
        <n v="78.848000000000013"/>
        <n v="118.80000000000001"/>
        <n v="52.92"/>
        <n v="242.41999999999996"/>
        <n v="243.60000000000002"/>
        <n v="232.96000000000004"/>
        <n v="152.76800000000003"/>
        <n v="80.180000000000007"/>
        <n v="113.27999999999997"/>
        <n v="138.60000000000002"/>
        <n v="129.91999999999996"/>
        <n v="220.65999999999997"/>
        <n v="114.464"/>
        <n v="98.639999999999986"/>
        <n v="385.31999999999994"/>
        <n v="180.88"/>
        <n v="215.27999999999997"/>
        <n v="163.80000000000001"/>
        <n v="330.6"/>
        <n v="332.12"/>
        <n v="309.03600000000006"/>
        <n v="361.91999999999996"/>
        <n v="320.31999999999994"/>
        <n v="264.65600000000006"/>
        <n v="405.55199999999996"/>
        <n v="179.39999999999998"/>
        <n v="131.04"/>
        <n v="237.12"/>
        <n v="355.67999999999995"/>
        <n v="199.68"/>
        <n v="265.2"/>
        <n v="121.6"/>
        <n v="233.22000000000003"/>
        <n v="21.840000000000003"/>
        <n v="507"/>
        <n v="355.68000000000006"/>
        <n v="159.12"/>
        <n v="225.42000000000002"/>
        <n v="129.19999999999999"/>
        <n v="103.36000000000001"/>
        <n v="134.70800000000003"/>
        <n v="324.8"/>
        <n v="443.04"/>
        <n v="251.05599999999998"/>
        <n v="109.19999999999999"/>
        <n v="182.51999999999998"/>
        <n v="83.6"/>
        <n v="251.94"/>
        <n v="396.72"/>
        <n v="270.39999999999998"/>
        <n v="252.28800000000001"/>
        <n v="193.8"/>
        <n v="187.2"/>
        <n v="190.17600000000004"/>
        <n v="362.88"/>
        <n v="185.64"/>
        <n v="321.36799999999994"/>
        <n v="417.59999999999991"/>
        <n v="249.08800000000002"/>
        <n v="422.4"/>
        <n v="174.72000000000003"/>
        <n v="152.88"/>
        <n v="212.8"/>
        <n v="92.82"/>
        <n v="204"/>
        <n v="162.4"/>
        <n v="416"/>
        <n v="148.19999999999999"/>
        <n v="280.8"/>
        <n v="132.6"/>
        <n v="141.96"/>
        <n v="127.68"/>
        <n v="206.75200000000001"/>
        <n v="313.53599999999994"/>
        <n v="295.79199999999997"/>
        <n v="56"/>
        <n v="271.44"/>
        <n v="212.15999999999997"/>
        <n v="230.39999999999998"/>
        <n v="124.80000000000001"/>
        <n v="198.89999999999998"/>
        <n v="126.78399999999999"/>
        <n v="452.4"/>
        <n v="166.98000000000002"/>
        <n v="168"/>
        <n v="90.72"/>
        <n v="357.50399999999991"/>
        <n v="277.76"/>
        <n v="567.83999999999992"/>
        <n v="264.95999999999998"/>
        <n v="78.400000000000006"/>
        <n v="210.53999999999996"/>
        <n v="243.36"/>
        <n v="292.31999999999994"/>
        <n v="18.32"/>
        <n v="115.19999999999999"/>
        <n v="89.768000000000029"/>
        <n v="166.60000000000002"/>
        <n v="107.80000000000001"/>
        <n v="70"/>
        <n v="195.83999999999997"/>
        <n v="88.199999999999989"/>
        <n v="246.39999999999998"/>
        <n v="76.075999999999993"/>
        <n v="512.7199999999998"/>
        <n v="138.32"/>
        <n v="117.6"/>
        <n v="177.10000000000002"/>
        <n v="110.88"/>
        <n v="304.5"/>
        <n v="158.39999999999998"/>
        <n v="176.39999999999998"/>
        <n v="364"/>
        <n v="225.39999999999998"/>
        <n v="96.824000000000012"/>
        <n v="203"/>
        <n v="286.68799999999993"/>
        <n v="202.16"/>
        <n v="298.07999999999993"/>
        <n v="141.12"/>
        <n v="96.6"/>
        <n v="263.89999999999998"/>
        <n v="221.76"/>
        <n v="291.72000000000003"/>
        <n v="197.33999999999997"/>
        <n v="242.88"/>
        <n v="147.83999999999997"/>
        <n v="223.3"/>
        <n v="144.89999999999998"/>
        <n v="208.54400000000004"/>
        <n v="454.48"/>
        <n v="486.72"/>
        <n v="115.91999999999999"/>
        <n v="33.6"/>
        <n v="181.44"/>
        <n v="287.10000000000002"/>
        <n v="182"/>
        <n v="109.17400000000004"/>
        <n v="331.20000000000005"/>
        <n v="289.79999999999995"/>
        <n v="142.80000000000001"/>
        <n v="224.64"/>
        <n v="172.8"/>
        <n v="418.6"/>
        <n v="386.4"/>
        <n v="153.88800000000003"/>
        <n v="244.03600000000006"/>
        <n v="385.70000000000005"/>
        <n v="345.79999999999995"/>
        <n v="277.70399999999995"/>
        <n v="301.60000000000002"/>
        <n v="261"/>
        <n v="203.84000000000003"/>
        <n v="91.800000000000011"/>
        <n v="117.60000000000002"/>
        <n v="84"/>
        <n v="77.840000000000032"/>
        <n v="133.27999999999997"/>
        <n v="149.40800000000002"/>
        <n v="199.91999999999996"/>
        <n v="268.79999999999995"/>
        <n v="193.2"/>
        <n v="109.75999999999999"/>
        <n v="270.48"/>
        <n v="152.32"/>
        <n v="135.45600000000013"/>
        <n v="265.08800000000002"/>
        <n v="209.27999999999997"/>
        <n v="161.27999999999997"/>
        <n v="148.95999999999998"/>
        <n v="100.80000000000001"/>
        <n v="77.28"/>
        <n v="322.39999999999998"/>
        <n v="107.51999999999998"/>
        <n v="89.6"/>
        <n v="125.44"/>
        <n v="67.199999999999989"/>
        <n v="178.64"/>
        <n v="25.760000000000005"/>
        <n v="207.53600000000006"/>
        <n v="406.64"/>
        <n v="220.8"/>
        <n v="56.671999999999997"/>
        <n v="159.36000000000001"/>
        <n v="226.20000000000005"/>
        <n v="229.32999999999998"/>
        <n v="101.92000000000002"/>
        <n v="36.400000000000006"/>
        <n v="247.51999999999998"/>
        <n v="153.60000000000002"/>
        <n v="295.68000000000006"/>
        <n v="64.768000000000029"/>
        <n v="218.96000000000004"/>
        <n v="201.95999999999998"/>
        <n v="252.00799999999992"/>
        <n v="354.03199999999993"/>
        <n v="70.56"/>
        <n v="193.79999999999995"/>
        <n v="308.55999999999995"/>
        <n v="33.599999999999994"/>
        <n v="108"/>
        <n v="59.759999999999991"/>
        <n v="164.64"/>
        <n v="134.39999999999998"/>
        <n v="211.12"/>
        <n v="291.20000000000005"/>
        <n v="90.16"/>
        <n v="44.8"/>
        <n v="71.680000000000007"/>
        <n v="46.800000000000011"/>
        <n v="116.48000000000002"/>
        <n v="86.240000000000009"/>
        <n v="77.279999999999973"/>
        <n v="415.29599999999994"/>
        <n v="476.11199999999985"/>
        <n v="123.75999999999999"/>
        <n v="184.8"/>
        <n v="191.39999999999998"/>
        <n v="110.39999999999998"/>
        <n v="46.367999999999995"/>
        <n v="39.200000000000003"/>
        <n v="123.5"/>
        <n v="98"/>
        <n v="294.63"/>
        <n v="79.800000000000011"/>
        <n v="237.60000000000002"/>
        <n v="168.3"/>
        <n v="194.03999999999996"/>
        <n v="54.900000000000006"/>
        <n v="145.60000000000002"/>
        <n v="259.99199999999996"/>
        <n v="361.08800000000008"/>
        <n v="432.64"/>
        <n v="161.19999999999999"/>
        <n v="63.360000000000014"/>
        <n v="118.88799999999998"/>
        <n v="145.86000000000001"/>
        <n v="146.56"/>
        <n v="119.56"/>
        <n v="309.39999999999998"/>
        <n v="119.78399999999999"/>
        <n v="202.3"/>
        <n v="162.26"/>
        <n v="210.44999999999993"/>
        <n v="238"/>
        <n v="111.01999999999998"/>
        <n v="170.8"/>
        <n v="287.68"/>
        <n v="48.8"/>
        <n v="68.319999999999993"/>
        <n v="285.12"/>
        <n v="91"/>
        <n v="153.12"/>
        <n v="96.9"/>
        <n v="343.20000000000005"/>
        <n v="200.26"/>
        <n v="130"/>
        <n v="190.39999999999998"/>
        <n v="103.74000000000001"/>
        <n v="109.12"/>
        <n v="74.112000000000023"/>
        <n v="224.19600000000003"/>
        <n v="185.94800000000009"/>
        <n v="299"/>
        <n v="145.18"/>
        <n v="79.360000000000014"/>
        <n v="352.79999999999995"/>
        <n v="144.20999999999998"/>
        <n v="182.38999999999993"/>
        <n v="153.71999999999997"/>
        <n v="365.4"/>
        <n v="85.4"/>
        <n v="274.55999999999995"/>
        <n v="179.51999999999998"/>
        <n v="91.199999999999989"/>
        <n v="140.29999999999995"/>
        <n v="363.65999999999997"/>
        <n v="240.24"/>
        <n v="405.6"/>
        <n v="252.95999999999998"/>
        <n v="301.56799999999998"/>
        <n v="136.63999999999999"/>
        <n v="175.87200000000007"/>
        <n v="102.47999999999999"/>
        <n v="157.07999999999998"/>
        <n v="214.2"/>
        <n v="168.36"/>
        <n v="266.56999999999994"/>
        <n v="178.5"/>
        <n v="93.939999999999969"/>
        <n v="136.5"/>
        <n v="189.97999999999996"/>
        <n v="184.32"/>
        <n v="141.37200000000001"/>
        <n v="227.584"/>
        <n v="133.952"/>
        <n v="163.19999999999999"/>
        <n v="174.07999999999998"/>
        <n v="335.24"/>
        <n v="50.879999999999995"/>
        <n v="122.88"/>
        <n v="141.44"/>
        <n v="58.800000000000011"/>
        <n v="82.6"/>
        <n v="227.69999999999993"/>
        <n v="119.68"/>
        <n v="173.88"/>
        <n v="148.67999999999995"/>
        <n v="162.62400000000002"/>
        <n v="296.20799999999997"/>
        <n v="65.519999999999982"/>
        <n v="184.95999999999998"/>
        <n v="76.699999999999989"/>
        <n v="115.5"/>
        <n v="107.52000000000001"/>
        <n v="129.92000000000002"/>
        <n v="138.72000000000003"/>
        <n v="184.96000000000004"/>
        <n v="123.89999999999998"/>
        <n v="171.36"/>
        <n v="92.16"/>
        <n v="183.04000000000002"/>
        <n v="109.70999999999992"/>
        <n v="364.93599999999992"/>
        <n v="218.48400000000004"/>
        <n v="211.14"/>
        <n v="307.20000000000005"/>
        <n v="282.88"/>
        <n v="353.28"/>
        <n v="163.84000000000003"/>
        <n v="229.67999999999995"/>
        <n v="33.935999999999993"/>
        <n v="293.76"/>
        <n v="194.56"/>
        <n v="310.07999999999993"/>
        <n v="325.24799999999993"/>
        <n v="199.13600000000002"/>
        <n v="295.59599999999995"/>
        <n v="87.039999999999992"/>
        <n v="204.8"/>
        <n v="81.920000000000016"/>
        <n v="206.72000000000003"/>
        <n v="71.231999999999971"/>
        <n v="105.24800000000005"/>
        <n v="66.779999999999973"/>
        <n v="203.54999999999995"/>
        <n v="161.84000000000003"/>
        <n v="250.24"/>
        <n v="389.76"/>
        <n v="216.38400000000001"/>
        <n v="365.75999999999988"/>
        <n v="279.75199999999995"/>
        <n v="17.700000000000003"/>
        <n v="93.240000000000009"/>
        <n v="455"/>
        <n v="62.16"/>
        <n v="246.55999999999995"/>
        <n v="183.60000000000002"/>
        <n v="103.17999999999998"/>
        <n v="269.36"/>
        <n v="126.72"/>
        <n v="300.44"/>
        <n v="138.24"/>
        <n v="93.800000000000011"/>
        <n v="343.82400000000007"/>
        <n v="339.02"/>
        <n v="201.27999999999997"/>
        <n v="417.79199999999992"/>
        <n v="525.61599999999987"/>
        <n v="209.29999999999995"/>
        <n v="375.83999999999992"/>
        <n v="224.24999999999994"/>
        <n v="121.93999999999997"/>
        <n v="125.66399999999993"/>
        <n v="146.88"/>
        <n v="103.6"/>
        <n v="150.95999999999998"/>
        <n v="313.20000000000005"/>
        <n v="450.65999999999997"/>
        <n v="71.039999999999992"/>
        <n v="269.09999999999991"/>
        <n v="100.5"/>
        <n v="176.12"/>
        <n v="383.03999999999991"/>
        <n v="325.58399999999995"/>
        <n v="459.36"/>
        <n v="99.199999999999989"/>
        <n v="211.64"/>
        <n v="73.699999999999989"/>
        <n v="159.45999999999998"/>
        <n v="253.91999999999996"/>
        <n v="154.56"/>
        <n v="184.91999999999996"/>
        <n v="236.06"/>
        <n v="150.07999999999998"/>
        <n v="145.59999999999997"/>
        <n v="326.50799999999992"/>
        <n v="184.54799999999997"/>
        <n v="220.32"/>
        <n v="262.08"/>
        <n v="365.55999999999995"/>
        <n v="127.30000000000001"/>
        <n v="205.91999999999996"/>
        <n v="131.32"/>
        <n v="178.08000000000004"/>
        <n v="232.56"/>
        <n v="84.419999999999987"/>
        <n v="327.08000000000004"/>
        <n v="274.17600000000004"/>
        <n v="331.96799999999996"/>
        <n v="142.96799999999996"/>
        <n v="354.96000000000004"/>
        <n v="163.54000000000002"/>
        <n v="273"/>
        <n v="147.39999999999998"/>
        <n v="55.2"/>
        <n v="269.78999999999996"/>
        <n v="227.5"/>
        <n v="328.74399999999991"/>
        <n v="231.88"/>
        <n v="104.16"/>
        <n v="91.867999999999995"/>
        <n v="112.84"/>
        <n v="164.92000000000002"/>
        <n v="181.24799999999993"/>
        <n v="160.48000000000002"/>
        <n v="144.25599999999997"/>
        <n v="113.68"/>
        <n v="97.44"/>
        <n v="138.88"/>
        <n v="190.95999999999998"/>
        <n v="130.19999999999999"/>
        <n v="87.1"/>
        <n v="257.91999999999996"/>
        <n v="173.60000000000002"/>
        <n v="92.800000000000011"/>
        <n v="156.86000000000001"/>
        <n v="282.72000000000003"/>
        <n v="227.7"/>
        <n v="357.11999999999989"/>
        <n v="285.82399999999996"/>
        <n v="121.80000000000001"/>
        <n v="137.01999999999998"/>
        <n v="93"/>
        <n v="303.60000000000002"/>
        <n v="81.06"/>
        <n v="69.44"/>
        <n v="248.82"/>
        <n v="251.72000000000003"/>
        <n v="156.24"/>
        <n v="158.72000000000003"/>
        <n v="258.05999999999995"/>
        <n v="277.53600000000006"/>
        <n v="332.28800000000001"/>
        <n v="271.87199999999996"/>
        <n v="183.56999999999994"/>
        <n v="88.62"/>
        <n v="178.56"/>
        <n v="186.524"/>
        <n v="269.12"/>
        <n v="147.56"/>
        <n v="223.2"/>
        <n v="78.12"/>
        <n v="158.10000000000002"/>
        <n v="112.19999999999999"/>
        <n v="252.96000000000004"/>
        <n v="237.88800000000003"/>
        <n v="130.46800000000007"/>
        <n v="193.44"/>
        <n v="182.15999999999997"/>
        <n v="67.200000000000045"/>
        <n v="138.04000000000002"/>
        <n v="290.15999999999997"/>
        <n v="87.77600000000001"/>
        <n v="257.39999999999998"/>
        <n v="105.4"/>
        <n v="225.68"/>
        <n v="157.76"/>
        <n v="416.024"/>
        <n v="223.44"/>
        <n v="131.404"/>
        <n v="200.56400000000008"/>
        <n v="273.7"/>
        <n v="140.6"/>
        <n v="322.77"/>
        <n v="56.81"/>
        <n v="231.83999999999997"/>
        <n v="345.6"/>
        <n v="284.15999999999997"/>
        <n v="411.83999999999992"/>
        <n v="120.95999999999998"/>
        <n v="231.61"/>
        <n v="276.65999999999997"/>
        <n v="238.33600000000001"/>
        <n v="361.76"/>
        <n v="122.4"/>
        <n v="127.4"/>
        <n v="334.07999999999993"/>
        <n v="207.36"/>
        <n v="189.44"/>
        <n v="155.39999999999998"/>
        <n v="281.52"/>
        <n v="72"/>
        <n v="358.7999999999999"/>
        <n v="323.45600000000002"/>
        <n v="452.19999999999993"/>
        <n v="186.48000000000002"/>
        <n v="111.30000000000001"/>
        <n v="113.96000000000001"/>
        <n v="89.907999999999959"/>
        <n v="142.76600000000002"/>
        <n v="357.41999999999996"/>
        <n v="151.16400000000004"/>
        <n v="134.68"/>
        <n v="195.36"/>
        <n v="289.40799999999996"/>
        <n v="510.72"/>
        <n v="106.4"/>
        <n v="250.56"/>
        <n v="201.60000000000002"/>
        <n v="88.06"/>
        <n v="88.800000000000011"/>
        <n v="117.572"/>
        <n v="195.84"/>
        <n v="367.74399999999991"/>
        <n v="215.60000000000002"/>
        <n v="338.1"/>
        <n v="168.95999999999998"/>
        <n v="83.355999999999966"/>
        <n v="121.536"/>
        <n v="269.27999999999997"/>
        <n v="106.34399999999999"/>
        <n v="273.79199999999997"/>
        <n v="189.28000000000003"/>
        <n v="109.00399999999996"/>
        <n v="79.199999999999989"/>
        <n v="268.8"/>
        <n v="394.67999999999995"/>
        <n v="233.74"/>
        <n v="267.96000000000004"/>
        <n v="172.26"/>
        <n v="108.07999999999998"/>
        <n v="68.599999999999994"/>
        <n v="66"/>
        <n v="404.73599999999999"/>
        <n v="319.42399999999998"/>
        <n v="274.03999999999996"/>
        <n v="102.59199999999998"/>
        <n v="135.88400000000001"/>
        <n v="305.89999999999998"/>
        <n v="306.24"/>
        <n v="161"/>
        <n v="222.20800000000003"/>
        <n v="388.95999999999992"/>
        <n v="238.07999999999993"/>
        <n v="395.55999999999995"/>
        <n v="236.60000000000002"/>
        <n v="121.51999999999998"/>
        <n v="171.12"/>
        <n v="235.62"/>
        <n v="120.43200000000002"/>
        <n v="155.29599999999999"/>
        <n v="166.65600000000003"/>
        <n v="253.44000000000005"/>
        <n v="249.89999999999998"/>
        <n v="72.599999999999994"/>
        <n v="103.68"/>
        <n v="419.12"/>
        <n v="101.904"/>
        <n v="119.69999999999999"/>
        <n v="51.52000000000001"/>
        <n v="151.19999999999999"/>
        <n v="126"/>
        <n v="352.35199999999998"/>
        <n v="152.35199999999998"/>
        <n v="114"/>
        <n v="180.2"/>
        <n v="42"/>
        <n v="144.15999999999997"/>
        <n v="135.42399999999998"/>
        <n v="129.36000000000001"/>
        <n v="92.4"/>
        <n v="127.19999999999999"/>
        <n v="108.19199999999995"/>
        <n v="93.279999999999973"/>
        <n v="126.13999999999999"/>
        <n v="404.20799999999997"/>
        <n v="296.23999999999995"/>
        <n v="154.56000000000003"/>
        <n v="124.94999999999999"/>
        <n v="159.60000000000002"/>
        <n v="202.79999999999995"/>
        <n v="208.79999999999995"/>
        <n v="234"/>
        <n v="68.72399999999999"/>
        <n v="132.048"/>
        <n v="96.151999999999987"/>
        <n v="96.45999999999998"/>
        <n v="69.472000000000037"/>
        <n v="96"/>
        <n v="78"/>
        <n v="141.68"/>
        <n v="92"/>
        <n v="186.78399999999999"/>
        <n v="124.19999999999999"/>
        <n v="235.20000000000005"/>
        <n v="133.56"/>
        <n v="101.32"/>
        <n v="108.11999999999995"/>
        <n v="95.199999999999989"/>
        <n v="249.60000000000002"/>
        <n v="143.36000000000001"/>
        <n v="205.20000000000005"/>
        <n v="227.36"/>
        <n v="178.56799999999998"/>
        <n v="178.07999999999993"/>
        <n v="202.30000000000007"/>
        <n v="245.41199999999998"/>
        <n v="382.71999999999991"/>
        <n v="103.88"/>
        <n v="66.78"/>
        <n v="153.16999999999996"/>
        <n v="70.139999999999986"/>
        <n v="116.62"/>
        <n v="228.96000000000004"/>
        <n v="101.75999999999999"/>
        <n v="81.055999999999983"/>
        <n v="187.84999999999997"/>
        <n v="429.89599999999984"/>
        <n v="216.83199999999999"/>
      </sharedItems>
    </cacheField>
    <cacheField name="RentabilidadVenta" numFmtId="10">
      <sharedItems containsSemiMixedTypes="0" containsString="0" containsNumber="1" minValue="0.14555555555555555" maxValue="0.48333333333333334"/>
    </cacheField>
    <cacheField name="Days (Fecha)" numFmtId="0" databaseField="0">
      <fieldGroup base="1">
        <rangePr groupBy="days" startDate="2023-01-01T00:00:00" endDate="2024-01-01T00:00:00"/>
        <groupItems count="368">
          <s v="&lt;1/1/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1/24"/>
        </groupItems>
      </fieldGroup>
    </cacheField>
    <cacheField name="Months (Fecha)" numFmtId="0" databaseField="0">
      <fieldGroup base="1">
        <rangePr groupBy="months" startDate="2023-01-01T00:00:00" endDate="2024-01-01T00:00:00"/>
        <groupItems count="14">
          <s v="&lt;1/1/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nifer Morales" refreshedDate="45554.680945023145" createdVersion="8" refreshedVersion="8" minRefreshableVersion="3" recordCount="1093" xr:uid="{89D0CC59-5A96-9345-9747-AFEED6B82835}">
  <cacheSource type="worksheet">
    <worksheetSource ref="E1:E1048576" sheet="Ventas"/>
  </cacheSource>
  <cacheFields count="1">
    <cacheField name="Cantidad" numFmtId="0">
      <sharedItems containsString="0" containsBlank="1" containsNumber="1" containsInteger="1" minValue="2" maxValue="29" count="27">
        <n v="19"/>
        <n v="18"/>
        <n v="7"/>
        <n v="10"/>
        <n v="13"/>
        <n v="8"/>
        <n v="17"/>
        <n v="4"/>
        <n v="11"/>
        <n v="15"/>
        <n v="20"/>
        <n v="16"/>
        <n v="26"/>
        <n v="22"/>
        <n v="14"/>
        <n v="6"/>
        <n v="23"/>
        <n v="12"/>
        <n v="29"/>
        <n v="25"/>
        <n v="9"/>
        <n v="21"/>
        <n v="24"/>
        <n v="2"/>
        <n v="5"/>
        <n v="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3">
  <r>
    <n v="1"/>
    <x v="0"/>
    <n v="9"/>
    <n v="32"/>
    <n v="19"/>
    <x v="0"/>
    <x v="0"/>
    <x v="0"/>
    <n v="26"/>
    <n v="52"/>
    <x v="0"/>
    <n v="1612"/>
    <n v="8"/>
    <x v="0"/>
    <n v="1"/>
    <n v="62.4"/>
    <n v="26"/>
    <n v="28.6"/>
    <n v="28.6"/>
    <n v="0.1"/>
    <n v="1185.5999999999999"/>
    <n v="543.4"/>
    <n v="118.56"/>
    <n v="523.63999999999987"/>
    <n v="0.4416666666666666"/>
  </r>
  <r>
    <n v="2"/>
    <x v="0"/>
    <n v="10"/>
    <n v="26"/>
    <n v="18"/>
    <x v="0"/>
    <x v="0"/>
    <x v="1"/>
    <n v="29"/>
    <n v="58"/>
    <x v="1"/>
    <n v="2557"/>
    <n v="7"/>
    <x v="1"/>
    <n v="2"/>
    <n v="69.599999999999994"/>
    <n v="29"/>
    <n v="31.900000000000002"/>
    <n v="31.900000000000002"/>
    <n v="0.11"/>
    <n v="1252.8"/>
    <n v="574.20000000000005"/>
    <n v="137.80799999999999"/>
    <n v="540.79199999999992"/>
    <n v="0.43166666666666664"/>
  </r>
  <r>
    <n v="3"/>
    <x v="1"/>
    <n v="3"/>
    <n v="33"/>
    <n v="7"/>
    <x v="1"/>
    <x v="0"/>
    <x v="2"/>
    <n v="23"/>
    <n v="46"/>
    <x v="2"/>
    <n v="4217"/>
    <n v="5"/>
    <x v="2"/>
    <n v="2"/>
    <n v="46"/>
    <n v="23"/>
    <n v="23"/>
    <n v="23"/>
    <n v="0.11"/>
    <n v="322"/>
    <n v="161"/>
    <n v="35.42"/>
    <n v="125.57999999999998"/>
    <n v="0.38999999999999996"/>
  </r>
  <r>
    <n v="4"/>
    <x v="1"/>
    <n v="10"/>
    <n v="35"/>
    <n v="10"/>
    <x v="1"/>
    <x v="0"/>
    <x v="1"/>
    <n v="29"/>
    <n v="58"/>
    <x v="3"/>
    <n v="2383"/>
    <n v="7"/>
    <x v="1"/>
    <n v="2"/>
    <n v="58"/>
    <n v="29"/>
    <n v="31.900000000000002"/>
    <n v="31.900000000000002"/>
    <n v="0.11"/>
    <n v="580"/>
    <n v="319"/>
    <n v="63.8"/>
    <n v="197.2"/>
    <n v="0.33999999999999997"/>
  </r>
  <r>
    <n v="5"/>
    <x v="2"/>
    <n v="9"/>
    <n v="14"/>
    <n v="18"/>
    <x v="2"/>
    <x v="0"/>
    <x v="0"/>
    <n v="26"/>
    <n v="52"/>
    <x v="4"/>
    <n v="7062"/>
    <n v="2"/>
    <x v="3"/>
    <n v="4"/>
    <n v="46.800000000000004"/>
    <n v="26"/>
    <n v="28.6"/>
    <n v="28.6"/>
    <n v="0.13"/>
    <n v="842.40000000000009"/>
    <n v="514.80000000000007"/>
    <n v="109.51200000000001"/>
    <n v="218.08799999999997"/>
    <n v="0.25888888888888884"/>
  </r>
  <r>
    <n v="6"/>
    <x v="2"/>
    <n v="10"/>
    <n v="26"/>
    <n v="10"/>
    <x v="2"/>
    <x v="0"/>
    <x v="1"/>
    <n v="29"/>
    <n v="58"/>
    <x v="1"/>
    <n v="2557"/>
    <n v="7"/>
    <x v="1"/>
    <n v="2"/>
    <n v="58"/>
    <n v="29"/>
    <n v="31.900000000000002"/>
    <n v="31.900000000000002"/>
    <n v="0.11"/>
    <n v="580"/>
    <n v="319"/>
    <n v="63.8"/>
    <n v="197.2"/>
    <n v="0.33999999999999997"/>
  </r>
  <r>
    <n v="7"/>
    <x v="3"/>
    <n v="9"/>
    <n v="25"/>
    <n v="13"/>
    <x v="3"/>
    <x v="0"/>
    <x v="0"/>
    <n v="26"/>
    <n v="52"/>
    <x v="5"/>
    <n v="3586"/>
    <n v="6"/>
    <x v="4"/>
    <n v="2"/>
    <n v="52"/>
    <n v="26"/>
    <n v="28.6"/>
    <n v="28.6"/>
    <n v="0.11"/>
    <n v="676"/>
    <n v="371.8"/>
    <n v="74.36"/>
    <n v="229.83999999999997"/>
    <n v="0.33999999999999997"/>
  </r>
  <r>
    <n v="8"/>
    <x v="3"/>
    <n v="2"/>
    <n v="10"/>
    <n v="8"/>
    <x v="3"/>
    <x v="0"/>
    <x v="3"/>
    <n v="14"/>
    <n v="28"/>
    <x v="6"/>
    <n v="4384"/>
    <n v="5"/>
    <x v="2"/>
    <n v="2"/>
    <n v="28"/>
    <n v="14"/>
    <n v="14"/>
    <n v="14"/>
    <n v="0.11"/>
    <n v="224"/>
    <n v="112"/>
    <n v="24.64"/>
    <n v="87.360000000000014"/>
    <n v="0.39000000000000007"/>
  </r>
  <r>
    <n v="9"/>
    <x v="3"/>
    <n v="7"/>
    <n v="39"/>
    <n v="17"/>
    <x v="3"/>
    <x v="0"/>
    <x v="4"/>
    <n v="17"/>
    <n v="34"/>
    <x v="7"/>
    <n v="2483"/>
    <n v="7"/>
    <x v="1"/>
    <n v="2"/>
    <n v="34"/>
    <n v="17"/>
    <n v="17"/>
    <n v="18.190000000000001"/>
    <n v="0.11"/>
    <n v="578"/>
    <n v="309.23"/>
    <n v="63.58"/>
    <n v="205.19"/>
    <n v="0.35499999999999998"/>
  </r>
  <r>
    <n v="10"/>
    <x v="4"/>
    <n v="7"/>
    <n v="8"/>
    <n v="4"/>
    <x v="4"/>
    <x v="0"/>
    <x v="4"/>
    <n v="17"/>
    <n v="34"/>
    <x v="8"/>
    <n v="6768"/>
    <n v="3"/>
    <x v="5"/>
    <n v="3"/>
    <n v="30.6"/>
    <n v="17"/>
    <n v="17"/>
    <n v="18.190000000000001"/>
    <n v="0.12"/>
    <n v="122.4"/>
    <n v="72.760000000000005"/>
    <n v="14.688000000000001"/>
    <n v="34.951999999999998"/>
    <n v="0.28555555555555551"/>
  </r>
  <r>
    <n v="11"/>
    <x v="4"/>
    <n v="8"/>
    <n v="15"/>
    <n v="17"/>
    <x v="4"/>
    <x v="0"/>
    <x v="5"/>
    <n v="14"/>
    <n v="28"/>
    <x v="9"/>
    <n v="1821"/>
    <n v="8"/>
    <x v="0"/>
    <n v="1"/>
    <n v="28"/>
    <n v="14"/>
    <n v="14"/>
    <n v="14.98"/>
    <n v="0.1"/>
    <n v="476"/>
    <n v="254.66"/>
    <n v="47.6"/>
    <n v="173.74"/>
    <n v="0.36500000000000005"/>
  </r>
  <r>
    <n v="12"/>
    <x v="4"/>
    <n v="5"/>
    <n v="24"/>
    <n v="10"/>
    <x v="4"/>
    <x v="0"/>
    <x v="6"/>
    <n v="24"/>
    <n v="48"/>
    <x v="10"/>
    <n v="4875"/>
    <n v="5"/>
    <x v="2"/>
    <n v="2"/>
    <n v="48"/>
    <n v="24"/>
    <n v="24"/>
    <n v="25.68"/>
    <n v="0.11"/>
    <n v="480"/>
    <n v="256.8"/>
    <n v="52.8"/>
    <n v="170.39999999999998"/>
    <n v="0.35499999999999993"/>
  </r>
  <r>
    <n v="13"/>
    <x v="5"/>
    <n v="2"/>
    <n v="19"/>
    <n v="11"/>
    <x v="5"/>
    <x v="0"/>
    <x v="3"/>
    <n v="14"/>
    <n v="28"/>
    <x v="11"/>
    <n v="4862"/>
    <n v="5"/>
    <x v="2"/>
    <n v="2"/>
    <n v="28"/>
    <n v="14"/>
    <n v="14"/>
    <n v="14"/>
    <n v="0.11"/>
    <n v="308"/>
    <n v="154"/>
    <n v="33.880000000000003"/>
    <n v="120.12"/>
    <n v="0.39"/>
  </r>
  <r>
    <n v="14"/>
    <x v="5"/>
    <n v="8"/>
    <n v="14"/>
    <n v="15"/>
    <x v="5"/>
    <x v="0"/>
    <x v="5"/>
    <n v="14"/>
    <n v="28"/>
    <x v="4"/>
    <n v="7062"/>
    <n v="2"/>
    <x v="3"/>
    <n v="4"/>
    <n v="25.2"/>
    <n v="14"/>
    <n v="14"/>
    <n v="14.98"/>
    <n v="0.13"/>
    <n v="378"/>
    <n v="224.70000000000002"/>
    <n v="49.14"/>
    <n v="104.15999999999997"/>
    <n v="0.2755555555555555"/>
  </r>
  <r>
    <n v="15"/>
    <x v="5"/>
    <n v="10"/>
    <n v="11"/>
    <n v="20"/>
    <x v="5"/>
    <x v="0"/>
    <x v="1"/>
    <n v="29"/>
    <n v="58"/>
    <x v="12"/>
    <n v="3985"/>
    <n v="6"/>
    <x v="4"/>
    <n v="2"/>
    <n v="58"/>
    <n v="29"/>
    <n v="31.900000000000002"/>
    <n v="31.900000000000002"/>
    <n v="0.11"/>
    <n v="1160"/>
    <n v="638"/>
    <n v="127.6"/>
    <n v="394.4"/>
    <n v="0.33999999999999997"/>
  </r>
  <r>
    <n v="16"/>
    <x v="6"/>
    <n v="7"/>
    <n v="18"/>
    <n v="16"/>
    <x v="6"/>
    <x v="0"/>
    <x v="4"/>
    <n v="17"/>
    <n v="34"/>
    <x v="13"/>
    <n v="5194"/>
    <n v="4"/>
    <x v="6"/>
    <n v="3"/>
    <n v="34"/>
    <n v="17"/>
    <n v="17"/>
    <n v="18.190000000000001"/>
    <n v="0.12"/>
    <n v="544"/>
    <n v="291.04000000000002"/>
    <n v="65.28"/>
    <n v="187.67999999999995"/>
    <n v="0.34499999999999992"/>
  </r>
  <r>
    <n v="17"/>
    <x v="6"/>
    <n v="4"/>
    <n v="14"/>
    <n v="17"/>
    <x v="6"/>
    <x v="0"/>
    <x v="7"/>
    <n v="14"/>
    <n v="28"/>
    <x v="4"/>
    <n v="7062"/>
    <n v="2"/>
    <x v="3"/>
    <n v="4"/>
    <n v="25.2"/>
    <n v="14"/>
    <n v="14"/>
    <n v="14"/>
    <n v="0.13"/>
    <n v="428.4"/>
    <n v="238"/>
    <n v="55.692"/>
    <n v="134.70799999999997"/>
    <n v="0.31444444444444442"/>
  </r>
  <r>
    <n v="18"/>
    <x v="6"/>
    <n v="8"/>
    <n v="12"/>
    <n v="13"/>
    <x v="6"/>
    <x v="0"/>
    <x v="5"/>
    <n v="14"/>
    <n v="28"/>
    <x v="14"/>
    <n v="2027"/>
    <n v="7"/>
    <x v="1"/>
    <n v="2"/>
    <n v="28"/>
    <n v="14"/>
    <n v="14"/>
    <n v="14.98"/>
    <n v="0.11"/>
    <n v="364"/>
    <n v="194.74"/>
    <n v="40.04"/>
    <n v="129.22"/>
    <n v="0.35499999999999998"/>
  </r>
  <r>
    <n v="19"/>
    <x v="7"/>
    <n v="1"/>
    <n v="29"/>
    <n v="19"/>
    <x v="0"/>
    <x v="0"/>
    <x v="8"/>
    <n v="10"/>
    <n v="20"/>
    <x v="15"/>
    <n v="4645"/>
    <n v="5"/>
    <x v="2"/>
    <n v="2"/>
    <n v="24"/>
    <n v="10"/>
    <n v="10"/>
    <n v="10"/>
    <n v="0.11"/>
    <n v="456"/>
    <n v="190"/>
    <n v="50.160000000000004"/>
    <n v="215.84"/>
    <n v="0.47333333333333333"/>
  </r>
  <r>
    <n v="20"/>
    <x v="7"/>
    <n v="1"/>
    <n v="30"/>
    <n v="16"/>
    <x v="0"/>
    <x v="0"/>
    <x v="8"/>
    <n v="10"/>
    <n v="20"/>
    <x v="16"/>
    <n v="3909"/>
    <n v="6"/>
    <x v="4"/>
    <n v="2"/>
    <n v="24"/>
    <n v="10"/>
    <n v="10"/>
    <n v="10"/>
    <n v="0.11"/>
    <n v="384"/>
    <n v="160"/>
    <n v="42.24"/>
    <n v="181.76"/>
    <n v="0.47333333333333333"/>
  </r>
  <r>
    <n v="21"/>
    <x v="7"/>
    <n v="9"/>
    <n v="7"/>
    <n v="26"/>
    <x v="0"/>
    <x v="0"/>
    <x v="0"/>
    <n v="26"/>
    <n v="52"/>
    <x v="17"/>
    <n v="1810"/>
    <n v="8"/>
    <x v="0"/>
    <n v="1"/>
    <n v="62.4"/>
    <n v="26"/>
    <n v="28.6"/>
    <n v="28.6"/>
    <n v="0.1"/>
    <n v="1622.3999999999999"/>
    <n v="743.6"/>
    <n v="162.24"/>
    <n v="716.55999999999983"/>
    <n v="0.4416666666666666"/>
  </r>
  <r>
    <n v="22"/>
    <x v="8"/>
    <n v="3"/>
    <n v="38"/>
    <n v="17"/>
    <x v="1"/>
    <x v="0"/>
    <x v="2"/>
    <n v="23"/>
    <n v="46"/>
    <x v="18"/>
    <n v="3055"/>
    <n v="6"/>
    <x v="4"/>
    <n v="2"/>
    <n v="46"/>
    <n v="23"/>
    <n v="23"/>
    <n v="23"/>
    <n v="0.11"/>
    <n v="782"/>
    <n v="391"/>
    <n v="86.02"/>
    <n v="304.98"/>
    <n v="0.39"/>
  </r>
  <r>
    <n v="23"/>
    <x v="8"/>
    <n v="8"/>
    <n v="31"/>
    <n v="20"/>
    <x v="1"/>
    <x v="0"/>
    <x v="5"/>
    <n v="14"/>
    <n v="28"/>
    <x v="19"/>
    <n v="2227"/>
    <n v="7"/>
    <x v="1"/>
    <n v="2"/>
    <n v="28"/>
    <n v="14"/>
    <n v="14"/>
    <n v="14.98"/>
    <n v="0.11"/>
    <n v="560"/>
    <n v="299.60000000000002"/>
    <n v="61.6"/>
    <n v="198.79999999999995"/>
    <n v="0.35499999999999993"/>
  </r>
  <r>
    <n v="24"/>
    <x v="8"/>
    <n v="5"/>
    <n v="9"/>
    <n v="15"/>
    <x v="1"/>
    <x v="0"/>
    <x v="6"/>
    <n v="24"/>
    <n v="48"/>
    <x v="20"/>
    <n v="5400"/>
    <n v="4"/>
    <x v="6"/>
    <n v="3"/>
    <n v="48"/>
    <n v="24"/>
    <n v="24"/>
    <n v="25.68"/>
    <n v="0.12"/>
    <n v="720"/>
    <n v="385.2"/>
    <n v="86.399999999999991"/>
    <n v="248.40000000000003"/>
    <n v="0.34500000000000003"/>
  </r>
  <r>
    <n v="25"/>
    <x v="9"/>
    <n v="5"/>
    <n v="33"/>
    <n v="18"/>
    <x v="2"/>
    <x v="0"/>
    <x v="6"/>
    <n v="24"/>
    <n v="48"/>
    <x v="2"/>
    <n v="4217"/>
    <n v="5"/>
    <x v="2"/>
    <n v="2"/>
    <n v="48"/>
    <n v="24"/>
    <n v="24"/>
    <n v="25.68"/>
    <n v="0.11"/>
    <n v="864"/>
    <n v="462.24"/>
    <n v="95.04"/>
    <n v="306.72000000000003"/>
    <n v="0.35500000000000004"/>
  </r>
  <r>
    <n v="26"/>
    <x v="9"/>
    <n v="6"/>
    <n v="24"/>
    <n v="17"/>
    <x v="2"/>
    <x v="0"/>
    <x v="9"/>
    <n v="16"/>
    <n v="32"/>
    <x v="10"/>
    <n v="4875"/>
    <n v="5"/>
    <x v="2"/>
    <n v="2"/>
    <n v="32"/>
    <n v="16"/>
    <n v="16"/>
    <n v="17.12"/>
    <n v="0.11"/>
    <n v="544"/>
    <n v="291.04000000000002"/>
    <n v="59.84"/>
    <n v="193.12"/>
    <n v="0.35499999999999998"/>
  </r>
  <r>
    <n v="27"/>
    <x v="9"/>
    <n v="10"/>
    <n v="10"/>
    <n v="22"/>
    <x v="2"/>
    <x v="0"/>
    <x v="1"/>
    <n v="29"/>
    <n v="58"/>
    <x v="6"/>
    <n v="4384"/>
    <n v="5"/>
    <x v="2"/>
    <n v="2"/>
    <n v="58"/>
    <n v="29"/>
    <n v="31.900000000000002"/>
    <n v="31.900000000000002"/>
    <n v="0.11"/>
    <n v="1276"/>
    <n v="701.80000000000007"/>
    <n v="140.36000000000001"/>
    <n v="433.83999999999992"/>
    <n v="0.33999999999999991"/>
  </r>
  <r>
    <n v="28"/>
    <x v="10"/>
    <n v="8"/>
    <n v="4"/>
    <n v="13"/>
    <x v="3"/>
    <x v="0"/>
    <x v="5"/>
    <n v="14"/>
    <n v="28"/>
    <x v="19"/>
    <n v="4345"/>
    <n v="5"/>
    <x v="2"/>
    <n v="2"/>
    <n v="28"/>
    <n v="14"/>
    <n v="14"/>
    <n v="14.98"/>
    <n v="0.11"/>
    <n v="364"/>
    <n v="194.74"/>
    <n v="40.04"/>
    <n v="129.22"/>
    <n v="0.35499999999999998"/>
  </r>
  <r>
    <n v="29"/>
    <x v="10"/>
    <n v="5"/>
    <n v="20"/>
    <n v="14"/>
    <x v="3"/>
    <x v="0"/>
    <x v="6"/>
    <n v="24"/>
    <n v="48"/>
    <x v="21"/>
    <n v="3522"/>
    <n v="6"/>
    <x v="4"/>
    <n v="2"/>
    <n v="48"/>
    <n v="24"/>
    <n v="24"/>
    <n v="25.68"/>
    <n v="0.11"/>
    <n v="672"/>
    <n v="359.52"/>
    <n v="73.92"/>
    <n v="238.56"/>
    <n v="0.35499999999999998"/>
  </r>
  <r>
    <n v="30"/>
    <x v="10"/>
    <n v="1"/>
    <n v="32"/>
    <n v="15"/>
    <x v="3"/>
    <x v="0"/>
    <x v="8"/>
    <n v="10"/>
    <n v="20"/>
    <x v="0"/>
    <n v="1612"/>
    <n v="8"/>
    <x v="0"/>
    <n v="1"/>
    <n v="20"/>
    <n v="10"/>
    <n v="10"/>
    <n v="10"/>
    <n v="0.1"/>
    <n v="300"/>
    <n v="150"/>
    <n v="30"/>
    <n v="120"/>
    <n v="0.4"/>
  </r>
  <r>
    <n v="31"/>
    <x v="11"/>
    <n v="9"/>
    <n v="7"/>
    <n v="14"/>
    <x v="4"/>
    <x v="0"/>
    <x v="0"/>
    <n v="26"/>
    <n v="52"/>
    <x v="17"/>
    <n v="1810"/>
    <n v="8"/>
    <x v="0"/>
    <n v="1"/>
    <n v="52"/>
    <n v="26"/>
    <n v="28.6"/>
    <n v="28.6"/>
    <n v="0.1"/>
    <n v="728"/>
    <n v="400.40000000000003"/>
    <n v="72.8"/>
    <n v="254.79999999999995"/>
    <n v="0.34999999999999992"/>
  </r>
  <r>
    <n v="32"/>
    <x v="11"/>
    <n v="9"/>
    <n v="38"/>
    <n v="6"/>
    <x v="4"/>
    <x v="0"/>
    <x v="0"/>
    <n v="26"/>
    <n v="52"/>
    <x v="18"/>
    <n v="3055"/>
    <n v="6"/>
    <x v="4"/>
    <n v="2"/>
    <n v="52"/>
    <n v="26"/>
    <n v="28.6"/>
    <n v="28.6"/>
    <n v="0.11"/>
    <n v="312"/>
    <n v="171.60000000000002"/>
    <n v="34.32"/>
    <n v="106.07999999999998"/>
    <n v="0.33999999999999997"/>
  </r>
  <r>
    <n v="33"/>
    <x v="11"/>
    <n v="5"/>
    <n v="23"/>
    <n v="16"/>
    <x v="4"/>
    <x v="0"/>
    <x v="6"/>
    <n v="24"/>
    <n v="48"/>
    <x v="22"/>
    <n v="5555"/>
    <n v="4"/>
    <x v="6"/>
    <n v="3"/>
    <n v="48"/>
    <n v="24"/>
    <n v="24"/>
    <n v="25.68"/>
    <n v="0.12"/>
    <n v="768"/>
    <n v="410.88"/>
    <n v="92.16"/>
    <n v="264.96000000000004"/>
    <n v="0.34500000000000003"/>
  </r>
  <r>
    <n v="967"/>
    <x v="12"/>
    <n v="1"/>
    <n v="5"/>
    <n v="23"/>
    <x v="1"/>
    <x v="1"/>
    <x v="8"/>
    <n v="10"/>
    <n v="20"/>
    <x v="23"/>
    <n v="3037"/>
    <n v="6"/>
    <x v="4"/>
    <n v="2"/>
    <n v="20"/>
    <n v="10"/>
    <n v="10"/>
    <n v="10"/>
    <n v="0.17"/>
    <n v="460"/>
    <n v="230"/>
    <n v="78.2"/>
    <n v="151.80000000000001"/>
    <n v="0.33"/>
  </r>
  <r>
    <n v="35"/>
    <x v="13"/>
    <n v="10"/>
    <n v="3"/>
    <n v="12"/>
    <x v="5"/>
    <x v="0"/>
    <x v="1"/>
    <n v="29"/>
    <n v="58"/>
    <x v="24"/>
    <n v="5010"/>
    <n v="4"/>
    <x v="6"/>
    <n v="3"/>
    <n v="58"/>
    <n v="29"/>
    <n v="31.900000000000002"/>
    <n v="31.900000000000002"/>
    <n v="0.12"/>
    <n v="696"/>
    <n v="382.8"/>
    <n v="83.52"/>
    <n v="229.68"/>
    <n v="0.33"/>
  </r>
  <r>
    <n v="36"/>
    <x v="13"/>
    <n v="4"/>
    <n v="33"/>
    <n v="29"/>
    <x v="5"/>
    <x v="0"/>
    <x v="7"/>
    <n v="14"/>
    <n v="28"/>
    <x v="2"/>
    <n v="4217"/>
    <n v="5"/>
    <x v="2"/>
    <n v="2"/>
    <n v="28"/>
    <n v="14"/>
    <n v="14"/>
    <n v="14"/>
    <n v="0.11"/>
    <n v="812"/>
    <n v="406"/>
    <n v="89.320000000000007"/>
    <n v="316.68"/>
    <n v="0.39"/>
  </r>
  <r>
    <n v="37"/>
    <x v="14"/>
    <n v="6"/>
    <n v="29"/>
    <n v="16"/>
    <x v="6"/>
    <x v="0"/>
    <x v="9"/>
    <n v="16"/>
    <n v="32"/>
    <x v="15"/>
    <n v="4645"/>
    <n v="5"/>
    <x v="2"/>
    <n v="2"/>
    <n v="32"/>
    <n v="16"/>
    <n v="16"/>
    <n v="17.12"/>
    <n v="0.11"/>
    <n v="512"/>
    <n v="273.92"/>
    <n v="56.32"/>
    <n v="181.76"/>
    <n v="0.35499999999999998"/>
  </r>
  <r>
    <n v="38"/>
    <x v="14"/>
    <n v="8"/>
    <n v="13"/>
    <n v="14"/>
    <x v="6"/>
    <x v="0"/>
    <x v="5"/>
    <n v="14"/>
    <n v="28"/>
    <x v="25"/>
    <n v="1830"/>
    <n v="8"/>
    <x v="0"/>
    <n v="1"/>
    <n v="28"/>
    <n v="14"/>
    <n v="14"/>
    <n v="14.98"/>
    <n v="0.1"/>
    <n v="392"/>
    <n v="209.72"/>
    <n v="39.200000000000003"/>
    <n v="143.07999999999998"/>
    <n v="0.36499999999999994"/>
  </r>
  <r>
    <n v="39"/>
    <x v="14"/>
    <n v="7"/>
    <n v="3"/>
    <n v="14"/>
    <x v="6"/>
    <x v="0"/>
    <x v="4"/>
    <n v="17"/>
    <n v="34"/>
    <x v="24"/>
    <n v="5010"/>
    <n v="4"/>
    <x v="6"/>
    <n v="3"/>
    <n v="34"/>
    <n v="17"/>
    <n v="17"/>
    <n v="18.190000000000001"/>
    <n v="0.12"/>
    <n v="476"/>
    <n v="254.66000000000003"/>
    <n v="57.12"/>
    <n v="164.21999999999997"/>
    <n v="0.34499999999999992"/>
  </r>
  <r>
    <n v="40"/>
    <x v="15"/>
    <n v="6"/>
    <n v="39"/>
    <n v="25"/>
    <x v="0"/>
    <x v="0"/>
    <x v="9"/>
    <n v="16"/>
    <n v="32"/>
    <x v="7"/>
    <n v="2483"/>
    <n v="7"/>
    <x v="1"/>
    <n v="2"/>
    <n v="38.4"/>
    <n v="16"/>
    <n v="16"/>
    <n v="17.12"/>
    <n v="0.11"/>
    <n v="960"/>
    <n v="428"/>
    <n v="105.6"/>
    <n v="426.4"/>
    <n v="0.44416666666666665"/>
  </r>
  <r>
    <n v="41"/>
    <x v="15"/>
    <n v="4"/>
    <n v="21"/>
    <n v="20"/>
    <x v="0"/>
    <x v="0"/>
    <x v="7"/>
    <n v="14"/>
    <n v="28"/>
    <x v="26"/>
    <n v="2616"/>
    <n v="7"/>
    <x v="1"/>
    <n v="2"/>
    <n v="33.6"/>
    <n v="14"/>
    <n v="14"/>
    <n v="14"/>
    <n v="0.11"/>
    <n v="672"/>
    <n v="280"/>
    <n v="73.92"/>
    <n v="318.08"/>
    <n v="0.47333333333333333"/>
  </r>
  <r>
    <n v="42"/>
    <x v="15"/>
    <n v="7"/>
    <n v="33"/>
    <n v="15"/>
    <x v="0"/>
    <x v="0"/>
    <x v="4"/>
    <n v="17"/>
    <n v="34"/>
    <x v="2"/>
    <n v="4217"/>
    <n v="5"/>
    <x v="2"/>
    <n v="2"/>
    <n v="40.799999999999997"/>
    <n v="17"/>
    <n v="17"/>
    <n v="18.190000000000001"/>
    <n v="0.11"/>
    <n v="612"/>
    <n v="272.85000000000002"/>
    <n v="67.320000000000007"/>
    <n v="271.83"/>
    <n v="0.44416666666666665"/>
  </r>
  <r>
    <n v="43"/>
    <x v="16"/>
    <n v="9"/>
    <n v="26"/>
    <n v="10"/>
    <x v="1"/>
    <x v="0"/>
    <x v="0"/>
    <n v="26"/>
    <n v="52"/>
    <x v="1"/>
    <n v="2557"/>
    <n v="7"/>
    <x v="1"/>
    <n v="2"/>
    <n v="52"/>
    <n v="26"/>
    <n v="28.6"/>
    <n v="28.6"/>
    <n v="0.11"/>
    <n v="520"/>
    <n v="286"/>
    <n v="57.2"/>
    <n v="176.8"/>
    <n v="0.34"/>
  </r>
  <r>
    <n v="44"/>
    <x v="16"/>
    <n v="6"/>
    <n v="18"/>
    <n v="13"/>
    <x v="1"/>
    <x v="0"/>
    <x v="9"/>
    <n v="16"/>
    <n v="32"/>
    <x v="13"/>
    <n v="5194"/>
    <n v="4"/>
    <x v="6"/>
    <n v="3"/>
    <n v="32"/>
    <n v="16"/>
    <n v="16"/>
    <n v="17.12"/>
    <n v="0.12"/>
    <n v="416"/>
    <n v="222.56"/>
    <n v="49.92"/>
    <n v="143.51999999999998"/>
    <n v="0.34499999999999997"/>
  </r>
  <r>
    <n v="45"/>
    <x v="16"/>
    <n v="1"/>
    <n v="22"/>
    <n v="17"/>
    <x v="1"/>
    <x v="0"/>
    <x v="8"/>
    <n v="10"/>
    <n v="20"/>
    <x v="27"/>
    <n v="1601"/>
    <n v="8"/>
    <x v="0"/>
    <n v="1"/>
    <n v="20"/>
    <n v="10"/>
    <n v="10"/>
    <n v="10"/>
    <n v="0.1"/>
    <n v="340"/>
    <n v="170"/>
    <n v="34"/>
    <n v="136"/>
    <n v="0.4"/>
  </r>
  <r>
    <n v="46"/>
    <x v="17"/>
    <n v="1"/>
    <n v="6"/>
    <n v="10"/>
    <x v="2"/>
    <x v="0"/>
    <x v="8"/>
    <n v="10"/>
    <n v="20"/>
    <x v="28"/>
    <n v="2700"/>
    <n v="2"/>
    <x v="3"/>
    <n v="4"/>
    <n v="18"/>
    <n v="10"/>
    <n v="10"/>
    <n v="10"/>
    <n v="0.13"/>
    <n v="180"/>
    <n v="100"/>
    <n v="23.400000000000002"/>
    <n v="56.599999999999994"/>
    <n v="0.31444444444444442"/>
  </r>
  <r>
    <n v="47"/>
    <x v="17"/>
    <n v="1"/>
    <n v="15"/>
    <n v="11"/>
    <x v="2"/>
    <x v="0"/>
    <x v="8"/>
    <n v="10"/>
    <n v="20"/>
    <x v="9"/>
    <n v="1821"/>
    <n v="8"/>
    <x v="0"/>
    <n v="1"/>
    <n v="20"/>
    <n v="10"/>
    <n v="10"/>
    <n v="10"/>
    <n v="0.1"/>
    <n v="220"/>
    <n v="110"/>
    <n v="22"/>
    <n v="88"/>
    <n v="0.4"/>
  </r>
  <r>
    <n v="48"/>
    <x v="17"/>
    <n v="5"/>
    <n v="19"/>
    <n v="13"/>
    <x v="2"/>
    <x v="0"/>
    <x v="6"/>
    <n v="24"/>
    <n v="48"/>
    <x v="11"/>
    <n v="4862"/>
    <n v="5"/>
    <x v="2"/>
    <n v="2"/>
    <n v="48"/>
    <n v="24"/>
    <n v="24"/>
    <n v="25.68"/>
    <n v="0.11"/>
    <n v="624"/>
    <n v="333.84"/>
    <n v="68.64"/>
    <n v="221.52000000000004"/>
    <n v="0.35500000000000004"/>
  </r>
  <r>
    <n v="49"/>
    <x v="18"/>
    <n v="7"/>
    <n v="13"/>
    <n v="17"/>
    <x v="3"/>
    <x v="0"/>
    <x v="4"/>
    <n v="17"/>
    <n v="34"/>
    <x v="25"/>
    <n v="1830"/>
    <n v="8"/>
    <x v="0"/>
    <n v="1"/>
    <n v="34"/>
    <n v="17"/>
    <n v="17"/>
    <n v="18.190000000000001"/>
    <n v="0.1"/>
    <n v="578"/>
    <n v="309.23"/>
    <n v="57.800000000000004"/>
    <n v="210.96999999999997"/>
    <n v="0.36499999999999994"/>
  </r>
  <r>
    <n v="50"/>
    <x v="18"/>
    <n v="2"/>
    <n v="13"/>
    <n v="16"/>
    <x v="3"/>
    <x v="0"/>
    <x v="3"/>
    <n v="14"/>
    <n v="28"/>
    <x v="25"/>
    <n v="1830"/>
    <n v="8"/>
    <x v="0"/>
    <n v="1"/>
    <n v="28"/>
    <n v="14"/>
    <n v="14"/>
    <n v="14"/>
    <n v="0.1"/>
    <n v="448"/>
    <n v="224"/>
    <n v="44.800000000000004"/>
    <n v="179.2"/>
    <n v="0.39999999999999997"/>
  </r>
  <r>
    <n v="51"/>
    <x v="18"/>
    <n v="3"/>
    <n v="1"/>
    <n v="9"/>
    <x v="3"/>
    <x v="0"/>
    <x v="2"/>
    <n v="23"/>
    <n v="46"/>
    <x v="29"/>
    <n v="7402"/>
    <n v="7"/>
    <x v="1"/>
    <n v="2"/>
    <n v="46"/>
    <n v="23"/>
    <n v="23"/>
    <n v="23"/>
    <n v="0.11"/>
    <n v="414"/>
    <n v="207"/>
    <n v="45.54"/>
    <n v="161.46"/>
    <n v="0.39"/>
  </r>
  <r>
    <n v="52"/>
    <x v="19"/>
    <n v="6"/>
    <n v="19"/>
    <n v="9"/>
    <x v="4"/>
    <x v="0"/>
    <x v="9"/>
    <n v="16"/>
    <n v="32"/>
    <x v="11"/>
    <n v="4862"/>
    <n v="5"/>
    <x v="2"/>
    <n v="2"/>
    <n v="32"/>
    <n v="16"/>
    <n v="16"/>
    <n v="17.12"/>
    <n v="0.11"/>
    <n v="288"/>
    <n v="154.08000000000001"/>
    <n v="31.68"/>
    <n v="102.23999999999998"/>
    <n v="0.35499999999999993"/>
  </r>
  <r>
    <n v="53"/>
    <x v="19"/>
    <n v="5"/>
    <n v="29"/>
    <n v="16"/>
    <x v="4"/>
    <x v="0"/>
    <x v="6"/>
    <n v="24"/>
    <n v="48"/>
    <x v="15"/>
    <n v="4645"/>
    <n v="5"/>
    <x v="2"/>
    <n v="2"/>
    <n v="48"/>
    <n v="24"/>
    <n v="24"/>
    <n v="25.68"/>
    <n v="0.11"/>
    <n v="768"/>
    <n v="410.88"/>
    <n v="84.48"/>
    <n v="272.64"/>
    <n v="0.35499999999999998"/>
  </r>
  <r>
    <n v="54"/>
    <x v="19"/>
    <n v="9"/>
    <n v="40"/>
    <n v="14"/>
    <x v="4"/>
    <x v="0"/>
    <x v="0"/>
    <n v="26"/>
    <n v="52"/>
    <x v="30"/>
    <n v="1598"/>
    <n v="8"/>
    <x v="0"/>
    <n v="1"/>
    <n v="52"/>
    <n v="26"/>
    <n v="28.6"/>
    <n v="28.6"/>
    <n v="0.1"/>
    <n v="728"/>
    <n v="400.40000000000003"/>
    <n v="72.8"/>
    <n v="254.79999999999995"/>
    <n v="0.34999999999999992"/>
  </r>
  <r>
    <n v="55"/>
    <x v="20"/>
    <n v="8"/>
    <n v="6"/>
    <n v="12"/>
    <x v="5"/>
    <x v="0"/>
    <x v="5"/>
    <n v="14"/>
    <n v="28"/>
    <x v="28"/>
    <n v="2700"/>
    <n v="2"/>
    <x v="3"/>
    <n v="4"/>
    <n v="25.2"/>
    <n v="14"/>
    <n v="14"/>
    <n v="14.98"/>
    <n v="0.13"/>
    <n v="302.39999999999998"/>
    <n v="179.76"/>
    <n v="39.311999999999998"/>
    <n v="83.327999999999975"/>
    <n v="0.2755555555555555"/>
  </r>
  <r>
    <n v="56"/>
    <x v="20"/>
    <n v="10"/>
    <n v="21"/>
    <n v="6"/>
    <x v="5"/>
    <x v="0"/>
    <x v="1"/>
    <n v="29"/>
    <n v="58"/>
    <x v="26"/>
    <n v="2616"/>
    <n v="7"/>
    <x v="1"/>
    <n v="2"/>
    <n v="58"/>
    <n v="29"/>
    <n v="31.900000000000002"/>
    <n v="31.900000000000002"/>
    <n v="0.11"/>
    <n v="348"/>
    <n v="191.4"/>
    <n v="38.28"/>
    <n v="118.32"/>
    <n v="0.33999999999999997"/>
  </r>
  <r>
    <n v="57"/>
    <x v="20"/>
    <n v="8"/>
    <n v="4"/>
    <n v="10"/>
    <x v="5"/>
    <x v="0"/>
    <x v="5"/>
    <n v="14"/>
    <n v="28"/>
    <x v="19"/>
    <n v="4345"/>
    <n v="5"/>
    <x v="2"/>
    <n v="2"/>
    <n v="28"/>
    <n v="14"/>
    <n v="14"/>
    <n v="14.98"/>
    <n v="0.11"/>
    <n v="280"/>
    <n v="149.80000000000001"/>
    <n v="30.8"/>
    <n v="99.399999999999977"/>
    <n v="0.35499999999999993"/>
  </r>
  <r>
    <n v="58"/>
    <x v="21"/>
    <n v="4"/>
    <n v="34"/>
    <n v="19"/>
    <x v="6"/>
    <x v="0"/>
    <x v="7"/>
    <n v="14"/>
    <n v="28"/>
    <x v="31"/>
    <n v="3680"/>
    <n v="6"/>
    <x v="4"/>
    <n v="2"/>
    <n v="28"/>
    <n v="14"/>
    <n v="14"/>
    <n v="14"/>
    <n v="0.11"/>
    <n v="532"/>
    <n v="266"/>
    <n v="58.52"/>
    <n v="207.48000000000002"/>
    <n v="0.39"/>
  </r>
  <r>
    <n v="59"/>
    <x v="21"/>
    <n v="2"/>
    <n v="8"/>
    <n v="10"/>
    <x v="6"/>
    <x v="0"/>
    <x v="3"/>
    <n v="14"/>
    <n v="28"/>
    <x v="8"/>
    <n v="6768"/>
    <n v="3"/>
    <x v="5"/>
    <n v="3"/>
    <n v="25.2"/>
    <n v="14"/>
    <n v="14"/>
    <n v="14"/>
    <n v="0.12"/>
    <n v="252"/>
    <n v="140"/>
    <n v="30.24"/>
    <n v="81.759999999999991"/>
    <n v="0.32444444444444442"/>
  </r>
  <r>
    <n v="60"/>
    <x v="21"/>
    <n v="10"/>
    <n v="10"/>
    <n v="14"/>
    <x v="6"/>
    <x v="0"/>
    <x v="1"/>
    <n v="29"/>
    <n v="58"/>
    <x v="6"/>
    <n v="4384"/>
    <n v="5"/>
    <x v="2"/>
    <n v="2"/>
    <n v="58"/>
    <n v="29"/>
    <n v="31.900000000000002"/>
    <n v="31.900000000000002"/>
    <n v="0.11"/>
    <n v="812"/>
    <n v="446.6"/>
    <n v="89.320000000000007"/>
    <n v="276.07999999999993"/>
    <n v="0.33999999999999991"/>
  </r>
  <r>
    <n v="61"/>
    <x v="22"/>
    <n v="4"/>
    <n v="10"/>
    <n v="11"/>
    <x v="0"/>
    <x v="0"/>
    <x v="7"/>
    <n v="14"/>
    <n v="28"/>
    <x v="6"/>
    <n v="4384"/>
    <n v="5"/>
    <x v="2"/>
    <n v="2"/>
    <n v="33.6"/>
    <n v="14"/>
    <n v="14"/>
    <n v="14"/>
    <n v="0.11"/>
    <n v="369.6"/>
    <n v="154"/>
    <n v="40.656000000000006"/>
    <n v="174.94400000000002"/>
    <n v="0.47333333333333333"/>
  </r>
  <r>
    <n v="62"/>
    <x v="22"/>
    <n v="5"/>
    <n v="15"/>
    <n v="16"/>
    <x v="0"/>
    <x v="0"/>
    <x v="6"/>
    <n v="24"/>
    <n v="48"/>
    <x v="9"/>
    <n v="1821"/>
    <n v="8"/>
    <x v="0"/>
    <n v="1"/>
    <n v="57.599999999999994"/>
    <n v="24"/>
    <n v="24"/>
    <n v="25.68"/>
    <n v="0.1"/>
    <n v="921.59999999999991"/>
    <n v="410.88"/>
    <n v="92.16"/>
    <n v="418.55999999999995"/>
    <n v="0.45416666666666666"/>
  </r>
  <r>
    <n v="63"/>
    <x v="22"/>
    <n v="6"/>
    <n v="30"/>
    <n v="11"/>
    <x v="0"/>
    <x v="0"/>
    <x v="9"/>
    <n v="16"/>
    <n v="32"/>
    <x v="16"/>
    <n v="3909"/>
    <n v="6"/>
    <x v="4"/>
    <n v="2"/>
    <n v="38.4"/>
    <n v="16"/>
    <n v="16"/>
    <n v="17.12"/>
    <n v="0.11"/>
    <n v="422.4"/>
    <n v="188.32000000000002"/>
    <n v="46.463999999999999"/>
    <n v="187.61599999999996"/>
    <n v="0.4441666666666666"/>
  </r>
  <r>
    <n v="64"/>
    <x v="23"/>
    <n v="10"/>
    <n v="14"/>
    <n v="21"/>
    <x v="1"/>
    <x v="0"/>
    <x v="1"/>
    <n v="29"/>
    <n v="58"/>
    <x v="4"/>
    <n v="7062"/>
    <n v="2"/>
    <x v="3"/>
    <n v="4"/>
    <n v="52.2"/>
    <n v="29"/>
    <n v="31.900000000000002"/>
    <n v="31.900000000000002"/>
    <n v="0.13"/>
    <n v="1096.2"/>
    <n v="669.90000000000009"/>
    <n v="142.506"/>
    <n v="283.79399999999998"/>
    <n v="0.25888888888888884"/>
  </r>
  <r>
    <n v="65"/>
    <x v="23"/>
    <n v="6"/>
    <n v="28"/>
    <n v="18"/>
    <x v="1"/>
    <x v="0"/>
    <x v="9"/>
    <n v="16"/>
    <n v="32"/>
    <x v="32"/>
    <n v="5249"/>
    <n v="4"/>
    <x v="6"/>
    <n v="3"/>
    <n v="32"/>
    <n v="16"/>
    <n v="16"/>
    <n v="17.12"/>
    <n v="0.12"/>
    <n v="576"/>
    <n v="308.16000000000003"/>
    <n v="69.12"/>
    <n v="198.71999999999997"/>
    <n v="0.34499999999999997"/>
  </r>
  <r>
    <n v="66"/>
    <x v="23"/>
    <n v="3"/>
    <n v="29"/>
    <n v="15"/>
    <x v="1"/>
    <x v="0"/>
    <x v="2"/>
    <n v="23"/>
    <n v="46"/>
    <x v="15"/>
    <n v="4645"/>
    <n v="5"/>
    <x v="2"/>
    <n v="2"/>
    <n v="46"/>
    <n v="23"/>
    <n v="23"/>
    <n v="23"/>
    <n v="0.11"/>
    <n v="690"/>
    <n v="345"/>
    <n v="75.900000000000006"/>
    <n v="269.10000000000002"/>
    <n v="0.39"/>
  </r>
  <r>
    <n v="67"/>
    <x v="24"/>
    <n v="5"/>
    <n v="3"/>
    <n v="14"/>
    <x v="2"/>
    <x v="0"/>
    <x v="6"/>
    <n v="24"/>
    <n v="48"/>
    <x v="24"/>
    <n v="5010"/>
    <n v="4"/>
    <x v="6"/>
    <n v="3"/>
    <n v="48"/>
    <n v="24"/>
    <n v="24"/>
    <n v="25.68"/>
    <n v="0.12"/>
    <n v="672"/>
    <n v="359.52"/>
    <n v="80.64"/>
    <n v="231.84000000000003"/>
    <n v="0.34500000000000003"/>
  </r>
  <r>
    <n v="68"/>
    <x v="24"/>
    <n v="1"/>
    <n v="32"/>
    <n v="10"/>
    <x v="2"/>
    <x v="0"/>
    <x v="8"/>
    <n v="10"/>
    <n v="20"/>
    <x v="0"/>
    <n v="1612"/>
    <n v="8"/>
    <x v="0"/>
    <n v="1"/>
    <n v="20"/>
    <n v="10"/>
    <n v="10"/>
    <n v="10"/>
    <n v="0.1"/>
    <n v="200"/>
    <n v="100"/>
    <n v="20"/>
    <n v="80"/>
    <n v="0.4"/>
  </r>
  <r>
    <n v="69"/>
    <x v="24"/>
    <n v="6"/>
    <n v="21"/>
    <n v="12"/>
    <x v="2"/>
    <x v="0"/>
    <x v="9"/>
    <n v="16"/>
    <n v="32"/>
    <x v="26"/>
    <n v="2616"/>
    <n v="7"/>
    <x v="1"/>
    <n v="2"/>
    <n v="32"/>
    <n v="16"/>
    <n v="16"/>
    <n v="17.12"/>
    <n v="0.11"/>
    <n v="384"/>
    <n v="205.44"/>
    <n v="42.24"/>
    <n v="136.32"/>
    <n v="0.35499999999999998"/>
  </r>
  <r>
    <n v="70"/>
    <x v="25"/>
    <n v="9"/>
    <n v="29"/>
    <n v="15"/>
    <x v="3"/>
    <x v="0"/>
    <x v="0"/>
    <n v="26"/>
    <n v="52"/>
    <x v="15"/>
    <n v="4645"/>
    <n v="5"/>
    <x v="2"/>
    <n v="2"/>
    <n v="52"/>
    <n v="26"/>
    <n v="28.6"/>
    <n v="28.6"/>
    <n v="0.11"/>
    <n v="780"/>
    <n v="429"/>
    <n v="85.8"/>
    <n v="265.20000000000005"/>
    <n v="0.34000000000000008"/>
  </r>
  <r>
    <n v="71"/>
    <x v="25"/>
    <n v="10"/>
    <n v="9"/>
    <n v="18"/>
    <x v="3"/>
    <x v="0"/>
    <x v="1"/>
    <n v="29"/>
    <n v="58"/>
    <x v="20"/>
    <n v="5400"/>
    <n v="4"/>
    <x v="6"/>
    <n v="3"/>
    <n v="58"/>
    <n v="29"/>
    <n v="31.900000000000002"/>
    <n v="31.900000000000002"/>
    <n v="0.12"/>
    <n v="1044"/>
    <n v="574.20000000000005"/>
    <n v="125.28"/>
    <n v="344.52"/>
    <n v="0.32999999999999996"/>
  </r>
  <r>
    <n v="72"/>
    <x v="25"/>
    <n v="9"/>
    <n v="17"/>
    <n v="20"/>
    <x v="3"/>
    <x v="0"/>
    <x v="0"/>
    <n v="26"/>
    <n v="52"/>
    <x v="33"/>
    <n v="8512"/>
    <n v="1"/>
    <x v="7"/>
    <n v="5"/>
    <n v="46.800000000000004"/>
    <n v="26"/>
    <n v="28.6"/>
    <n v="28.6"/>
    <n v="0.14000000000000001"/>
    <n v="936.00000000000011"/>
    <n v="572"/>
    <n v="131.04000000000002"/>
    <n v="232.96000000000015"/>
    <n v="0.24888888888888902"/>
  </r>
  <r>
    <n v="73"/>
    <x v="26"/>
    <n v="7"/>
    <n v="36"/>
    <n v="14"/>
    <x v="4"/>
    <x v="0"/>
    <x v="4"/>
    <n v="17"/>
    <n v="34"/>
    <x v="34"/>
    <n v="1898"/>
    <n v="8"/>
    <x v="0"/>
    <n v="1"/>
    <n v="34"/>
    <n v="17"/>
    <n v="17"/>
    <n v="18.190000000000001"/>
    <n v="0.1"/>
    <n v="476"/>
    <n v="254.66000000000003"/>
    <n v="47.6"/>
    <n v="173.73999999999995"/>
    <n v="0.36499999999999988"/>
  </r>
  <r>
    <n v="74"/>
    <x v="26"/>
    <n v="2"/>
    <n v="18"/>
    <n v="16"/>
    <x v="4"/>
    <x v="0"/>
    <x v="3"/>
    <n v="14"/>
    <n v="28"/>
    <x v="13"/>
    <n v="5194"/>
    <n v="4"/>
    <x v="6"/>
    <n v="3"/>
    <n v="28"/>
    <n v="14"/>
    <n v="14"/>
    <n v="14"/>
    <n v="0.12"/>
    <n v="448"/>
    <n v="224"/>
    <n v="53.76"/>
    <n v="170.24"/>
    <n v="0.38"/>
  </r>
  <r>
    <n v="75"/>
    <x v="26"/>
    <n v="8"/>
    <n v="39"/>
    <n v="16"/>
    <x v="4"/>
    <x v="0"/>
    <x v="5"/>
    <n v="14"/>
    <n v="28"/>
    <x v="7"/>
    <n v="2483"/>
    <n v="7"/>
    <x v="1"/>
    <n v="2"/>
    <n v="28"/>
    <n v="14"/>
    <n v="14"/>
    <n v="14.98"/>
    <n v="0.11"/>
    <n v="448"/>
    <n v="239.68"/>
    <n v="49.28"/>
    <n v="159.03999999999996"/>
    <n v="0.35499999999999993"/>
  </r>
  <r>
    <n v="76"/>
    <x v="27"/>
    <n v="5"/>
    <n v="15"/>
    <n v="15"/>
    <x v="5"/>
    <x v="0"/>
    <x v="6"/>
    <n v="24"/>
    <n v="48"/>
    <x v="9"/>
    <n v="1821"/>
    <n v="8"/>
    <x v="0"/>
    <n v="1"/>
    <n v="48"/>
    <n v="24"/>
    <n v="24"/>
    <n v="25.68"/>
    <n v="0.1"/>
    <n v="720"/>
    <n v="385.2"/>
    <n v="72"/>
    <n v="262.8"/>
    <n v="0.36499999999999999"/>
  </r>
  <r>
    <n v="77"/>
    <x v="27"/>
    <n v="4"/>
    <n v="21"/>
    <n v="18"/>
    <x v="5"/>
    <x v="0"/>
    <x v="7"/>
    <n v="14"/>
    <n v="28"/>
    <x v="26"/>
    <n v="2616"/>
    <n v="7"/>
    <x v="1"/>
    <n v="2"/>
    <n v="28"/>
    <n v="14"/>
    <n v="14"/>
    <n v="14"/>
    <n v="0.11"/>
    <n v="504"/>
    <n v="252"/>
    <n v="55.44"/>
    <n v="196.56"/>
    <n v="0.39"/>
  </r>
  <r>
    <n v="78"/>
    <x v="27"/>
    <n v="10"/>
    <n v="1"/>
    <n v="18"/>
    <x v="5"/>
    <x v="0"/>
    <x v="1"/>
    <n v="29"/>
    <n v="58"/>
    <x v="29"/>
    <n v="7402"/>
    <n v="7"/>
    <x v="1"/>
    <n v="2"/>
    <n v="58"/>
    <n v="29"/>
    <n v="31.900000000000002"/>
    <n v="31.900000000000002"/>
    <n v="0.11"/>
    <n v="1044"/>
    <n v="574.20000000000005"/>
    <n v="114.84"/>
    <n v="354.95999999999992"/>
    <n v="0.33999999999999991"/>
  </r>
  <r>
    <n v="79"/>
    <x v="28"/>
    <n v="7"/>
    <n v="9"/>
    <n v="11"/>
    <x v="6"/>
    <x v="0"/>
    <x v="4"/>
    <n v="17"/>
    <n v="34"/>
    <x v="20"/>
    <n v="5400"/>
    <n v="4"/>
    <x v="6"/>
    <n v="3"/>
    <n v="34"/>
    <n v="17"/>
    <n v="17"/>
    <n v="18.190000000000001"/>
    <n v="0.12"/>
    <n v="374"/>
    <n v="200.09"/>
    <n v="44.879999999999995"/>
    <n v="129.03"/>
    <n v="0.34500000000000003"/>
  </r>
  <r>
    <n v="80"/>
    <x v="28"/>
    <n v="6"/>
    <n v="28"/>
    <n v="16"/>
    <x v="6"/>
    <x v="0"/>
    <x v="9"/>
    <n v="16"/>
    <n v="32"/>
    <x v="32"/>
    <n v="5249"/>
    <n v="4"/>
    <x v="6"/>
    <n v="3"/>
    <n v="32"/>
    <n v="16"/>
    <n v="16"/>
    <n v="17.12"/>
    <n v="0.12"/>
    <n v="512"/>
    <n v="273.92"/>
    <n v="61.44"/>
    <n v="176.64"/>
    <n v="0.34499999999999997"/>
  </r>
  <r>
    <n v="81"/>
    <x v="28"/>
    <n v="1"/>
    <n v="20"/>
    <n v="15"/>
    <x v="6"/>
    <x v="0"/>
    <x v="8"/>
    <n v="10"/>
    <n v="20"/>
    <x v="21"/>
    <n v="3522"/>
    <n v="6"/>
    <x v="4"/>
    <n v="2"/>
    <n v="20"/>
    <n v="10"/>
    <n v="10"/>
    <n v="10"/>
    <n v="0.11"/>
    <n v="300"/>
    <n v="150"/>
    <n v="33"/>
    <n v="117"/>
    <n v="0.39"/>
  </r>
  <r>
    <n v="82"/>
    <x v="29"/>
    <n v="5"/>
    <n v="30"/>
    <n v="15"/>
    <x v="0"/>
    <x v="0"/>
    <x v="6"/>
    <n v="24"/>
    <n v="48"/>
    <x v="16"/>
    <n v="3909"/>
    <n v="6"/>
    <x v="4"/>
    <n v="2"/>
    <n v="57.599999999999994"/>
    <n v="24"/>
    <n v="24"/>
    <n v="25.68"/>
    <n v="0.11"/>
    <n v="863.99999999999989"/>
    <n v="385.2"/>
    <n v="95.039999999999992"/>
    <n v="383.75999999999988"/>
    <n v="0.4441666666666666"/>
  </r>
  <r>
    <n v="83"/>
    <x v="29"/>
    <n v="6"/>
    <n v="22"/>
    <n v="16"/>
    <x v="0"/>
    <x v="0"/>
    <x v="9"/>
    <n v="16"/>
    <n v="32"/>
    <x v="27"/>
    <n v="1601"/>
    <n v="8"/>
    <x v="0"/>
    <n v="1"/>
    <n v="38.4"/>
    <n v="16"/>
    <n v="16"/>
    <n v="17.12"/>
    <n v="0.1"/>
    <n v="614.4"/>
    <n v="273.92"/>
    <n v="61.44"/>
    <n v="279.03999999999996"/>
    <n v="0.45416666666666661"/>
  </r>
  <r>
    <n v="84"/>
    <x v="29"/>
    <n v="6"/>
    <n v="15"/>
    <n v="16"/>
    <x v="0"/>
    <x v="0"/>
    <x v="9"/>
    <n v="16"/>
    <n v="32"/>
    <x v="9"/>
    <n v="1821"/>
    <n v="8"/>
    <x v="0"/>
    <n v="1"/>
    <n v="38.4"/>
    <n v="16"/>
    <n v="16"/>
    <n v="17.12"/>
    <n v="0.1"/>
    <n v="614.4"/>
    <n v="273.92"/>
    <n v="61.44"/>
    <n v="279.03999999999996"/>
    <n v="0.45416666666666661"/>
  </r>
  <r>
    <n v="85"/>
    <x v="30"/>
    <n v="6"/>
    <n v="40"/>
    <n v="10"/>
    <x v="1"/>
    <x v="0"/>
    <x v="9"/>
    <n v="16"/>
    <n v="32"/>
    <x v="30"/>
    <n v="1598"/>
    <n v="8"/>
    <x v="0"/>
    <n v="1"/>
    <n v="32"/>
    <n v="16"/>
    <n v="16"/>
    <n v="17.12"/>
    <n v="0.1"/>
    <n v="320"/>
    <n v="171.20000000000002"/>
    <n v="32"/>
    <n v="116.79999999999998"/>
    <n v="0.36499999999999994"/>
  </r>
  <r>
    <n v="86"/>
    <x v="30"/>
    <n v="1"/>
    <n v="22"/>
    <n v="23"/>
    <x v="1"/>
    <x v="0"/>
    <x v="8"/>
    <n v="10"/>
    <n v="20"/>
    <x v="27"/>
    <n v="1601"/>
    <n v="8"/>
    <x v="0"/>
    <n v="1"/>
    <n v="20"/>
    <n v="10"/>
    <n v="10"/>
    <n v="10"/>
    <n v="0.1"/>
    <n v="460"/>
    <n v="230"/>
    <n v="46"/>
    <n v="184"/>
    <n v="0.4"/>
  </r>
  <r>
    <n v="87"/>
    <x v="30"/>
    <n v="7"/>
    <n v="9"/>
    <n v="14"/>
    <x v="1"/>
    <x v="0"/>
    <x v="4"/>
    <n v="17"/>
    <n v="34"/>
    <x v="20"/>
    <n v="5400"/>
    <n v="4"/>
    <x v="6"/>
    <n v="3"/>
    <n v="34"/>
    <n v="17"/>
    <n v="17"/>
    <n v="18.190000000000001"/>
    <n v="0.12"/>
    <n v="476"/>
    <n v="254.66000000000003"/>
    <n v="57.12"/>
    <n v="164.21999999999997"/>
    <n v="0.34499999999999992"/>
  </r>
  <r>
    <n v="88"/>
    <x v="31"/>
    <n v="3"/>
    <n v="37"/>
    <n v="16"/>
    <x v="2"/>
    <x v="0"/>
    <x v="2"/>
    <n v="23"/>
    <n v="46"/>
    <x v="35"/>
    <n v="4073"/>
    <n v="5"/>
    <x v="2"/>
    <n v="2"/>
    <n v="46"/>
    <n v="23"/>
    <n v="23"/>
    <n v="23"/>
    <n v="0.11"/>
    <n v="736"/>
    <n v="368"/>
    <n v="80.959999999999994"/>
    <n v="287.04000000000002"/>
    <n v="0.39"/>
  </r>
  <r>
    <n v="89"/>
    <x v="31"/>
    <n v="7"/>
    <n v="8"/>
    <n v="16"/>
    <x v="2"/>
    <x v="0"/>
    <x v="4"/>
    <n v="17"/>
    <n v="34"/>
    <x v="8"/>
    <n v="6768"/>
    <n v="3"/>
    <x v="5"/>
    <n v="3"/>
    <n v="30.6"/>
    <n v="17"/>
    <n v="17"/>
    <n v="18.190000000000001"/>
    <n v="0.12"/>
    <n v="489.6"/>
    <n v="291.04000000000002"/>
    <n v="58.752000000000002"/>
    <n v="139.80799999999999"/>
    <n v="0.28555555555555551"/>
  </r>
  <r>
    <n v="90"/>
    <x v="31"/>
    <n v="6"/>
    <n v="28"/>
    <n v="15"/>
    <x v="2"/>
    <x v="0"/>
    <x v="9"/>
    <n v="16"/>
    <n v="32"/>
    <x v="32"/>
    <n v="5249"/>
    <n v="4"/>
    <x v="6"/>
    <n v="3"/>
    <n v="32"/>
    <n v="16"/>
    <n v="16"/>
    <n v="17.12"/>
    <n v="0.12"/>
    <n v="480"/>
    <n v="256.8"/>
    <n v="57.599999999999994"/>
    <n v="165.60000000000002"/>
    <n v="0.34500000000000003"/>
  </r>
  <r>
    <n v="91"/>
    <x v="32"/>
    <n v="5"/>
    <n v="21"/>
    <n v="14"/>
    <x v="3"/>
    <x v="2"/>
    <x v="6"/>
    <n v="24"/>
    <n v="48"/>
    <x v="26"/>
    <n v="2616"/>
    <n v="7"/>
    <x v="1"/>
    <n v="2"/>
    <n v="48"/>
    <n v="24"/>
    <n v="24"/>
    <n v="25.68"/>
    <n v="0.17"/>
    <n v="672"/>
    <n v="359.52"/>
    <n v="114.24000000000001"/>
    <n v="198.24"/>
    <n v="0.29500000000000004"/>
  </r>
  <r>
    <n v="92"/>
    <x v="32"/>
    <n v="5"/>
    <n v="23"/>
    <n v="13"/>
    <x v="3"/>
    <x v="2"/>
    <x v="6"/>
    <n v="24"/>
    <n v="48"/>
    <x v="22"/>
    <n v="5555"/>
    <n v="4"/>
    <x v="6"/>
    <n v="3"/>
    <n v="48"/>
    <n v="24"/>
    <n v="24"/>
    <n v="25.68"/>
    <n v="0.19"/>
    <n v="624"/>
    <n v="333.84"/>
    <n v="118.56"/>
    <n v="171.60000000000002"/>
    <n v="0.27500000000000002"/>
  </r>
  <r>
    <n v="93"/>
    <x v="32"/>
    <n v="9"/>
    <n v="29"/>
    <n v="14"/>
    <x v="3"/>
    <x v="2"/>
    <x v="0"/>
    <n v="26"/>
    <n v="52"/>
    <x v="15"/>
    <n v="4645"/>
    <n v="5"/>
    <x v="2"/>
    <n v="2"/>
    <n v="52"/>
    <n v="26"/>
    <n v="28.6"/>
    <n v="28.6"/>
    <n v="0.17"/>
    <n v="728"/>
    <n v="400.40000000000003"/>
    <n v="123.76"/>
    <n v="203.83999999999992"/>
    <n v="0.27999999999999986"/>
  </r>
  <r>
    <n v="94"/>
    <x v="33"/>
    <n v="9"/>
    <n v="10"/>
    <n v="19"/>
    <x v="4"/>
    <x v="2"/>
    <x v="0"/>
    <n v="26"/>
    <n v="52"/>
    <x v="6"/>
    <n v="4384"/>
    <n v="5"/>
    <x v="2"/>
    <n v="2"/>
    <n v="52"/>
    <n v="26"/>
    <n v="28.6"/>
    <n v="28.6"/>
    <n v="0.17"/>
    <n v="988"/>
    <n v="543.4"/>
    <n v="167.96"/>
    <n v="276.64"/>
    <n v="0.27999999999999997"/>
  </r>
  <r>
    <n v="95"/>
    <x v="33"/>
    <n v="6"/>
    <n v="29"/>
    <n v="14"/>
    <x v="4"/>
    <x v="2"/>
    <x v="9"/>
    <n v="16"/>
    <n v="32"/>
    <x v="15"/>
    <n v="4645"/>
    <n v="5"/>
    <x v="2"/>
    <n v="2"/>
    <n v="32"/>
    <n v="16"/>
    <n v="16"/>
    <n v="17.12"/>
    <n v="0.17"/>
    <n v="448"/>
    <n v="239.68"/>
    <n v="76.160000000000011"/>
    <n v="132.15999999999997"/>
    <n v="0.29499999999999993"/>
  </r>
  <r>
    <n v="96"/>
    <x v="33"/>
    <n v="6"/>
    <n v="3"/>
    <n v="14"/>
    <x v="4"/>
    <x v="2"/>
    <x v="9"/>
    <n v="16"/>
    <n v="32"/>
    <x v="24"/>
    <n v="5010"/>
    <n v="4"/>
    <x v="6"/>
    <n v="3"/>
    <n v="32"/>
    <n v="16"/>
    <n v="16"/>
    <n v="17.12"/>
    <n v="0.19"/>
    <n v="448"/>
    <n v="239.68"/>
    <n v="85.12"/>
    <n v="123.19999999999999"/>
    <n v="0.27499999999999997"/>
  </r>
  <r>
    <n v="97"/>
    <x v="34"/>
    <n v="8"/>
    <n v="6"/>
    <n v="7"/>
    <x v="5"/>
    <x v="2"/>
    <x v="5"/>
    <n v="14"/>
    <n v="28"/>
    <x v="28"/>
    <n v="2700"/>
    <n v="2"/>
    <x v="3"/>
    <n v="4"/>
    <n v="25.2"/>
    <n v="14"/>
    <n v="14"/>
    <n v="14.98"/>
    <n v="0.21"/>
    <n v="176.4"/>
    <n v="104.86"/>
    <n v="37.043999999999997"/>
    <n v="34.496000000000009"/>
    <n v="0.19555555555555559"/>
  </r>
  <r>
    <n v="98"/>
    <x v="34"/>
    <n v="6"/>
    <n v="18"/>
    <n v="13"/>
    <x v="5"/>
    <x v="2"/>
    <x v="9"/>
    <n v="16"/>
    <n v="32"/>
    <x v="13"/>
    <n v="5194"/>
    <n v="4"/>
    <x v="6"/>
    <n v="3"/>
    <n v="32"/>
    <n v="16"/>
    <n v="16"/>
    <n v="17.12"/>
    <n v="0.19"/>
    <n v="416"/>
    <n v="222.56"/>
    <n v="79.040000000000006"/>
    <n v="114.39999999999998"/>
    <n v="0.27499999999999997"/>
  </r>
  <r>
    <n v="99"/>
    <x v="34"/>
    <n v="8"/>
    <n v="4"/>
    <n v="12"/>
    <x v="5"/>
    <x v="2"/>
    <x v="5"/>
    <n v="14"/>
    <n v="28"/>
    <x v="19"/>
    <n v="4345"/>
    <n v="5"/>
    <x v="2"/>
    <n v="2"/>
    <n v="28"/>
    <n v="14"/>
    <n v="14"/>
    <n v="14.98"/>
    <n v="0.17"/>
    <n v="336"/>
    <n v="179.76"/>
    <n v="57.120000000000005"/>
    <n v="99.12"/>
    <n v="0.29500000000000004"/>
  </r>
  <r>
    <n v="100"/>
    <x v="35"/>
    <n v="10"/>
    <n v="30"/>
    <n v="13"/>
    <x v="6"/>
    <x v="2"/>
    <x v="1"/>
    <n v="29"/>
    <n v="58"/>
    <x v="16"/>
    <n v="3909"/>
    <n v="6"/>
    <x v="4"/>
    <n v="2"/>
    <n v="58"/>
    <n v="29"/>
    <n v="31.900000000000002"/>
    <n v="31.900000000000002"/>
    <n v="0.17"/>
    <n v="754"/>
    <n v="414.70000000000005"/>
    <n v="128.18"/>
    <n v="211.11999999999989"/>
    <n v="0.27999999999999986"/>
  </r>
  <r>
    <n v="101"/>
    <x v="35"/>
    <n v="8"/>
    <n v="30"/>
    <n v="14"/>
    <x v="6"/>
    <x v="2"/>
    <x v="5"/>
    <n v="14"/>
    <n v="28"/>
    <x v="16"/>
    <n v="3909"/>
    <n v="6"/>
    <x v="4"/>
    <n v="2"/>
    <n v="28"/>
    <n v="14"/>
    <n v="14"/>
    <n v="14.98"/>
    <n v="0.17"/>
    <n v="392"/>
    <n v="209.72"/>
    <n v="66.64"/>
    <n v="115.63999999999999"/>
    <n v="0.29499999999999998"/>
  </r>
  <r>
    <n v="102"/>
    <x v="35"/>
    <n v="9"/>
    <n v="28"/>
    <n v="10"/>
    <x v="6"/>
    <x v="2"/>
    <x v="0"/>
    <n v="26"/>
    <n v="52"/>
    <x v="32"/>
    <n v="5249"/>
    <n v="4"/>
    <x v="6"/>
    <n v="3"/>
    <n v="52"/>
    <n v="26"/>
    <n v="28.6"/>
    <n v="28.6"/>
    <n v="0.19"/>
    <n v="520"/>
    <n v="286"/>
    <n v="98.8"/>
    <n v="135.19999999999999"/>
    <n v="0.25999999999999995"/>
  </r>
  <r>
    <n v="103"/>
    <x v="36"/>
    <n v="4"/>
    <n v="21"/>
    <n v="15"/>
    <x v="0"/>
    <x v="2"/>
    <x v="7"/>
    <n v="14"/>
    <n v="28"/>
    <x v="26"/>
    <n v="2616"/>
    <n v="7"/>
    <x v="1"/>
    <n v="2"/>
    <n v="33.6"/>
    <n v="14"/>
    <n v="14"/>
    <n v="14"/>
    <n v="0.17"/>
    <n v="504"/>
    <n v="210"/>
    <n v="85.68"/>
    <n v="208.32"/>
    <n v="0.41333333333333333"/>
  </r>
  <r>
    <n v="104"/>
    <x v="36"/>
    <n v="3"/>
    <n v="4"/>
    <n v="15"/>
    <x v="0"/>
    <x v="2"/>
    <x v="2"/>
    <n v="23"/>
    <n v="46"/>
    <x v="19"/>
    <n v="4345"/>
    <n v="5"/>
    <x v="2"/>
    <n v="2"/>
    <n v="55.199999999999996"/>
    <n v="23"/>
    <n v="23"/>
    <n v="23"/>
    <n v="0.17"/>
    <n v="827.99999999999989"/>
    <n v="345"/>
    <n v="140.76"/>
    <n v="342.2399999999999"/>
    <n v="0.41333333333333327"/>
  </r>
  <r>
    <n v="105"/>
    <x v="36"/>
    <n v="8"/>
    <n v="14"/>
    <n v="10"/>
    <x v="0"/>
    <x v="2"/>
    <x v="5"/>
    <n v="14"/>
    <n v="28"/>
    <x v="4"/>
    <n v="7062"/>
    <n v="2"/>
    <x v="3"/>
    <n v="4"/>
    <n v="25.2"/>
    <n v="14"/>
    <n v="14"/>
    <n v="14.98"/>
    <n v="0.21"/>
    <n v="252"/>
    <n v="149.80000000000001"/>
    <n v="52.919999999999995"/>
    <n v="49.28"/>
    <n v="0.19555555555555557"/>
  </r>
  <r>
    <n v="106"/>
    <x v="37"/>
    <n v="9"/>
    <n v="37"/>
    <n v="18"/>
    <x v="1"/>
    <x v="2"/>
    <x v="0"/>
    <n v="26"/>
    <n v="52"/>
    <x v="35"/>
    <n v="4073"/>
    <n v="5"/>
    <x v="2"/>
    <n v="2"/>
    <n v="52"/>
    <n v="26"/>
    <n v="28.6"/>
    <n v="28.6"/>
    <n v="0.17"/>
    <n v="936"/>
    <n v="514.80000000000007"/>
    <n v="159.12"/>
    <n v="262.07999999999993"/>
    <n v="0.27999999999999992"/>
  </r>
  <r>
    <n v="107"/>
    <x v="37"/>
    <n v="1"/>
    <n v="32"/>
    <n v="16"/>
    <x v="1"/>
    <x v="2"/>
    <x v="8"/>
    <n v="10"/>
    <n v="20"/>
    <x v="0"/>
    <n v="1612"/>
    <n v="8"/>
    <x v="0"/>
    <n v="1"/>
    <n v="20"/>
    <n v="10"/>
    <n v="10"/>
    <n v="10"/>
    <n v="0.15"/>
    <n v="320"/>
    <n v="160"/>
    <n v="48"/>
    <n v="112"/>
    <n v="0.35"/>
  </r>
  <r>
    <n v="108"/>
    <x v="37"/>
    <n v="8"/>
    <n v="10"/>
    <n v="13"/>
    <x v="1"/>
    <x v="2"/>
    <x v="5"/>
    <n v="14"/>
    <n v="28"/>
    <x v="6"/>
    <n v="4384"/>
    <n v="5"/>
    <x v="2"/>
    <n v="2"/>
    <n v="28"/>
    <n v="14"/>
    <n v="14"/>
    <n v="14.98"/>
    <n v="0.17"/>
    <n v="364"/>
    <n v="194.74"/>
    <n v="61.88"/>
    <n v="107.38"/>
    <n v="0.29499999999999998"/>
  </r>
  <r>
    <n v="109"/>
    <x v="38"/>
    <n v="2"/>
    <n v="13"/>
    <n v="15"/>
    <x v="2"/>
    <x v="2"/>
    <x v="3"/>
    <n v="14"/>
    <n v="28"/>
    <x v="25"/>
    <n v="1830"/>
    <n v="8"/>
    <x v="0"/>
    <n v="1"/>
    <n v="28"/>
    <n v="14"/>
    <n v="14"/>
    <n v="14"/>
    <n v="0.15"/>
    <n v="420"/>
    <n v="210"/>
    <n v="63"/>
    <n v="147"/>
    <n v="0.35"/>
  </r>
  <r>
    <n v="110"/>
    <x v="38"/>
    <n v="5"/>
    <n v="31"/>
    <n v="11"/>
    <x v="2"/>
    <x v="2"/>
    <x v="6"/>
    <n v="24"/>
    <n v="48"/>
    <x v="19"/>
    <n v="2227"/>
    <n v="7"/>
    <x v="1"/>
    <n v="2"/>
    <n v="48"/>
    <n v="24"/>
    <n v="24"/>
    <n v="25.68"/>
    <n v="0.17"/>
    <n v="528"/>
    <n v="282.48"/>
    <n v="89.76"/>
    <n v="155.76"/>
    <n v="0.29499999999999998"/>
  </r>
  <r>
    <n v="111"/>
    <x v="38"/>
    <n v="6"/>
    <n v="25"/>
    <n v="17"/>
    <x v="2"/>
    <x v="2"/>
    <x v="9"/>
    <n v="16"/>
    <n v="32"/>
    <x v="5"/>
    <n v="3586"/>
    <n v="6"/>
    <x v="4"/>
    <n v="2"/>
    <n v="32"/>
    <n v="16"/>
    <n v="16"/>
    <n v="17.12"/>
    <n v="0.17"/>
    <n v="544"/>
    <n v="291.04000000000002"/>
    <n v="92.48"/>
    <n v="160.47999999999996"/>
    <n v="0.29499999999999993"/>
  </r>
  <r>
    <n v="112"/>
    <x v="39"/>
    <n v="5"/>
    <n v="40"/>
    <n v="16"/>
    <x v="3"/>
    <x v="2"/>
    <x v="6"/>
    <n v="24"/>
    <n v="48"/>
    <x v="30"/>
    <n v="1598"/>
    <n v="8"/>
    <x v="0"/>
    <n v="1"/>
    <n v="48"/>
    <n v="24"/>
    <n v="24"/>
    <n v="25.68"/>
    <n v="0.15"/>
    <n v="768"/>
    <n v="410.88"/>
    <n v="115.19999999999999"/>
    <n v="241.92000000000007"/>
    <n v="0.31500000000000011"/>
  </r>
  <r>
    <n v="113"/>
    <x v="39"/>
    <n v="10"/>
    <n v="35"/>
    <n v="14"/>
    <x v="3"/>
    <x v="2"/>
    <x v="1"/>
    <n v="29"/>
    <n v="58"/>
    <x v="3"/>
    <n v="2383"/>
    <n v="7"/>
    <x v="1"/>
    <n v="2"/>
    <n v="58"/>
    <n v="29"/>
    <n v="31.900000000000002"/>
    <n v="31.900000000000002"/>
    <n v="0.17"/>
    <n v="812"/>
    <n v="446.6"/>
    <n v="138.04000000000002"/>
    <n v="227.3599999999999"/>
    <n v="0.27999999999999986"/>
  </r>
  <r>
    <n v="114"/>
    <x v="39"/>
    <n v="4"/>
    <n v="23"/>
    <n v="21"/>
    <x v="3"/>
    <x v="2"/>
    <x v="7"/>
    <n v="14"/>
    <n v="28"/>
    <x v="22"/>
    <n v="5555"/>
    <n v="4"/>
    <x v="6"/>
    <n v="3"/>
    <n v="28"/>
    <n v="14"/>
    <n v="14"/>
    <n v="14"/>
    <n v="0.19"/>
    <n v="588"/>
    <n v="294"/>
    <n v="111.72"/>
    <n v="182.27999999999997"/>
    <n v="0.30999999999999994"/>
  </r>
  <r>
    <n v="115"/>
    <x v="40"/>
    <n v="4"/>
    <n v="7"/>
    <n v="21"/>
    <x v="4"/>
    <x v="2"/>
    <x v="7"/>
    <n v="14"/>
    <n v="28"/>
    <x v="17"/>
    <n v="1810"/>
    <n v="8"/>
    <x v="0"/>
    <n v="1"/>
    <n v="28"/>
    <n v="14"/>
    <n v="14"/>
    <n v="14"/>
    <n v="0.15"/>
    <n v="588"/>
    <n v="294"/>
    <n v="88.2"/>
    <n v="205.8"/>
    <n v="0.35000000000000003"/>
  </r>
  <r>
    <n v="116"/>
    <x v="40"/>
    <n v="5"/>
    <n v="27"/>
    <n v="13"/>
    <x v="4"/>
    <x v="2"/>
    <x v="6"/>
    <n v="24"/>
    <n v="48"/>
    <x v="36"/>
    <n v="1057"/>
    <n v="8"/>
    <x v="0"/>
    <n v="1"/>
    <n v="48"/>
    <n v="24"/>
    <n v="24"/>
    <n v="25.68"/>
    <n v="0.15"/>
    <n v="624"/>
    <n v="333.84"/>
    <n v="93.6"/>
    <n v="196.56000000000006"/>
    <n v="0.31500000000000011"/>
  </r>
  <r>
    <n v="117"/>
    <x v="40"/>
    <n v="9"/>
    <n v="2"/>
    <n v="18"/>
    <x v="4"/>
    <x v="2"/>
    <x v="0"/>
    <n v="26"/>
    <n v="52"/>
    <x v="37"/>
    <n v="6979"/>
    <n v="3"/>
    <x v="5"/>
    <n v="3"/>
    <n v="46.800000000000004"/>
    <n v="26"/>
    <n v="28.6"/>
    <n v="28.6"/>
    <n v="0.19"/>
    <n v="842.40000000000009"/>
    <n v="514.80000000000007"/>
    <n v="160.05600000000001"/>
    <n v="167.54399999999998"/>
    <n v="0.19888888888888884"/>
  </r>
  <r>
    <n v="118"/>
    <x v="41"/>
    <n v="3"/>
    <n v="23"/>
    <n v="14"/>
    <x v="5"/>
    <x v="2"/>
    <x v="2"/>
    <n v="23"/>
    <n v="46"/>
    <x v="22"/>
    <n v="5555"/>
    <n v="4"/>
    <x v="6"/>
    <n v="3"/>
    <n v="46"/>
    <n v="23"/>
    <n v="23"/>
    <n v="23"/>
    <n v="0.19"/>
    <n v="644"/>
    <n v="322"/>
    <n v="122.36"/>
    <n v="199.64"/>
    <n v="0.31"/>
  </r>
  <r>
    <n v="119"/>
    <x v="41"/>
    <n v="5"/>
    <n v="21"/>
    <n v="14"/>
    <x v="5"/>
    <x v="2"/>
    <x v="6"/>
    <n v="24"/>
    <n v="48"/>
    <x v="26"/>
    <n v="2616"/>
    <n v="7"/>
    <x v="1"/>
    <n v="2"/>
    <n v="48"/>
    <n v="24"/>
    <n v="24"/>
    <n v="25.68"/>
    <n v="0.17"/>
    <n v="672"/>
    <n v="359.52"/>
    <n v="114.24000000000001"/>
    <n v="198.24"/>
    <n v="0.29500000000000004"/>
  </r>
  <r>
    <n v="120"/>
    <x v="41"/>
    <n v="7"/>
    <n v="31"/>
    <n v="16"/>
    <x v="5"/>
    <x v="2"/>
    <x v="4"/>
    <n v="17"/>
    <n v="34"/>
    <x v="19"/>
    <n v="2227"/>
    <n v="7"/>
    <x v="1"/>
    <n v="2"/>
    <n v="34"/>
    <n v="17"/>
    <n v="17"/>
    <n v="18.190000000000001"/>
    <n v="0.17"/>
    <n v="544"/>
    <n v="291.04000000000002"/>
    <n v="92.48"/>
    <n v="160.47999999999996"/>
    <n v="0.29499999999999993"/>
  </r>
  <r>
    <n v="121"/>
    <x v="42"/>
    <n v="7"/>
    <n v="24"/>
    <n v="23"/>
    <x v="6"/>
    <x v="2"/>
    <x v="4"/>
    <n v="17"/>
    <n v="34"/>
    <x v="10"/>
    <n v="4875"/>
    <n v="5"/>
    <x v="2"/>
    <n v="2"/>
    <n v="34"/>
    <n v="17"/>
    <n v="17"/>
    <n v="18.190000000000001"/>
    <n v="0.17"/>
    <n v="782"/>
    <n v="418.37"/>
    <n v="132.94"/>
    <n v="230.69000000000005"/>
    <n v="0.2950000000000001"/>
  </r>
  <r>
    <n v="122"/>
    <x v="42"/>
    <n v="1"/>
    <n v="29"/>
    <n v="19"/>
    <x v="6"/>
    <x v="2"/>
    <x v="8"/>
    <n v="10"/>
    <n v="20"/>
    <x v="15"/>
    <n v="4645"/>
    <n v="5"/>
    <x v="2"/>
    <n v="2"/>
    <n v="20"/>
    <n v="10"/>
    <n v="10"/>
    <n v="10"/>
    <n v="0.17"/>
    <n v="380"/>
    <n v="190"/>
    <n v="64.600000000000009"/>
    <n v="125.39999999999998"/>
    <n v="0.32999999999999996"/>
  </r>
  <r>
    <n v="123"/>
    <x v="42"/>
    <n v="6"/>
    <n v="25"/>
    <n v="11"/>
    <x v="6"/>
    <x v="2"/>
    <x v="9"/>
    <n v="16"/>
    <n v="32"/>
    <x v="5"/>
    <n v="3586"/>
    <n v="6"/>
    <x v="4"/>
    <n v="2"/>
    <n v="32"/>
    <n v="16"/>
    <n v="16"/>
    <n v="17.12"/>
    <n v="0.17"/>
    <n v="352"/>
    <n v="188.32000000000002"/>
    <n v="59.84"/>
    <n v="103.83999999999997"/>
    <n v="0.29499999999999993"/>
  </r>
  <r>
    <n v="124"/>
    <x v="43"/>
    <n v="10"/>
    <n v="22"/>
    <n v="24"/>
    <x v="0"/>
    <x v="2"/>
    <x v="1"/>
    <n v="29"/>
    <n v="58"/>
    <x v="27"/>
    <n v="1601"/>
    <n v="8"/>
    <x v="0"/>
    <n v="1"/>
    <n v="69.599999999999994"/>
    <n v="29"/>
    <n v="31.900000000000002"/>
    <n v="31.900000000000002"/>
    <n v="0.15"/>
    <n v="1670.3999999999999"/>
    <n v="765.6"/>
    <n v="250.55999999999997"/>
    <n v="654.2399999999999"/>
    <n v="0.39166666666666666"/>
  </r>
  <r>
    <n v="125"/>
    <x v="43"/>
    <n v="10"/>
    <n v="40"/>
    <n v="20"/>
    <x v="0"/>
    <x v="2"/>
    <x v="1"/>
    <n v="29"/>
    <n v="58"/>
    <x v="30"/>
    <n v="1598"/>
    <n v="8"/>
    <x v="0"/>
    <n v="1"/>
    <n v="69.599999999999994"/>
    <n v="29"/>
    <n v="31.900000000000002"/>
    <n v="31.900000000000002"/>
    <n v="0.15"/>
    <n v="1392"/>
    <n v="638"/>
    <n v="208.79999999999998"/>
    <n v="545.20000000000005"/>
    <n v="0.39166666666666672"/>
  </r>
  <r>
    <n v="126"/>
    <x v="43"/>
    <n v="7"/>
    <n v="40"/>
    <n v="13"/>
    <x v="0"/>
    <x v="2"/>
    <x v="4"/>
    <n v="17"/>
    <n v="34"/>
    <x v="30"/>
    <n v="1598"/>
    <n v="8"/>
    <x v="0"/>
    <n v="1"/>
    <n v="40.799999999999997"/>
    <n v="17"/>
    <n v="17"/>
    <n v="18.190000000000001"/>
    <n v="0.15"/>
    <n v="530.4"/>
    <n v="236.47000000000003"/>
    <n v="79.559999999999988"/>
    <n v="214.36999999999995"/>
    <n v="0.40416666666666656"/>
  </r>
  <r>
    <n v="127"/>
    <x v="44"/>
    <n v="9"/>
    <n v="27"/>
    <n v="18"/>
    <x v="1"/>
    <x v="2"/>
    <x v="0"/>
    <n v="26"/>
    <n v="52"/>
    <x v="36"/>
    <n v="1057"/>
    <n v="8"/>
    <x v="0"/>
    <n v="1"/>
    <n v="52"/>
    <n v="26"/>
    <n v="28.6"/>
    <n v="28.6"/>
    <n v="0.15"/>
    <n v="936"/>
    <n v="514.80000000000007"/>
    <n v="140.4"/>
    <n v="280.79999999999995"/>
    <n v="0.29999999999999993"/>
  </r>
  <r>
    <n v="128"/>
    <x v="44"/>
    <n v="1"/>
    <n v="19"/>
    <n v="13"/>
    <x v="1"/>
    <x v="2"/>
    <x v="8"/>
    <n v="10"/>
    <n v="20"/>
    <x v="11"/>
    <n v="4862"/>
    <n v="5"/>
    <x v="2"/>
    <n v="2"/>
    <n v="20"/>
    <n v="10"/>
    <n v="10"/>
    <n v="10"/>
    <n v="0.17"/>
    <n v="260"/>
    <n v="130"/>
    <n v="44.2"/>
    <n v="85.800000000000011"/>
    <n v="0.33000000000000007"/>
  </r>
  <r>
    <n v="129"/>
    <x v="44"/>
    <n v="5"/>
    <n v="16"/>
    <n v="9"/>
    <x v="1"/>
    <x v="2"/>
    <x v="6"/>
    <n v="24"/>
    <n v="48"/>
    <x v="6"/>
    <n v="2456"/>
    <n v="7"/>
    <x v="1"/>
    <n v="2"/>
    <n v="48"/>
    <n v="24"/>
    <n v="24"/>
    <n v="25.68"/>
    <n v="0.17"/>
    <n v="432"/>
    <n v="231.12"/>
    <n v="73.440000000000012"/>
    <n v="127.44"/>
    <n v="0.29499999999999998"/>
  </r>
  <r>
    <n v="130"/>
    <x v="45"/>
    <n v="8"/>
    <n v="36"/>
    <n v="14"/>
    <x v="2"/>
    <x v="2"/>
    <x v="5"/>
    <n v="14"/>
    <n v="28"/>
    <x v="34"/>
    <n v="1898"/>
    <n v="8"/>
    <x v="0"/>
    <n v="1"/>
    <n v="28"/>
    <n v="14"/>
    <n v="14"/>
    <n v="14.98"/>
    <n v="0.15"/>
    <n v="392"/>
    <n v="209.72"/>
    <n v="58.8"/>
    <n v="123.48000000000002"/>
    <n v="0.31500000000000006"/>
  </r>
  <r>
    <n v="131"/>
    <x v="45"/>
    <n v="1"/>
    <n v="34"/>
    <n v="15"/>
    <x v="2"/>
    <x v="2"/>
    <x v="8"/>
    <n v="10"/>
    <n v="20"/>
    <x v="31"/>
    <n v="3680"/>
    <n v="6"/>
    <x v="4"/>
    <n v="2"/>
    <n v="20"/>
    <n v="10"/>
    <n v="10"/>
    <n v="10"/>
    <n v="0.17"/>
    <n v="300"/>
    <n v="150"/>
    <n v="51.000000000000007"/>
    <n v="99"/>
    <n v="0.33"/>
  </r>
  <r>
    <n v="132"/>
    <x v="45"/>
    <n v="4"/>
    <n v="11"/>
    <n v="9"/>
    <x v="2"/>
    <x v="2"/>
    <x v="7"/>
    <n v="14"/>
    <n v="28"/>
    <x v="12"/>
    <n v="3985"/>
    <n v="6"/>
    <x v="4"/>
    <n v="2"/>
    <n v="28"/>
    <n v="14"/>
    <n v="14"/>
    <n v="14"/>
    <n v="0.17"/>
    <n v="252"/>
    <n v="126"/>
    <n v="42.84"/>
    <n v="83.16"/>
    <n v="0.32999999999999996"/>
  </r>
  <r>
    <n v="133"/>
    <x v="46"/>
    <n v="8"/>
    <n v="1"/>
    <n v="8"/>
    <x v="3"/>
    <x v="2"/>
    <x v="5"/>
    <n v="14"/>
    <n v="28"/>
    <x v="29"/>
    <n v="7402"/>
    <n v="7"/>
    <x v="1"/>
    <n v="2"/>
    <n v="28"/>
    <n v="14"/>
    <n v="14"/>
    <n v="14.98"/>
    <n v="0.17"/>
    <n v="224"/>
    <n v="119.84"/>
    <n v="38.080000000000005"/>
    <n v="66.079999999999984"/>
    <n v="0.29499999999999993"/>
  </r>
  <r>
    <n v="134"/>
    <x v="46"/>
    <n v="2"/>
    <n v="40"/>
    <n v="16"/>
    <x v="3"/>
    <x v="2"/>
    <x v="3"/>
    <n v="14"/>
    <n v="28"/>
    <x v="30"/>
    <n v="1598"/>
    <n v="8"/>
    <x v="0"/>
    <n v="1"/>
    <n v="28"/>
    <n v="14"/>
    <n v="14"/>
    <n v="14"/>
    <n v="0.15"/>
    <n v="448"/>
    <n v="224"/>
    <n v="67.2"/>
    <n v="156.80000000000001"/>
    <n v="0.35000000000000003"/>
  </r>
  <r>
    <n v="135"/>
    <x v="46"/>
    <n v="9"/>
    <n v="10"/>
    <n v="15"/>
    <x v="3"/>
    <x v="2"/>
    <x v="0"/>
    <n v="26"/>
    <n v="52"/>
    <x v="6"/>
    <n v="4384"/>
    <n v="5"/>
    <x v="2"/>
    <n v="2"/>
    <n v="52"/>
    <n v="26"/>
    <n v="28.6"/>
    <n v="28.6"/>
    <n v="0.17"/>
    <n v="780"/>
    <n v="429"/>
    <n v="132.60000000000002"/>
    <n v="218.39999999999998"/>
    <n v="0.27999999999999997"/>
  </r>
  <r>
    <n v="136"/>
    <x v="47"/>
    <n v="1"/>
    <n v="21"/>
    <n v="13"/>
    <x v="4"/>
    <x v="2"/>
    <x v="8"/>
    <n v="10"/>
    <n v="20"/>
    <x v="26"/>
    <n v="2616"/>
    <n v="7"/>
    <x v="1"/>
    <n v="2"/>
    <n v="20"/>
    <n v="10"/>
    <n v="10"/>
    <n v="10"/>
    <n v="0.17"/>
    <n v="260"/>
    <n v="130"/>
    <n v="44.2"/>
    <n v="85.800000000000011"/>
    <n v="0.33000000000000007"/>
  </r>
  <r>
    <n v="137"/>
    <x v="47"/>
    <n v="5"/>
    <n v="29"/>
    <n v="17"/>
    <x v="4"/>
    <x v="2"/>
    <x v="6"/>
    <n v="24"/>
    <n v="48"/>
    <x v="15"/>
    <n v="4645"/>
    <n v="5"/>
    <x v="2"/>
    <n v="2"/>
    <n v="48"/>
    <n v="24"/>
    <n v="24"/>
    <n v="25.68"/>
    <n v="0.17"/>
    <n v="816"/>
    <n v="436.56"/>
    <n v="138.72"/>
    <n v="240.72000000000003"/>
    <n v="0.29500000000000004"/>
  </r>
  <r>
    <n v="138"/>
    <x v="47"/>
    <n v="1"/>
    <n v="8"/>
    <n v="15"/>
    <x v="4"/>
    <x v="2"/>
    <x v="8"/>
    <n v="10"/>
    <n v="20"/>
    <x v="8"/>
    <n v="6768"/>
    <n v="3"/>
    <x v="5"/>
    <n v="3"/>
    <n v="18"/>
    <n v="10"/>
    <n v="10"/>
    <n v="10"/>
    <n v="0.19"/>
    <n v="270"/>
    <n v="150"/>
    <n v="51.3"/>
    <n v="68.699999999999989"/>
    <n v="0.25444444444444442"/>
  </r>
  <r>
    <n v="139"/>
    <x v="48"/>
    <n v="7"/>
    <n v="26"/>
    <n v="14"/>
    <x v="5"/>
    <x v="2"/>
    <x v="4"/>
    <n v="17"/>
    <n v="34"/>
    <x v="1"/>
    <n v="2557"/>
    <n v="7"/>
    <x v="1"/>
    <n v="2"/>
    <n v="34"/>
    <n v="17"/>
    <n v="17"/>
    <n v="18.190000000000001"/>
    <n v="0.17"/>
    <n v="476"/>
    <n v="254.66000000000003"/>
    <n v="80.92"/>
    <n v="140.41999999999996"/>
    <n v="0.29499999999999993"/>
  </r>
  <r>
    <n v="140"/>
    <x v="48"/>
    <n v="8"/>
    <n v="22"/>
    <n v="7"/>
    <x v="5"/>
    <x v="2"/>
    <x v="5"/>
    <n v="14"/>
    <n v="28"/>
    <x v="27"/>
    <n v="1601"/>
    <n v="8"/>
    <x v="0"/>
    <n v="1"/>
    <n v="28"/>
    <n v="14"/>
    <n v="14"/>
    <n v="14.98"/>
    <n v="0.15"/>
    <n v="196"/>
    <n v="104.86"/>
    <n v="29.4"/>
    <n v="61.740000000000009"/>
    <n v="0.31500000000000006"/>
  </r>
  <r>
    <n v="141"/>
    <x v="48"/>
    <n v="6"/>
    <n v="39"/>
    <n v="10"/>
    <x v="5"/>
    <x v="2"/>
    <x v="9"/>
    <n v="16"/>
    <n v="32"/>
    <x v="7"/>
    <n v="2483"/>
    <n v="7"/>
    <x v="1"/>
    <n v="2"/>
    <n v="32"/>
    <n v="16"/>
    <n v="16"/>
    <n v="17.12"/>
    <n v="0.17"/>
    <n v="320"/>
    <n v="171.20000000000002"/>
    <n v="54.400000000000006"/>
    <n v="94.399999999999977"/>
    <n v="0.29499999999999993"/>
  </r>
  <r>
    <n v="142"/>
    <x v="49"/>
    <n v="2"/>
    <n v="13"/>
    <n v="26"/>
    <x v="6"/>
    <x v="2"/>
    <x v="3"/>
    <n v="14"/>
    <n v="28"/>
    <x v="25"/>
    <n v="1830"/>
    <n v="8"/>
    <x v="0"/>
    <n v="1"/>
    <n v="28"/>
    <n v="14"/>
    <n v="14"/>
    <n v="14"/>
    <n v="0.15"/>
    <n v="728"/>
    <n v="364"/>
    <n v="109.2"/>
    <n v="254.8"/>
    <n v="0.35000000000000003"/>
  </r>
  <r>
    <n v="143"/>
    <x v="49"/>
    <n v="6"/>
    <n v="23"/>
    <n v="17"/>
    <x v="6"/>
    <x v="2"/>
    <x v="9"/>
    <n v="16"/>
    <n v="32"/>
    <x v="22"/>
    <n v="5555"/>
    <n v="4"/>
    <x v="6"/>
    <n v="3"/>
    <n v="32"/>
    <n v="16"/>
    <n v="16"/>
    <n v="17.12"/>
    <n v="0.19"/>
    <n v="544"/>
    <n v="291.04000000000002"/>
    <n v="103.36"/>
    <n v="149.59999999999997"/>
    <n v="0.27499999999999991"/>
  </r>
  <r>
    <n v="144"/>
    <x v="49"/>
    <n v="9"/>
    <n v="34"/>
    <n v="4"/>
    <x v="6"/>
    <x v="2"/>
    <x v="0"/>
    <n v="26"/>
    <n v="52"/>
    <x v="31"/>
    <n v="3680"/>
    <n v="6"/>
    <x v="4"/>
    <n v="2"/>
    <n v="52"/>
    <n v="26"/>
    <n v="28.6"/>
    <n v="28.6"/>
    <n v="0.17"/>
    <n v="208"/>
    <n v="114.4"/>
    <n v="35.36"/>
    <n v="58.240000000000009"/>
    <n v="0.28000000000000003"/>
  </r>
  <r>
    <n v="145"/>
    <x v="50"/>
    <n v="6"/>
    <n v="6"/>
    <n v="12"/>
    <x v="0"/>
    <x v="2"/>
    <x v="9"/>
    <n v="16"/>
    <n v="32"/>
    <x v="28"/>
    <n v="2700"/>
    <n v="2"/>
    <x v="3"/>
    <n v="4"/>
    <n v="28.8"/>
    <n v="16"/>
    <n v="16"/>
    <n v="17.12"/>
    <n v="0.21"/>
    <n v="345.6"/>
    <n v="205.44"/>
    <n v="72.576000000000008"/>
    <n v="67.584000000000003"/>
    <n v="0.19555555555555554"/>
  </r>
  <r>
    <n v="146"/>
    <x v="50"/>
    <n v="9"/>
    <n v="37"/>
    <n v="10"/>
    <x v="0"/>
    <x v="2"/>
    <x v="0"/>
    <n v="26"/>
    <n v="52"/>
    <x v="35"/>
    <n v="4073"/>
    <n v="5"/>
    <x v="2"/>
    <n v="2"/>
    <n v="62.4"/>
    <n v="26"/>
    <n v="28.6"/>
    <n v="28.6"/>
    <n v="0.17"/>
    <n v="624"/>
    <n v="286"/>
    <n v="106.08000000000001"/>
    <n v="231.91999999999996"/>
    <n v="0.37166666666666659"/>
  </r>
  <r>
    <n v="147"/>
    <x v="50"/>
    <n v="1"/>
    <n v="22"/>
    <n v="14"/>
    <x v="0"/>
    <x v="2"/>
    <x v="8"/>
    <n v="10"/>
    <n v="20"/>
    <x v="27"/>
    <n v="1601"/>
    <n v="8"/>
    <x v="0"/>
    <n v="1"/>
    <n v="24"/>
    <n v="10"/>
    <n v="10"/>
    <n v="10"/>
    <n v="0.15"/>
    <n v="336"/>
    <n v="140"/>
    <n v="50.4"/>
    <n v="145.6"/>
    <n v="0.43333333333333329"/>
  </r>
  <r>
    <n v="148"/>
    <x v="51"/>
    <n v="6"/>
    <n v="8"/>
    <n v="13"/>
    <x v="1"/>
    <x v="2"/>
    <x v="9"/>
    <n v="16"/>
    <n v="32"/>
    <x v="8"/>
    <n v="6768"/>
    <n v="3"/>
    <x v="5"/>
    <n v="3"/>
    <n v="28.8"/>
    <n v="16"/>
    <n v="16"/>
    <n v="17.12"/>
    <n v="0.19"/>
    <n v="374.40000000000003"/>
    <n v="222.56"/>
    <n v="71.13600000000001"/>
    <n v="80.704000000000008"/>
    <n v="0.21555555555555556"/>
  </r>
  <r>
    <n v="149"/>
    <x v="51"/>
    <n v="5"/>
    <n v="28"/>
    <n v="10"/>
    <x v="1"/>
    <x v="2"/>
    <x v="6"/>
    <n v="24"/>
    <n v="48"/>
    <x v="32"/>
    <n v="5249"/>
    <n v="4"/>
    <x v="6"/>
    <n v="3"/>
    <n v="48"/>
    <n v="24"/>
    <n v="24"/>
    <n v="25.68"/>
    <n v="0.19"/>
    <n v="480"/>
    <n v="256.8"/>
    <n v="91.2"/>
    <n v="132"/>
    <n v="0.27500000000000002"/>
  </r>
  <r>
    <n v="150"/>
    <x v="51"/>
    <n v="8"/>
    <n v="8"/>
    <n v="15"/>
    <x v="1"/>
    <x v="2"/>
    <x v="5"/>
    <n v="14"/>
    <n v="28"/>
    <x v="8"/>
    <n v="6768"/>
    <n v="3"/>
    <x v="5"/>
    <n v="3"/>
    <n v="25.2"/>
    <n v="14"/>
    <n v="14"/>
    <n v="14.98"/>
    <n v="0.19"/>
    <n v="378"/>
    <n v="224.70000000000002"/>
    <n v="71.820000000000007"/>
    <n v="81.479999999999961"/>
    <n v="0.21555555555555544"/>
  </r>
  <r>
    <n v="151"/>
    <x v="52"/>
    <n v="5"/>
    <n v="30"/>
    <n v="20"/>
    <x v="2"/>
    <x v="2"/>
    <x v="6"/>
    <n v="24"/>
    <n v="48"/>
    <x v="16"/>
    <n v="3909"/>
    <n v="6"/>
    <x v="4"/>
    <n v="2"/>
    <n v="48"/>
    <n v="24"/>
    <n v="24"/>
    <n v="25.68"/>
    <n v="0.17"/>
    <n v="960"/>
    <n v="513.6"/>
    <n v="163.20000000000002"/>
    <n v="283.19999999999993"/>
    <n v="0.29499999999999993"/>
  </r>
  <r>
    <n v="152"/>
    <x v="52"/>
    <n v="8"/>
    <n v="16"/>
    <n v="25"/>
    <x v="2"/>
    <x v="2"/>
    <x v="5"/>
    <n v="14"/>
    <n v="28"/>
    <x v="6"/>
    <n v="2456"/>
    <n v="7"/>
    <x v="1"/>
    <n v="2"/>
    <n v="28"/>
    <n v="14"/>
    <n v="14"/>
    <n v="14.98"/>
    <n v="0.17"/>
    <n v="700"/>
    <n v="374.5"/>
    <n v="119.00000000000001"/>
    <n v="206.5"/>
    <n v="0.29499999999999998"/>
  </r>
  <r>
    <n v="153"/>
    <x v="52"/>
    <n v="1"/>
    <n v="3"/>
    <n v="19"/>
    <x v="2"/>
    <x v="2"/>
    <x v="8"/>
    <n v="10"/>
    <n v="20"/>
    <x v="24"/>
    <n v="5010"/>
    <n v="4"/>
    <x v="6"/>
    <n v="3"/>
    <n v="20"/>
    <n v="10"/>
    <n v="10"/>
    <n v="10"/>
    <n v="0.19"/>
    <n v="380"/>
    <n v="190"/>
    <n v="72.2"/>
    <n v="117.80000000000001"/>
    <n v="0.31000000000000005"/>
  </r>
  <r>
    <n v="154"/>
    <x v="53"/>
    <n v="10"/>
    <n v="35"/>
    <n v="10"/>
    <x v="3"/>
    <x v="2"/>
    <x v="1"/>
    <n v="29"/>
    <n v="58"/>
    <x v="3"/>
    <n v="2383"/>
    <n v="7"/>
    <x v="1"/>
    <n v="2"/>
    <n v="58"/>
    <n v="29"/>
    <n v="31.900000000000002"/>
    <n v="31.900000000000002"/>
    <n v="0.17"/>
    <n v="580"/>
    <n v="319"/>
    <n v="98.600000000000009"/>
    <n v="162.39999999999998"/>
    <n v="0.27999999999999997"/>
  </r>
  <r>
    <n v="155"/>
    <x v="53"/>
    <n v="1"/>
    <n v="17"/>
    <n v="20"/>
    <x v="3"/>
    <x v="2"/>
    <x v="8"/>
    <n v="10"/>
    <n v="20"/>
    <x v="33"/>
    <n v="8512"/>
    <n v="1"/>
    <x v="7"/>
    <n v="5"/>
    <n v="18"/>
    <n v="10"/>
    <n v="10"/>
    <n v="10"/>
    <n v="0.23"/>
    <n v="360"/>
    <n v="200"/>
    <n v="82.8"/>
    <n v="77.199999999999989"/>
    <n v="0.21444444444444441"/>
  </r>
  <r>
    <n v="156"/>
    <x v="53"/>
    <n v="2"/>
    <n v="4"/>
    <n v="18"/>
    <x v="3"/>
    <x v="2"/>
    <x v="3"/>
    <n v="14"/>
    <n v="28"/>
    <x v="19"/>
    <n v="4345"/>
    <n v="5"/>
    <x v="2"/>
    <n v="2"/>
    <n v="28"/>
    <n v="14"/>
    <n v="14"/>
    <n v="14"/>
    <n v="0.17"/>
    <n v="504"/>
    <n v="252"/>
    <n v="85.68"/>
    <n v="166.32"/>
    <n v="0.32999999999999996"/>
  </r>
  <r>
    <n v="157"/>
    <x v="54"/>
    <n v="2"/>
    <n v="31"/>
    <n v="11"/>
    <x v="4"/>
    <x v="2"/>
    <x v="3"/>
    <n v="14"/>
    <n v="28"/>
    <x v="19"/>
    <n v="2227"/>
    <n v="7"/>
    <x v="1"/>
    <n v="2"/>
    <n v="28"/>
    <n v="14"/>
    <n v="14"/>
    <n v="14"/>
    <n v="0.17"/>
    <n v="308"/>
    <n v="154"/>
    <n v="52.360000000000007"/>
    <n v="101.63999999999999"/>
    <n v="0.32999999999999996"/>
  </r>
  <r>
    <n v="158"/>
    <x v="54"/>
    <n v="3"/>
    <n v="19"/>
    <n v="19"/>
    <x v="4"/>
    <x v="2"/>
    <x v="2"/>
    <n v="23"/>
    <n v="46"/>
    <x v="11"/>
    <n v="4862"/>
    <n v="5"/>
    <x v="2"/>
    <n v="2"/>
    <n v="46"/>
    <n v="23"/>
    <n v="23"/>
    <n v="23"/>
    <n v="0.17"/>
    <n v="874"/>
    <n v="437"/>
    <n v="148.58000000000001"/>
    <n v="288.41999999999996"/>
    <n v="0.32999999999999996"/>
  </r>
  <r>
    <n v="159"/>
    <x v="54"/>
    <n v="5"/>
    <n v="4"/>
    <n v="14"/>
    <x v="4"/>
    <x v="2"/>
    <x v="6"/>
    <n v="24"/>
    <n v="48"/>
    <x v="19"/>
    <n v="4345"/>
    <n v="5"/>
    <x v="2"/>
    <n v="2"/>
    <n v="48"/>
    <n v="24"/>
    <n v="24"/>
    <n v="25.68"/>
    <n v="0.17"/>
    <n v="672"/>
    <n v="359.52"/>
    <n v="114.24000000000001"/>
    <n v="198.24"/>
    <n v="0.29500000000000004"/>
  </r>
  <r>
    <n v="160"/>
    <x v="55"/>
    <n v="8"/>
    <n v="14"/>
    <n v="16"/>
    <x v="5"/>
    <x v="2"/>
    <x v="5"/>
    <n v="14"/>
    <n v="28"/>
    <x v="4"/>
    <n v="7062"/>
    <n v="2"/>
    <x v="3"/>
    <n v="4"/>
    <n v="25.2"/>
    <n v="14"/>
    <n v="14"/>
    <n v="14.98"/>
    <n v="0.21"/>
    <n v="403.2"/>
    <n v="239.68"/>
    <n v="84.671999999999997"/>
    <n v="78.848000000000013"/>
    <n v="0.19555555555555559"/>
  </r>
  <r>
    <n v="161"/>
    <x v="55"/>
    <n v="5"/>
    <n v="9"/>
    <n v="9"/>
    <x v="5"/>
    <x v="2"/>
    <x v="6"/>
    <n v="24"/>
    <n v="48"/>
    <x v="20"/>
    <n v="5400"/>
    <n v="4"/>
    <x v="6"/>
    <n v="3"/>
    <n v="48"/>
    <n v="24"/>
    <n v="24"/>
    <n v="25.68"/>
    <n v="0.19"/>
    <n v="432"/>
    <n v="231.12"/>
    <n v="82.08"/>
    <n v="118.80000000000001"/>
    <n v="0.27500000000000002"/>
  </r>
  <r>
    <n v="162"/>
    <x v="55"/>
    <n v="8"/>
    <n v="22"/>
    <n v="6"/>
    <x v="5"/>
    <x v="2"/>
    <x v="5"/>
    <n v="14"/>
    <n v="28"/>
    <x v="27"/>
    <n v="1601"/>
    <n v="8"/>
    <x v="0"/>
    <n v="1"/>
    <n v="28"/>
    <n v="14"/>
    <n v="14"/>
    <n v="14.98"/>
    <n v="0.15"/>
    <n v="168"/>
    <n v="89.88"/>
    <n v="25.2"/>
    <n v="52.92"/>
    <n v="0.315"/>
  </r>
  <r>
    <n v="163"/>
    <x v="56"/>
    <n v="2"/>
    <n v="15"/>
    <n v="15"/>
    <x v="6"/>
    <x v="2"/>
    <x v="3"/>
    <n v="14"/>
    <n v="28"/>
    <x v="9"/>
    <n v="1821"/>
    <n v="8"/>
    <x v="0"/>
    <n v="1"/>
    <n v="28"/>
    <n v="14"/>
    <n v="14"/>
    <n v="14"/>
    <n v="0.15"/>
    <n v="420"/>
    <n v="210"/>
    <n v="63"/>
    <n v="147"/>
    <n v="0.35"/>
  </r>
  <r>
    <n v="164"/>
    <x v="56"/>
    <n v="3"/>
    <n v="9"/>
    <n v="17"/>
    <x v="6"/>
    <x v="2"/>
    <x v="2"/>
    <n v="23"/>
    <n v="46"/>
    <x v="20"/>
    <n v="5400"/>
    <n v="4"/>
    <x v="6"/>
    <n v="3"/>
    <n v="46"/>
    <n v="23"/>
    <n v="23"/>
    <n v="23"/>
    <n v="0.19"/>
    <n v="782"/>
    <n v="391"/>
    <n v="148.58000000000001"/>
    <n v="242.41999999999996"/>
    <n v="0.30999999999999994"/>
  </r>
  <r>
    <n v="165"/>
    <x v="56"/>
    <n v="10"/>
    <n v="13"/>
    <n v="14"/>
    <x v="6"/>
    <x v="2"/>
    <x v="1"/>
    <n v="29"/>
    <n v="58"/>
    <x v="25"/>
    <n v="1830"/>
    <n v="8"/>
    <x v="0"/>
    <n v="1"/>
    <n v="58"/>
    <n v="29"/>
    <n v="31.900000000000002"/>
    <n v="31.900000000000002"/>
    <n v="0.15"/>
    <n v="812"/>
    <n v="446.6"/>
    <n v="121.8"/>
    <n v="243.60000000000002"/>
    <n v="0.30000000000000004"/>
  </r>
  <r>
    <n v="166"/>
    <x v="57"/>
    <n v="2"/>
    <n v="39"/>
    <n v="15"/>
    <x v="0"/>
    <x v="2"/>
    <x v="3"/>
    <n v="14"/>
    <n v="28"/>
    <x v="7"/>
    <n v="2483"/>
    <n v="7"/>
    <x v="1"/>
    <n v="2"/>
    <n v="33.6"/>
    <n v="14"/>
    <n v="14"/>
    <n v="14"/>
    <n v="0.17"/>
    <n v="504"/>
    <n v="210"/>
    <n v="85.68"/>
    <n v="208.32"/>
    <n v="0.41333333333333333"/>
  </r>
  <r>
    <n v="167"/>
    <x v="57"/>
    <n v="4"/>
    <n v="15"/>
    <n v="16"/>
    <x v="0"/>
    <x v="2"/>
    <x v="7"/>
    <n v="14"/>
    <n v="28"/>
    <x v="9"/>
    <n v="1821"/>
    <n v="8"/>
    <x v="0"/>
    <n v="1"/>
    <n v="33.6"/>
    <n v="14"/>
    <n v="14"/>
    <n v="14"/>
    <n v="0.15"/>
    <n v="537.6"/>
    <n v="224"/>
    <n v="80.64"/>
    <n v="232.96000000000004"/>
    <n v="0.4333333333333334"/>
  </r>
  <r>
    <n v="168"/>
    <x v="57"/>
    <n v="2"/>
    <n v="21"/>
    <n v="11"/>
    <x v="0"/>
    <x v="2"/>
    <x v="3"/>
    <n v="14"/>
    <n v="28"/>
    <x v="26"/>
    <n v="2616"/>
    <n v="7"/>
    <x v="1"/>
    <n v="2"/>
    <n v="33.6"/>
    <n v="14"/>
    <n v="14"/>
    <n v="14"/>
    <n v="0.17"/>
    <n v="369.6"/>
    <n v="154"/>
    <n v="62.832000000000008"/>
    <n v="152.76800000000003"/>
    <n v="0.41333333333333339"/>
  </r>
  <r>
    <n v="169"/>
    <x v="58"/>
    <n v="1"/>
    <n v="6"/>
    <n v="19"/>
    <x v="1"/>
    <x v="2"/>
    <x v="8"/>
    <n v="10"/>
    <n v="20"/>
    <x v="28"/>
    <n v="2700"/>
    <n v="2"/>
    <x v="3"/>
    <n v="4"/>
    <n v="18"/>
    <n v="10"/>
    <n v="10"/>
    <n v="10"/>
    <n v="0.21"/>
    <n v="342"/>
    <n v="190"/>
    <n v="71.819999999999993"/>
    <n v="80.180000000000007"/>
    <n v="0.23444444444444446"/>
  </r>
  <r>
    <n v="170"/>
    <x v="58"/>
    <n v="5"/>
    <n v="33"/>
    <n v="8"/>
    <x v="1"/>
    <x v="2"/>
    <x v="6"/>
    <n v="24"/>
    <n v="48"/>
    <x v="2"/>
    <n v="4217"/>
    <n v="5"/>
    <x v="2"/>
    <n v="2"/>
    <n v="48"/>
    <n v="24"/>
    <n v="24"/>
    <n v="25.68"/>
    <n v="0.17"/>
    <n v="384"/>
    <n v="205.44"/>
    <n v="65.28"/>
    <n v="113.27999999999997"/>
    <n v="0.29499999999999993"/>
  </r>
  <r>
    <n v="171"/>
    <x v="58"/>
    <n v="2"/>
    <n v="16"/>
    <n v="15"/>
    <x v="1"/>
    <x v="2"/>
    <x v="3"/>
    <n v="14"/>
    <n v="28"/>
    <x v="6"/>
    <n v="2456"/>
    <n v="7"/>
    <x v="1"/>
    <n v="2"/>
    <n v="28"/>
    <n v="14"/>
    <n v="14"/>
    <n v="14"/>
    <n v="0.17"/>
    <n v="420"/>
    <n v="210"/>
    <n v="71.400000000000006"/>
    <n v="138.60000000000002"/>
    <n v="0.33000000000000007"/>
  </r>
  <r>
    <n v="172"/>
    <x v="59"/>
    <n v="10"/>
    <n v="16"/>
    <n v="8"/>
    <x v="2"/>
    <x v="2"/>
    <x v="1"/>
    <n v="29"/>
    <n v="58"/>
    <x v="6"/>
    <n v="2456"/>
    <n v="7"/>
    <x v="1"/>
    <n v="2"/>
    <n v="58"/>
    <n v="29"/>
    <n v="31.900000000000002"/>
    <n v="31.900000000000002"/>
    <n v="0.17"/>
    <n v="464"/>
    <n v="255.20000000000002"/>
    <n v="78.88000000000001"/>
    <n v="129.91999999999996"/>
    <n v="0.27999999999999992"/>
  </r>
  <r>
    <n v="173"/>
    <x v="59"/>
    <n v="2"/>
    <n v="37"/>
    <n v="11"/>
    <x v="2"/>
    <x v="2"/>
    <x v="3"/>
    <n v="14"/>
    <n v="28"/>
    <x v="35"/>
    <n v="4073"/>
    <n v="5"/>
    <x v="2"/>
    <n v="2"/>
    <n v="28"/>
    <n v="14"/>
    <n v="14"/>
    <n v="14"/>
    <n v="0.17"/>
    <n v="308"/>
    <n v="154"/>
    <n v="52.360000000000007"/>
    <n v="101.63999999999999"/>
    <n v="0.32999999999999996"/>
  </r>
  <r>
    <n v="174"/>
    <x v="59"/>
    <n v="7"/>
    <n v="38"/>
    <n v="22"/>
    <x v="2"/>
    <x v="2"/>
    <x v="4"/>
    <n v="17"/>
    <n v="34"/>
    <x v="18"/>
    <n v="3055"/>
    <n v="6"/>
    <x v="4"/>
    <n v="2"/>
    <n v="34"/>
    <n v="17"/>
    <n v="17"/>
    <n v="18.190000000000001"/>
    <n v="0.17"/>
    <n v="748"/>
    <n v="400.18"/>
    <n v="127.16000000000001"/>
    <n v="220.65999999999997"/>
    <n v="0.29499999999999998"/>
  </r>
  <r>
    <n v="175"/>
    <x v="60"/>
    <n v="2"/>
    <n v="8"/>
    <n v="14"/>
    <x v="3"/>
    <x v="3"/>
    <x v="3"/>
    <n v="14"/>
    <n v="28"/>
    <x v="8"/>
    <n v="6768"/>
    <n v="3"/>
    <x v="5"/>
    <n v="3"/>
    <n v="25.2"/>
    <n v="14"/>
    <n v="14"/>
    <n v="14"/>
    <n v="0.12"/>
    <n v="352.8"/>
    <n v="196"/>
    <n v="42.335999999999999"/>
    <n v="114.464"/>
    <n v="0.32444444444444442"/>
  </r>
  <r>
    <n v="176"/>
    <x v="60"/>
    <n v="1"/>
    <n v="17"/>
    <n v="18"/>
    <x v="3"/>
    <x v="3"/>
    <x v="8"/>
    <n v="10"/>
    <n v="20"/>
    <x v="33"/>
    <n v="8512"/>
    <n v="1"/>
    <x v="7"/>
    <n v="5"/>
    <n v="18"/>
    <n v="10"/>
    <n v="10"/>
    <n v="10"/>
    <n v="0.14000000000000001"/>
    <n v="324"/>
    <n v="180"/>
    <n v="45.360000000000007"/>
    <n v="98.639999999999986"/>
    <n v="0.30444444444444441"/>
  </r>
  <r>
    <n v="177"/>
    <x v="60"/>
    <n v="9"/>
    <n v="4"/>
    <n v="19"/>
    <x v="3"/>
    <x v="3"/>
    <x v="0"/>
    <n v="26"/>
    <n v="52"/>
    <x v="19"/>
    <n v="4345"/>
    <n v="5"/>
    <x v="2"/>
    <n v="2"/>
    <n v="52"/>
    <n v="26"/>
    <n v="26"/>
    <n v="26"/>
    <n v="0.11"/>
    <n v="988"/>
    <n v="494"/>
    <n v="108.68"/>
    <n v="385.31999999999994"/>
    <n v="0.38999999999999996"/>
  </r>
  <r>
    <n v="178"/>
    <x v="61"/>
    <n v="4"/>
    <n v="28"/>
    <n v="17"/>
    <x v="4"/>
    <x v="3"/>
    <x v="7"/>
    <n v="14"/>
    <n v="28"/>
    <x v="32"/>
    <n v="5249"/>
    <n v="4"/>
    <x v="6"/>
    <n v="3"/>
    <n v="28"/>
    <n v="14"/>
    <n v="14"/>
    <n v="14"/>
    <n v="0.12"/>
    <n v="476"/>
    <n v="238"/>
    <n v="57.12"/>
    <n v="180.88"/>
    <n v="0.38"/>
  </r>
  <r>
    <n v="179"/>
    <x v="61"/>
    <n v="3"/>
    <n v="1"/>
    <n v="12"/>
    <x v="4"/>
    <x v="3"/>
    <x v="2"/>
    <n v="23"/>
    <n v="46"/>
    <x v="29"/>
    <n v="7402"/>
    <n v="7"/>
    <x v="1"/>
    <n v="2"/>
    <n v="46"/>
    <n v="23"/>
    <n v="23"/>
    <n v="23"/>
    <n v="0.11"/>
    <n v="552"/>
    <n v="276"/>
    <n v="60.72"/>
    <n v="215.27999999999997"/>
    <n v="0.38999999999999996"/>
  </r>
  <r>
    <n v="180"/>
    <x v="61"/>
    <n v="10"/>
    <n v="20"/>
    <n v="14"/>
    <x v="4"/>
    <x v="3"/>
    <x v="1"/>
    <n v="29"/>
    <n v="58"/>
    <x v="21"/>
    <n v="3522"/>
    <n v="6"/>
    <x v="4"/>
    <n v="2"/>
    <n v="58"/>
    <n v="29"/>
    <n v="29"/>
    <n v="29"/>
    <n v="0.11"/>
    <n v="812"/>
    <n v="406"/>
    <n v="89.320000000000007"/>
    <n v="316.68"/>
    <n v="0.39"/>
  </r>
  <r>
    <n v="181"/>
    <x v="62"/>
    <n v="8"/>
    <n v="37"/>
    <n v="15"/>
    <x v="5"/>
    <x v="3"/>
    <x v="5"/>
    <n v="14"/>
    <n v="28"/>
    <x v="35"/>
    <n v="4073"/>
    <n v="5"/>
    <x v="2"/>
    <n v="2"/>
    <n v="28"/>
    <n v="14"/>
    <n v="14"/>
    <n v="14"/>
    <n v="0.11"/>
    <n v="420"/>
    <n v="210"/>
    <n v="46.2"/>
    <n v="163.80000000000001"/>
    <n v="0.39"/>
  </r>
  <r>
    <n v="182"/>
    <x v="62"/>
    <n v="10"/>
    <n v="18"/>
    <n v="15"/>
    <x v="5"/>
    <x v="3"/>
    <x v="1"/>
    <n v="29"/>
    <n v="58"/>
    <x v="13"/>
    <n v="5194"/>
    <n v="4"/>
    <x v="6"/>
    <n v="3"/>
    <n v="58"/>
    <n v="29"/>
    <n v="29"/>
    <n v="29"/>
    <n v="0.12"/>
    <n v="870"/>
    <n v="435"/>
    <n v="104.39999999999999"/>
    <n v="330.6"/>
    <n v="0.38"/>
  </r>
  <r>
    <n v="183"/>
    <x v="62"/>
    <n v="3"/>
    <n v="23"/>
    <n v="19"/>
    <x v="5"/>
    <x v="3"/>
    <x v="2"/>
    <n v="23"/>
    <n v="46"/>
    <x v="22"/>
    <n v="5555"/>
    <n v="4"/>
    <x v="6"/>
    <n v="3"/>
    <n v="46"/>
    <n v="23"/>
    <n v="23"/>
    <n v="23"/>
    <n v="0.12"/>
    <n v="874"/>
    <n v="437"/>
    <n v="104.88"/>
    <n v="332.12"/>
    <n v="0.38"/>
  </r>
  <r>
    <n v="184"/>
    <x v="63"/>
    <n v="9"/>
    <n v="14"/>
    <n v="21"/>
    <x v="6"/>
    <x v="3"/>
    <x v="0"/>
    <n v="26"/>
    <n v="52"/>
    <x v="4"/>
    <n v="7062"/>
    <n v="2"/>
    <x v="3"/>
    <n v="4"/>
    <n v="46.800000000000004"/>
    <n v="26"/>
    <n v="26"/>
    <n v="26"/>
    <n v="0.13"/>
    <n v="982.80000000000007"/>
    <n v="546"/>
    <n v="127.76400000000001"/>
    <n v="309.03600000000006"/>
    <n v="0.31444444444444447"/>
  </r>
  <r>
    <n v="185"/>
    <x v="63"/>
    <n v="10"/>
    <n v="37"/>
    <n v="16"/>
    <x v="6"/>
    <x v="3"/>
    <x v="1"/>
    <n v="29"/>
    <n v="58"/>
    <x v="35"/>
    <n v="4073"/>
    <n v="5"/>
    <x v="2"/>
    <n v="2"/>
    <n v="58"/>
    <n v="29"/>
    <n v="29"/>
    <n v="29"/>
    <n v="0.11"/>
    <n v="928"/>
    <n v="464"/>
    <n v="102.08"/>
    <n v="361.91999999999996"/>
    <n v="0.38999999999999996"/>
  </r>
  <r>
    <n v="373"/>
    <x v="64"/>
    <n v="9"/>
    <n v="5"/>
    <n v="22"/>
    <x v="6"/>
    <x v="4"/>
    <x v="0"/>
    <n v="26"/>
    <n v="52"/>
    <x v="23"/>
    <n v="3037"/>
    <n v="6"/>
    <x v="4"/>
    <n v="2"/>
    <n v="52"/>
    <n v="26"/>
    <n v="26"/>
    <n v="26"/>
    <n v="0.22"/>
    <n v="1144"/>
    <n v="572"/>
    <n v="251.68"/>
    <n v="320.31999999999994"/>
    <n v="0.27999999999999997"/>
  </r>
  <r>
    <n v="187"/>
    <x v="65"/>
    <n v="2"/>
    <n v="23"/>
    <n v="17"/>
    <x v="0"/>
    <x v="3"/>
    <x v="3"/>
    <n v="14"/>
    <n v="28"/>
    <x v="22"/>
    <n v="5555"/>
    <n v="4"/>
    <x v="6"/>
    <n v="3"/>
    <n v="33.6"/>
    <n v="14"/>
    <n v="14"/>
    <n v="14"/>
    <n v="0.12"/>
    <n v="571.20000000000005"/>
    <n v="238"/>
    <n v="68.543999999999997"/>
    <n v="264.65600000000006"/>
    <n v="0.46333333333333343"/>
  </r>
  <r>
    <n v="188"/>
    <x v="65"/>
    <n v="1"/>
    <n v="22"/>
    <n v="17"/>
    <x v="0"/>
    <x v="3"/>
    <x v="8"/>
    <n v="10"/>
    <n v="20"/>
    <x v="27"/>
    <n v="1601"/>
    <n v="8"/>
    <x v="0"/>
    <n v="1"/>
    <n v="24"/>
    <n v="10"/>
    <n v="10"/>
    <n v="10"/>
    <n v="0.1"/>
    <n v="408"/>
    <n v="170"/>
    <n v="40.800000000000004"/>
    <n v="197.2"/>
    <n v="0.48333333333333328"/>
  </r>
  <r>
    <n v="189"/>
    <x v="65"/>
    <n v="7"/>
    <n v="29"/>
    <n v="21"/>
    <x v="0"/>
    <x v="3"/>
    <x v="4"/>
    <n v="17"/>
    <n v="34"/>
    <x v="15"/>
    <n v="4645"/>
    <n v="5"/>
    <x v="2"/>
    <n v="2"/>
    <n v="40.799999999999997"/>
    <n v="17"/>
    <n v="17"/>
    <n v="17"/>
    <n v="0.11"/>
    <n v="856.8"/>
    <n v="357"/>
    <n v="94.24799999999999"/>
    <n v="405.55199999999996"/>
    <n v="0.47333333333333333"/>
  </r>
  <r>
    <n v="190"/>
    <x v="66"/>
    <n v="3"/>
    <n v="25"/>
    <n v="10"/>
    <x v="1"/>
    <x v="3"/>
    <x v="2"/>
    <n v="23"/>
    <n v="46"/>
    <x v="5"/>
    <n v="3586"/>
    <n v="6"/>
    <x v="4"/>
    <n v="2"/>
    <n v="46"/>
    <n v="23"/>
    <n v="23"/>
    <n v="23"/>
    <n v="0.11"/>
    <n v="460"/>
    <n v="230"/>
    <n v="50.6"/>
    <n v="179.39999999999998"/>
    <n v="0.38999999999999996"/>
  </r>
  <r>
    <n v="191"/>
    <x v="66"/>
    <n v="4"/>
    <n v="26"/>
    <n v="12"/>
    <x v="1"/>
    <x v="3"/>
    <x v="7"/>
    <n v="14"/>
    <n v="28"/>
    <x v="1"/>
    <n v="2557"/>
    <n v="7"/>
    <x v="1"/>
    <n v="2"/>
    <n v="28"/>
    <n v="14"/>
    <n v="14"/>
    <n v="14"/>
    <n v="0.11"/>
    <n v="336"/>
    <n v="168"/>
    <n v="36.96"/>
    <n v="131.04"/>
    <n v="0.38999999999999996"/>
  </r>
  <r>
    <n v="192"/>
    <x v="66"/>
    <n v="6"/>
    <n v="35"/>
    <n v="19"/>
    <x v="1"/>
    <x v="3"/>
    <x v="9"/>
    <n v="16"/>
    <n v="32"/>
    <x v="3"/>
    <n v="2383"/>
    <n v="7"/>
    <x v="1"/>
    <n v="2"/>
    <n v="32"/>
    <n v="16"/>
    <n v="16"/>
    <n v="16"/>
    <n v="0.11"/>
    <n v="608"/>
    <n v="304"/>
    <n v="66.88"/>
    <n v="237.12"/>
    <n v="0.39"/>
  </r>
  <r>
    <n v="193"/>
    <x v="67"/>
    <n v="5"/>
    <n v="25"/>
    <n v="19"/>
    <x v="2"/>
    <x v="3"/>
    <x v="6"/>
    <n v="24"/>
    <n v="48"/>
    <x v="5"/>
    <n v="3586"/>
    <n v="6"/>
    <x v="4"/>
    <n v="2"/>
    <n v="48"/>
    <n v="24"/>
    <n v="24"/>
    <n v="24"/>
    <n v="0.11"/>
    <n v="912"/>
    <n v="456"/>
    <n v="100.32000000000001"/>
    <n v="355.67999999999995"/>
    <n v="0.38999999999999996"/>
  </r>
  <r>
    <n v="194"/>
    <x v="67"/>
    <n v="6"/>
    <n v="37"/>
    <n v="16"/>
    <x v="2"/>
    <x v="3"/>
    <x v="9"/>
    <n v="16"/>
    <n v="32"/>
    <x v="35"/>
    <n v="4073"/>
    <n v="5"/>
    <x v="2"/>
    <n v="2"/>
    <n v="32"/>
    <n v="16"/>
    <n v="16"/>
    <n v="16"/>
    <n v="0.11"/>
    <n v="512"/>
    <n v="256"/>
    <n v="56.32"/>
    <n v="199.68"/>
    <n v="0.39"/>
  </r>
  <r>
    <n v="195"/>
    <x v="67"/>
    <n v="7"/>
    <n v="16"/>
    <n v="20"/>
    <x v="2"/>
    <x v="3"/>
    <x v="4"/>
    <n v="17"/>
    <n v="34"/>
    <x v="6"/>
    <n v="2456"/>
    <n v="7"/>
    <x v="1"/>
    <n v="2"/>
    <n v="34"/>
    <n v="17"/>
    <n v="17"/>
    <n v="17"/>
    <n v="0.11"/>
    <n v="680"/>
    <n v="340"/>
    <n v="74.8"/>
    <n v="265.2"/>
    <n v="0.38999999999999996"/>
  </r>
  <r>
    <n v="196"/>
    <x v="68"/>
    <n v="6"/>
    <n v="3"/>
    <n v="10"/>
    <x v="3"/>
    <x v="3"/>
    <x v="9"/>
    <n v="16"/>
    <n v="32"/>
    <x v="24"/>
    <n v="5010"/>
    <n v="4"/>
    <x v="6"/>
    <n v="3"/>
    <n v="32"/>
    <n v="16"/>
    <n v="16"/>
    <n v="16"/>
    <n v="0.12"/>
    <n v="320"/>
    <n v="160"/>
    <n v="38.4"/>
    <n v="121.6"/>
    <n v="0.38"/>
  </r>
  <r>
    <n v="197"/>
    <x v="68"/>
    <n v="2"/>
    <n v="1"/>
    <n v="11"/>
    <x v="3"/>
    <x v="3"/>
    <x v="3"/>
    <n v="14"/>
    <n v="28"/>
    <x v="29"/>
    <n v="7402"/>
    <n v="7"/>
    <x v="1"/>
    <n v="2"/>
    <n v="28"/>
    <n v="14"/>
    <n v="14"/>
    <n v="14"/>
    <n v="0.11"/>
    <n v="308"/>
    <n v="154"/>
    <n v="33.880000000000003"/>
    <n v="120.12"/>
    <n v="0.39"/>
  </r>
  <r>
    <n v="198"/>
    <x v="68"/>
    <n v="3"/>
    <n v="16"/>
    <n v="13"/>
    <x v="3"/>
    <x v="3"/>
    <x v="2"/>
    <n v="23"/>
    <n v="46"/>
    <x v="6"/>
    <n v="2456"/>
    <n v="7"/>
    <x v="1"/>
    <n v="2"/>
    <n v="46"/>
    <n v="23"/>
    <n v="23"/>
    <n v="23"/>
    <n v="0.11"/>
    <n v="598"/>
    <n v="299"/>
    <n v="65.78"/>
    <n v="233.22000000000003"/>
    <n v="0.39000000000000007"/>
  </r>
  <r>
    <n v="199"/>
    <x v="69"/>
    <n v="8"/>
    <n v="31"/>
    <n v="2"/>
    <x v="4"/>
    <x v="3"/>
    <x v="5"/>
    <n v="14"/>
    <n v="28"/>
    <x v="19"/>
    <n v="2227"/>
    <n v="7"/>
    <x v="1"/>
    <n v="2"/>
    <n v="28"/>
    <n v="14"/>
    <n v="14"/>
    <n v="14"/>
    <n v="0.11"/>
    <n v="56"/>
    <n v="28"/>
    <n v="6.16"/>
    <n v="21.840000000000003"/>
    <n v="0.39000000000000007"/>
  </r>
  <r>
    <n v="200"/>
    <x v="69"/>
    <n v="9"/>
    <n v="38"/>
    <n v="25"/>
    <x v="4"/>
    <x v="3"/>
    <x v="0"/>
    <n v="26"/>
    <n v="52"/>
    <x v="18"/>
    <n v="3055"/>
    <n v="6"/>
    <x v="4"/>
    <n v="2"/>
    <n v="52"/>
    <n v="26"/>
    <n v="26"/>
    <n v="26"/>
    <n v="0.11"/>
    <n v="1300"/>
    <n v="650"/>
    <n v="143"/>
    <n v="507"/>
    <n v="0.39"/>
  </r>
  <r>
    <n v="201"/>
    <x v="69"/>
    <n v="9"/>
    <n v="18"/>
    <n v="18"/>
    <x v="4"/>
    <x v="3"/>
    <x v="0"/>
    <n v="26"/>
    <n v="52"/>
    <x v="13"/>
    <n v="5194"/>
    <n v="4"/>
    <x v="6"/>
    <n v="3"/>
    <n v="52"/>
    <n v="26"/>
    <n v="26"/>
    <n v="26"/>
    <n v="0.12"/>
    <n v="936"/>
    <n v="468"/>
    <n v="112.32"/>
    <n v="355.68000000000006"/>
    <n v="0.38000000000000006"/>
  </r>
  <r>
    <n v="202"/>
    <x v="70"/>
    <n v="7"/>
    <n v="33"/>
    <n v="12"/>
    <x v="5"/>
    <x v="3"/>
    <x v="4"/>
    <n v="17"/>
    <n v="34"/>
    <x v="2"/>
    <n v="4217"/>
    <n v="5"/>
    <x v="2"/>
    <n v="2"/>
    <n v="34"/>
    <n v="17"/>
    <n v="17"/>
    <n v="17"/>
    <n v="0.11"/>
    <n v="408"/>
    <n v="204"/>
    <n v="44.88"/>
    <n v="159.12"/>
    <n v="0.39"/>
  </r>
  <r>
    <n v="203"/>
    <x v="70"/>
    <n v="7"/>
    <n v="37"/>
    <n v="17"/>
    <x v="5"/>
    <x v="3"/>
    <x v="4"/>
    <n v="17"/>
    <n v="34"/>
    <x v="35"/>
    <n v="4073"/>
    <n v="5"/>
    <x v="2"/>
    <n v="2"/>
    <n v="34"/>
    <n v="17"/>
    <n v="17"/>
    <n v="17"/>
    <n v="0.11"/>
    <n v="578"/>
    <n v="289"/>
    <n v="63.58"/>
    <n v="225.42000000000002"/>
    <n v="0.39"/>
  </r>
  <r>
    <n v="204"/>
    <x v="70"/>
    <n v="7"/>
    <n v="9"/>
    <n v="10"/>
    <x v="5"/>
    <x v="3"/>
    <x v="4"/>
    <n v="17"/>
    <n v="34"/>
    <x v="20"/>
    <n v="5400"/>
    <n v="4"/>
    <x v="6"/>
    <n v="3"/>
    <n v="34"/>
    <n v="17"/>
    <n v="17"/>
    <n v="17"/>
    <n v="0.12"/>
    <n v="340"/>
    <n v="170"/>
    <n v="40.799999999999997"/>
    <n v="129.19999999999999"/>
    <n v="0.37999999999999995"/>
  </r>
  <r>
    <n v="205"/>
    <x v="71"/>
    <n v="10"/>
    <n v="23"/>
    <n v="15"/>
    <x v="6"/>
    <x v="3"/>
    <x v="1"/>
    <n v="29"/>
    <n v="58"/>
    <x v="22"/>
    <n v="5555"/>
    <n v="4"/>
    <x v="6"/>
    <n v="3"/>
    <n v="58"/>
    <n v="29"/>
    <n v="29"/>
    <n v="29"/>
    <n v="0.12"/>
    <n v="870"/>
    <n v="435"/>
    <n v="104.39999999999999"/>
    <n v="330.6"/>
    <n v="0.38"/>
  </r>
  <r>
    <n v="206"/>
    <x v="71"/>
    <n v="7"/>
    <n v="3"/>
    <n v="8"/>
    <x v="6"/>
    <x v="3"/>
    <x v="4"/>
    <n v="17"/>
    <n v="34"/>
    <x v="24"/>
    <n v="5010"/>
    <n v="4"/>
    <x v="6"/>
    <n v="3"/>
    <n v="34"/>
    <n v="17"/>
    <n v="17"/>
    <n v="17"/>
    <n v="0.12"/>
    <n v="272"/>
    <n v="136"/>
    <n v="32.64"/>
    <n v="103.36000000000001"/>
    <n v="0.38000000000000006"/>
  </r>
  <r>
    <n v="207"/>
    <x v="71"/>
    <n v="7"/>
    <n v="6"/>
    <n v="14"/>
    <x v="6"/>
    <x v="3"/>
    <x v="4"/>
    <n v="17"/>
    <n v="34"/>
    <x v="28"/>
    <n v="2700"/>
    <n v="2"/>
    <x v="3"/>
    <n v="4"/>
    <n v="30.6"/>
    <n v="17"/>
    <n v="17"/>
    <n v="17"/>
    <n v="0.13"/>
    <n v="428.40000000000003"/>
    <n v="238"/>
    <n v="55.692000000000007"/>
    <n v="134.70800000000003"/>
    <n v="0.31444444444444447"/>
  </r>
  <r>
    <n v="208"/>
    <x v="72"/>
    <n v="2"/>
    <n v="32"/>
    <n v="20"/>
    <x v="0"/>
    <x v="3"/>
    <x v="3"/>
    <n v="14"/>
    <n v="28"/>
    <x v="0"/>
    <n v="1612"/>
    <n v="8"/>
    <x v="0"/>
    <n v="1"/>
    <n v="33.6"/>
    <n v="14"/>
    <n v="14"/>
    <n v="14"/>
    <n v="0.1"/>
    <n v="672"/>
    <n v="280"/>
    <n v="67.2"/>
    <n v="324.8"/>
    <n v="0.48333333333333334"/>
  </r>
  <r>
    <n v="209"/>
    <x v="72"/>
    <n v="9"/>
    <n v="21"/>
    <n v="15"/>
    <x v="0"/>
    <x v="3"/>
    <x v="0"/>
    <n v="26"/>
    <n v="52"/>
    <x v="26"/>
    <n v="2616"/>
    <n v="7"/>
    <x v="1"/>
    <n v="2"/>
    <n v="62.4"/>
    <n v="26"/>
    <n v="26"/>
    <n v="26"/>
    <n v="0.11"/>
    <n v="936"/>
    <n v="390"/>
    <n v="102.96"/>
    <n v="443.04"/>
    <n v="0.47333333333333333"/>
  </r>
  <r>
    <n v="210"/>
    <x v="72"/>
    <n v="7"/>
    <n v="35"/>
    <n v="13"/>
    <x v="0"/>
    <x v="3"/>
    <x v="4"/>
    <n v="17"/>
    <n v="34"/>
    <x v="3"/>
    <n v="2383"/>
    <n v="7"/>
    <x v="1"/>
    <n v="2"/>
    <n v="40.799999999999997"/>
    <n v="17"/>
    <n v="17"/>
    <n v="17"/>
    <n v="0.11"/>
    <n v="530.4"/>
    <n v="221"/>
    <n v="58.344000000000001"/>
    <n v="251.05599999999998"/>
    <n v="0.47333333333333333"/>
  </r>
  <r>
    <n v="211"/>
    <x v="73"/>
    <n v="8"/>
    <n v="34"/>
    <n v="10"/>
    <x v="1"/>
    <x v="3"/>
    <x v="5"/>
    <n v="14"/>
    <n v="28"/>
    <x v="31"/>
    <n v="3680"/>
    <n v="6"/>
    <x v="4"/>
    <n v="2"/>
    <n v="28"/>
    <n v="14"/>
    <n v="14"/>
    <n v="14"/>
    <n v="0.11"/>
    <n v="280"/>
    <n v="140"/>
    <n v="30.8"/>
    <n v="109.19999999999999"/>
    <n v="0.38999999999999996"/>
  </r>
  <r>
    <n v="212"/>
    <x v="73"/>
    <n v="9"/>
    <n v="4"/>
    <n v="9"/>
    <x v="1"/>
    <x v="3"/>
    <x v="0"/>
    <n v="26"/>
    <n v="52"/>
    <x v="19"/>
    <n v="4345"/>
    <n v="5"/>
    <x v="2"/>
    <n v="2"/>
    <n v="52"/>
    <n v="26"/>
    <n v="26"/>
    <n v="26"/>
    <n v="0.11"/>
    <n v="468"/>
    <n v="234"/>
    <n v="51.48"/>
    <n v="182.51999999999998"/>
    <n v="0.38999999999999996"/>
  </r>
  <r>
    <n v="213"/>
    <x v="73"/>
    <n v="1"/>
    <n v="28"/>
    <n v="11"/>
    <x v="1"/>
    <x v="3"/>
    <x v="8"/>
    <n v="10"/>
    <n v="20"/>
    <x v="32"/>
    <n v="5249"/>
    <n v="4"/>
    <x v="6"/>
    <n v="3"/>
    <n v="20"/>
    <n v="10"/>
    <n v="10"/>
    <n v="10"/>
    <n v="0.12"/>
    <n v="220"/>
    <n v="110"/>
    <n v="26.4"/>
    <n v="83.6"/>
    <n v="0.37999999999999995"/>
  </r>
  <r>
    <n v="214"/>
    <x v="74"/>
    <n v="3"/>
    <n v="34"/>
    <n v="13"/>
    <x v="2"/>
    <x v="3"/>
    <x v="2"/>
    <n v="23"/>
    <n v="46"/>
    <x v="31"/>
    <n v="3680"/>
    <n v="6"/>
    <x v="4"/>
    <n v="2"/>
    <n v="46"/>
    <n v="23"/>
    <n v="23"/>
    <n v="23"/>
    <n v="0.11"/>
    <n v="598"/>
    <n v="299"/>
    <n v="65.78"/>
    <n v="233.22000000000003"/>
    <n v="0.39000000000000007"/>
  </r>
  <r>
    <n v="215"/>
    <x v="74"/>
    <n v="4"/>
    <n v="4"/>
    <n v="20"/>
    <x v="2"/>
    <x v="3"/>
    <x v="7"/>
    <n v="14"/>
    <n v="28"/>
    <x v="19"/>
    <n v="4345"/>
    <n v="5"/>
    <x v="2"/>
    <n v="2"/>
    <n v="28"/>
    <n v="14"/>
    <n v="14"/>
    <n v="14"/>
    <n v="0.11"/>
    <n v="560"/>
    <n v="280"/>
    <n v="61.6"/>
    <n v="218.39999999999998"/>
    <n v="0.38999999999999996"/>
  </r>
  <r>
    <n v="216"/>
    <x v="74"/>
    <n v="7"/>
    <n v="29"/>
    <n v="19"/>
    <x v="2"/>
    <x v="3"/>
    <x v="4"/>
    <n v="17"/>
    <n v="34"/>
    <x v="15"/>
    <n v="4645"/>
    <n v="5"/>
    <x v="2"/>
    <n v="2"/>
    <n v="34"/>
    <n v="17"/>
    <n v="17"/>
    <n v="17"/>
    <n v="0.11"/>
    <n v="646"/>
    <n v="323"/>
    <n v="71.06"/>
    <n v="251.94"/>
    <n v="0.39"/>
  </r>
  <r>
    <n v="217"/>
    <x v="75"/>
    <n v="10"/>
    <n v="9"/>
    <n v="18"/>
    <x v="3"/>
    <x v="3"/>
    <x v="1"/>
    <n v="29"/>
    <n v="58"/>
    <x v="20"/>
    <n v="5400"/>
    <n v="4"/>
    <x v="6"/>
    <n v="3"/>
    <n v="58"/>
    <n v="29"/>
    <n v="29"/>
    <n v="29"/>
    <n v="0.12"/>
    <n v="1044"/>
    <n v="522"/>
    <n v="125.28"/>
    <n v="396.72"/>
    <n v="0.38"/>
  </r>
  <r>
    <n v="218"/>
    <x v="75"/>
    <n v="2"/>
    <n v="30"/>
    <n v="18"/>
    <x v="3"/>
    <x v="3"/>
    <x v="3"/>
    <n v="14"/>
    <n v="28"/>
    <x v="16"/>
    <n v="3909"/>
    <n v="6"/>
    <x v="4"/>
    <n v="2"/>
    <n v="28"/>
    <n v="14"/>
    <n v="14"/>
    <n v="14"/>
    <n v="0.11"/>
    <n v="504"/>
    <n v="252"/>
    <n v="55.44"/>
    <n v="196.56"/>
    <n v="0.39"/>
  </r>
  <r>
    <n v="219"/>
    <x v="75"/>
    <n v="9"/>
    <n v="15"/>
    <n v="13"/>
    <x v="3"/>
    <x v="3"/>
    <x v="0"/>
    <n v="26"/>
    <n v="52"/>
    <x v="9"/>
    <n v="1821"/>
    <n v="8"/>
    <x v="0"/>
    <n v="1"/>
    <n v="52"/>
    <n v="26"/>
    <n v="26"/>
    <n v="26"/>
    <n v="0.1"/>
    <n v="676"/>
    <n v="338"/>
    <n v="67.600000000000009"/>
    <n v="270.39999999999998"/>
    <n v="0.39999999999999997"/>
  </r>
  <r>
    <n v="220"/>
    <x v="76"/>
    <n v="5"/>
    <n v="2"/>
    <n v="18"/>
    <x v="4"/>
    <x v="3"/>
    <x v="6"/>
    <n v="24"/>
    <n v="48"/>
    <x v="37"/>
    <n v="6979"/>
    <n v="3"/>
    <x v="5"/>
    <n v="3"/>
    <n v="43.2"/>
    <n v="24"/>
    <n v="24"/>
    <n v="24"/>
    <n v="0.12"/>
    <n v="777.6"/>
    <n v="432"/>
    <n v="93.311999999999998"/>
    <n v="252.28800000000001"/>
    <n v="0.32444444444444442"/>
  </r>
  <r>
    <n v="221"/>
    <x v="76"/>
    <n v="7"/>
    <n v="18"/>
    <n v="15"/>
    <x v="4"/>
    <x v="3"/>
    <x v="4"/>
    <n v="17"/>
    <n v="34"/>
    <x v="13"/>
    <n v="5194"/>
    <n v="4"/>
    <x v="6"/>
    <n v="3"/>
    <n v="34"/>
    <n v="17"/>
    <n v="17"/>
    <n v="17"/>
    <n v="0.12"/>
    <n v="510"/>
    <n v="255"/>
    <n v="61.199999999999996"/>
    <n v="193.8"/>
    <n v="0.38"/>
  </r>
  <r>
    <n v="222"/>
    <x v="76"/>
    <n v="6"/>
    <n v="19"/>
    <n v="15"/>
    <x v="4"/>
    <x v="3"/>
    <x v="9"/>
    <n v="16"/>
    <n v="32"/>
    <x v="11"/>
    <n v="4862"/>
    <n v="5"/>
    <x v="2"/>
    <n v="2"/>
    <n v="32"/>
    <n v="16"/>
    <n v="16"/>
    <n v="16"/>
    <n v="0.11"/>
    <n v="480"/>
    <n v="240"/>
    <n v="52.8"/>
    <n v="187.2"/>
    <n v="0.38999999999999996"/>
  </r>
  <r>
    <n v="223"/>
    <x v="77"/>
    <n v="2"/>
    <n v="33"/>
    <n v="18"/>
    <x v="5"/>
    <x v="3"/>
    <x v="3"/>
    <n v="14"/>
    <n v="28"/>
    <x v="2"/>
    <n v="4217"/>
    <n v="5"/>
    <x v="2"/>
    <n v="2"/>
    <n v="28"/>
    <n v="14"/>
    <n v="14"/>
    <n v="14"/>
    <n v="0.11"/>
    <n v="504"/>
    <n v="252"/>
    <n v="55.44"/>
    <n v="196.56"/>
    <n v="0.39"/>
  </r>
  <r>
    <n v="224"/>
    <x v="77"/>
    <n v="3"/>
    <n v="33"/>
    <n v="17"/>
    <x v="5"/>
    <x v="3"/>
    <x v="2"/>
    <n v="23"/>
    <n v="46"/>
    <x v="2"/>
    <n v="4217"/>
    <n v="5"/>
    <x v="2"/>
    <n v="2"/>
    <n v="46"/>
    <n v="23"/>
    <n v="23"/>
    <n v="23"/>
    <n v="0.11"/>
    <n v="782"/>
    <n v="391"/>
    <n v="86.02"/>
    <n v="304.98"/>
    <n v="0.39"/>
  </r>
  <r>
    <n v="225"/>
    <x v="77"/>
    <n v="5"/>
    <n v="6"/>
    <n v="14"/>
    <x v="5"/>
    <x v="3"/>
    <x v="6"/>
    <n v="24"/>
    <n v="48"/>
    <x v="28"/>
    <n v="2700"/>
    <n v="2"/>
    <x v="3"/>
    <n v="4"/>
    <n v="43.2"/>
    <n v="24"/>
    <n v="24"/>
    <n v="24"/>
    <n v="0.13"/>
    <n v="604.80000000000007"/>
    <n v="336"/>
    <n v="78.624000000000009"/>
    <n v="190.17600000000004"/>
    <n v="0.31444444444444447"/>
  </r>
  <r>
    <n v="687"/>
    <x v="78"/>
    <n v="5"/>
    <n v="5"/>
    <n v="21"/>
    <x v="5"/>
    <x v="5"/>
    <x v="6"/>
    <n v="24"/>
    <n v="48"/>
    <x v="23"/>
    <n v="3037"/>
    <n v="6"/>
    <x v="4"/>
    <n v="2"/>
    <n v="48"/>
    <n v="24"/>
    <n v="24"/>
    <n v="24"/>
    <n v="0.14000000000000001"/>
    <n v="1008"/>
    <n v="504"/>
    <n v="141.12"/>
    <n v="362.88"/>
    <n v="0.36"/>
  </r>
  <r>
    <n v="227"/>
    <x v="79"/>
    <n v="7"/>
    <n v="1"/>
    <n v="14"/>
    <x v="6"/>
    <x v="3"/>
    <x v="4"/>
    <n v="17"/>
    <n v="34"/>
    <x v="29"/>
    <n v="7402"/>
    <n v="7"/>
    <x v="1"/>
    <n v="2"/>
    <n v="34"/>
    <n v="17"/>
    <n v="17"/>
    <n v="17"/>
    <n v="0.11"/>
    <n v="476"/>
    <n v="238"/>
    <n v="52.36"/>
    <n v="185.64"/>
    <n v="0.38999999999999996"/>
  </r>
  <r>
    <n v="228"/>
    <x v="79"/>
    <n v="2"/>
    <n v="1"/>
    <n v="15"/>
    <x v="6"/>
    <x v="3"/>
    <x v="3"/>
    <n v="14"/>
    <n v="28"/>
    <x v="29"/>
    <n v="7402"/>
    <n v="7"/>
    <x v="1"/>
    <n v="2"/>
    <n v="28"/>
    <n v="14"/>
    <n v="14"/>
    <n v="14"/>
    <n v="0.11"/>
    <n v="420"/>
    <n v="210"/>
    <n v="46.2"/>
    <n v="163.80000000000001"/>
    <n v="0.39"/>
  </r>
  <r>
    <n v="229"/>
    <x v="80"/>
    <n v="7"/>
    <n v="9"/>
    <n v="17"/>
    <x v="0"/>
    <x v="3"/>
    <x v="4"/>
    <n v="17"/>
    <n v="34"/>
    <x v="20"/>
    <n v="5400"/>
    <n v="4"/>
    <x v="6"/>
    <n v="3"/>
    <n v="40.799999999999997"/>
    <n v="17"/>
    <n v="17"/>
    <n v="17"/>
    <n v="0.12"/>
    <n v="693.59999999999991"/>
    <n v="289"/>
    <n v="83.231999999999985"/>
    <n v="321.36799999999994"/>
    <n v="0.46333333333333332"/>
  </r>
  <r>
    <n v="230"/>
    <x v="80"/>
    <n v="5"/>
    <n v="22"/>
    <n v="15"/>
    <x v="0"/>
    <x v="3"/>
    <x v="6"/>
    <n v="24"/>
    <n v="48"/>
    <x v="27"/>
    <n v="1601"/>
    <n v="8"/>
    <x v="0"/>
    <n v="1"/>
    <n v="57.599999999999994"/>
    <n v="24"/>
    <n v="24"/>
    <n v="24"/>
    <n v="0.1"/>
    <n v="863.99999999999989"/>
    <n v="360"/>
    <n v="86.399999999999991"/>
    <n v="417.59999999999991"/>
    <n v="0.48333333333333328"/>
  </r>
  <r>
    <n v="231"/>
    <x v="80"/>
    <n v="4"/>
    <n v="3"/>
    <n v="16"/>
    <x v="0"/>
    <x v="3"/>
    <x v="7"/>
    <n v="14"/>
    <n v="28"/>
    <x v="24"/>
    <n v="5010"/>
    <n v="4"/>
    <x v="6"/>
    <n v="3"/>
    <n v="33.6"/>
    <n v="14"/>
    <n v="14"/>
    <n v="14"/>
    <n v="0.12"/>
    <n v="537.6"/>
    <n v="224"/>
    <n v="64.512"/>
    <n v="249.08800000000002"/>
    <n v="0.46333333333333337"/>
  </r>
  <r>
    <n v="232"/>
    <x v="81"/>
    <n v="5"/>
    <n v="32"/>
    <n v="22"/>
    <x v="1"/>
    <x v="3"/>
    <x v="6"/>
    <n v="24"/>
    <n v="48"/>
    <x v="0"/>
    <n v="1612"/>
    <n v="8"/>
    <x v="0"/>
    <n v="1"/>
    <n v="48"/>
    <n v="24"/>
    <n v="24"/>
    <n v="24"/>
    <n v="0.1"/>
    <n v="1056"/>
    <n v="528"/>
    <n v="105.60000000000001"/>
    <n v="422.4"/>
    <n v="0.39999999999999997"/>
  </r>
  <r>
    <n v="233"/>
    <x v="81"/>
    <n v="4"/>
    <n v="39"/>
    <n v="16"/>
    <x v="1"/>
    <x v="3"/>
    <x v="7"/>
    <n v="14"/>
    <n v="28"/>
    <x v="7"/>
    <n v="2483"/>
    <n v="7"/>
    <x v="1"/>
    <n v="2"/>
    <n v="28"/>
    <n v="14"/>
    <n v="14"/>
    <n v="14"/>
    <n v="0.11"/>
    <n v="448"/>
    <n v="224"/>
    <n v="49.28"/>
    <n v="174.72000000000003"/>
    <n v="0.39000000000000007"/>
  </r>
  <r>
    <n v="234"/>
    <x v="81"/>
    <n v="2"/>
    <n v="29"/>
    <n v="14"/>
    <x v="1"/>
    <x v="3"/>
    <x v="3"/>
    <n v="14"/>
    <n v="28"/>
    <x v="15"/>
    <n v="4645"/>
    <n v="5"/>
    <x v="2"/>
    <n v="2"/>
    <n v="28"/>
    <n v="14"/>
    <n v="14"/>
    <n v="14"/>
    <n v="0.11"/>
    <n v="392"/>
    <n v="196"/>
    <n v="43.12"/>
    <n v="152.88"/>
    <n v="0.39"/>
  </r>
  <r>
    <n v="235"/>
    <x v="82"/>
    <n v="2"/>
    <n v="13"/>
    <n v="19"/>
    <x v="2"/>
    <x v="3"/>
    <x v="3"/>
    <n v="14"/>
    <n v="28"/>
    <x v="25"/>
    <n v="1830"/>
    <n v="8"/>
    <x v="0"/>
    <n v="1"/>
    <n v="28"/>
    <n v="14"/>
    <n v="14"/>
    <n v="14"/>
    <n v="0.1"/>
    <n v="532"/>
    <n v="266"/>
    <n v="53.2"/>
    <n v="212.8"/>
    <n v="0.4"/>
  </r>
  <r>
    <n v="236"/>
    <x v="82"/>
    <n v="10"/>
    <n v="26"/>
    <n v="14"/>
    <x v="2"/>
    <x v="3"/>
    <x v="1"/>
    <n v="29"/>
    <n v="58"/>
    <x v="1"/>
    <n v="2557"/>
    <n v="7"/>
    <x v="1"/>
    <n v="2"/>
    <n v="58"/>
    <n v="29"/>
    <n v="29"/>
    <n v="29"/>
    <n v="0.11"/>
    <n v="812"/>
    <n v="406"/>
    <n v="89.320000000000007"/>
    <n v="316.68"/>
    <n v="0.39"/>
  </r>
  <r>
    <n v="237"/>
    <x v="82"/>
    <n v="7"/>
    <n v="30"/>
    <n v="7"/>
    <x v="2"/>
    <x v="3"/>
    <x v="4"/>
    <n v="17"/>
    <n v="34"/>
    <x v="16"/>
    <n v="3909"/>
    <n v="6"/>
    <x v="4"/>
    <n v="2"/>
    <n v="34"/>
    <n v="17"/>
    <n v="17"/>
    <n v="17"/>
    <n v="0.11"/>
    <n v="238"/>
    <n v="119"/>
    <n v="26.18"/>
    <n v="92.82"/>
    <n v="0.38999999999999996"/>
  </r>
  <r>
    <n v="238"/>
    <x v="83"/>
    <n v="7"/>
    <n v="22"/>
    <n v="15"/>
    <x v="3"/>
    <x v="3"/>
    <x v="4"/>
    <n v="17"/>
    <n v="34"/>
    <x v="27"/>
    <n v="1601"/>
    <n v="8"/>
    <x v="0"/>
    <n v="1"/>
    <n v="34"/>
    <n v="17"/>
    <n v="17"/>
    <n v="17"/>
    <n v="0.1"/>
    <n v="510"/>
    <n v="255"/>
    <n v="51"/>
    <n v="204"/>
    <n v="0.4"/>
  </r>
  <r>
    <n v="239"/>
    <x v="83"/>
    <n v="10"/>
    <n v="22"/>
    <n v="7"/>
    <x v="3"/>
    <x v="3"/>
    <x v="1"/>
    <n v="29"/>
    <n v="58"/>
    <x v="27"/>
    <n v="1601"/>
    <n v="8"/>
    <x v="0"/>
    <n v="1"/>
    <n v="58"/>
    <n v="29"/>
    <n v="29"/>
    <n v="29"/>
    <n v="0.1"/>
    <n v="406"/>
    <n v="203"/>
    <n v="40.6"/>
    <n v="162.4"/>
    <n v="0.4"/>
  </r>
  <r>
    <n v="240"/>
    <x v="83"/>
    <n v="9"/>
    <n v="13"/>
    <n v="20"/>
    <x v="3"/>
    <x v="3"/>
    <x v="0"/>
    <n v="26"/>
    <n v="52"/>
    <x v="25"/>
    <n v="1830"/>
    <n v="8"/>
    <x v="0"/>
    <n v="1"/>
    <n v="52"/>
    <n v="26"/>
    <n v="26"/>
    <n v="26"/>
    <n v="0.1"/>
    <n v="1040"/>
    <n v="520"/>
    <n v="104"/>
    <n v="416"/>
    <n v="0.4"/>
  </r>
  <r>
    <n v="241"/>
    <x v="84"/>
    <n v="7"/>
    <n v="30"/>
    <n v="14"/>
    <x v="4"/>
    <x v="3"/>
    <x v="4"/>
    <n v="17"/>
    <n v="34"/>
    <x v="16"/>
    <n v="3909"/>
    <n v="6"/>
    <x v="4"/>
    <n v="2"/>
    <n v="34"/>
    <n v="17"/>
    <n v="17"/>
    <n v="17"/>
    <n v="0.11"/>
    <n v="476"/>
    <n v="238"/>
    <n v="52.36"/>
    <n v="185.64"/>
    <n v="0.38999999999999996"/>
  </r>
  <r>
    <n v="242"/>
    <x v="84"/>
    <n v="10"/>
    <n v="26"/>
    <n v="16"/>
    <x v="4"/>
    <x v="3"/>
    <x v="1"/>
    <n v="29"/>
    <n v="58"/>
    <x v="1"/>
    <n v="2557"/>
    <n v="7"/>
    <x v="1"/>
    <n v="2"/>
    <n v="58"/>
    <n v="29"/>
    <n v="29"/>
    <n v="29"/>
    <n v="0.11"/>
    <n v="928"/>
    <n v="464"/>
    <n v="102.08"/>
    <n v="361.91999999999996"/>
    <n v="0.38999999999999996"/>
  </r>
  <r>
    <n v="243"/>
    <x v="84"/>
    <n v="10"/>
    <n v="11"/>
    <n v="16"/>
    <x v="4"/>
    <x v="3"/>
    <x v="1"/>
    <n v="29"/>
    <n v="58"/>
    <x v="12"/>
    <n v="3985"/>
    <n v="6"/>
    <x v="4"/>
    <n v="2"/>
    <n v="58"/>
    <n v="29"/>
    <n v="29"/>
    <n v="29"/>
    <n v="0.11"/>
    <n v="928"/>
    <n v="464"/>
    <n v="102.08"/>
    <n v="361.91999999999996"/>
    <n v="0.38999999999999996"/>
  </r>
  <r>
    <n v="244"/>
    <x v="85"/>
    <n v="1"/>
    <n v="21"/>
    <n v="19"/>
    <x v="5"/>
    <x v="3"/>
    <x v="8"/>
    <n v="10"/>
    <n v="20"/>
    <x v="26"/>
    <n v="2616"/>
    <n v="7"/>
    <x v="1"/>
    <n v="2"/>
    <n v="20"/>
    <n v="10"/>
    <n v="10"/>
    <n v="10"/>
    <n v="0.11"/>
    <n v="380"/>
    <n v="190"/>
    <n v="41.8"/>
    <n v="148.19999999999999"/>
    <n v="0.38999999999999996"/>
  </r>
  <r>
    <n v="245"/>
    <x v="85"/>
    <n v="8"/>
    <n v="16"/>
    <n v="15"/>
    <x v="5"/>
    <x v="3"/>
    <x v="5"/>
    <n v="14"/>
    <n v="28"/>
    <x v="6"/>
    <n v="2456"/>
    <n v="7"/>
    <x v="1"/>
    <n v="2"/>
    <n v="28"/>
    <n v="14"/>
    <n v="14"/>
    <n v="14"/>
    <n v="0.11"/>
    <n v="420"/>
    <n v="210"/>
    <n v="46.2"/>
    <n v="163.80000000000001"/>
    <n v="0.39"/>
  </r>
  <r>
    <n v="246"/>
    <x v="85"/>
    <n v="5"/>
    <n v="34"/>
    <n v="15"/>
    <x v="5"/>
    <x v="3"/>
    <x v="6"/>
    <n v="24"/>
    <n v="48"/>
    <x v="31"/>
    <n v="3680"/>
    <n v="6"/>
    <x v="4"/>
    <n v="2"/>
    <n v="48"/>
    <n v="24"/>
    <n v="24"/>
    <n v="24"/>
    <n v="0.11"/>
    <n v="720"/>
    <n v="360"/>
    <n v="79.2"/>
    <n v="280.8"/>
    <n v="0.39"/>
  </r>
  <r>
    <n v="247"/>
    <x v="86"/>
    <n v="1"/>
    <n v="20"/>
    <n v="17"/>
    <x v="6"/>
    <x v="3"/>
    <x v="8"/>
    <n v="10"/>
    <n v="20"/>
    <x v="21"/>
    <n v="3522"/>
    <n v="6"/>
    <x v="4"/>
    <n v="2"/>
    <n v="20"/>
    <n v="10"/>
    <n v="10"/>
    <n v="10"/>
    <n v="0.11"/>
    <n v="340"/>
    <n v="170"/>
    <n v="37.4"/>
    <n v="132.6"/>
    <n v="0.38999999999999996"/>
  </r>
  <r>
    <n v="248"/>
    <x v="86"/>
    <n v="2"/>
    <n v="4"/>
    <n v="13"/>
    <x v="6"/>
    <x v="3"/>
    <x v="3"/>
    <n v="14"/>
    <n v="28"/>
    <x v="19"/>
    <n v="4345"/>
    <n v="5"/>
    <x v="2"/>
    <n v="2"/>
    <n v="28"/>
    <n v="14"/>
    <n v="14"/>
    <n v="14"/>
    <n v="0.11"/>
    <n v="364"/>
    <n v="182"/>
    <n v="40.04"/>
    <n v="141.96"/>
    <n v="0.39"/>
  </r>
  <r>
    <n v="249"/>
    <x v="86"/>
    <n v="2"/>
    <n v="23"/>
    <n v="12"/>
    <x v="6"/>
    <x v="3"/>
    <x v="3"/>
    <n v="14"/>
    <n v="28"/>
    <x v="22"/>
    <n v="5555"/>
    <n v="4"/>
    <x v="6"/>
    <n v="3"/>
    <n v="28"/>
    <n v="14"/>
    <n v="14"/>
    <n v="14"/>
    <n v="0.12"/>
    <n v="336"/>
    <n v="168"/>
    <n v="40.32"/>
    <n v="127.68"/>
    <n v="0.38"/>
  </r>
  <r>
    <n v="250"/>
    <x v="87"/>
    <n v="4"/>
    <n v="20"/>
    <n v="13"/>
    <x v="0"/>
    <x v="3"/>
    <x v="7"/>
    <n v="14"/>
    <n v="28"/>
    <x v="21"/>
    <n v="3522"/>
    <n v="6"/>
    <x v="4"/>
    <n v="2"/>
    <n v="33.6"/>
    <n v="14"/>
    <n v="14"/>
    <n v="14"/>
    <n v="0.11"/>
    <n v="436.8"/>
    <n v="182"/>
    <n v="48.048000000000002"/>
    <n v="206.75200000000001"/>
    <n v="0.47333333333333333"/>
  </r>
  <r>
    <n v="251"/>
    <x v="87"/>
    <n v="3"/>
    <n v="29"/>
    <n v="12"/>
    <x v="0"/>
    <x v="3"/>
    <x v="2"/>
    <n v="23"/>
    <n v="46"/>
    <x v="15"/>
    <n v="4645"/>
    <n v="5"/>
    <x v="2"/>
    <n v="2"/>
    <n v="55.199999999999996"/>
    <n v="23"/>
    <n v="23"/>
    <n v="23"/>
    <n v="0.11"/>
    <n v="662.4"/>
    <n v="276"/>
    <n v="72.864000000000004"/>
    <n v="313.53599999999994"/>
    <n v="0.47333333333333327"/>
  </r>
  <r>
    <n v="252"/>
    <x v="87"/>
    <n v="4"/>
    <n v="23"/>
    <n v="19"/>
    <x v="0"/>
    <x v="3"/>
    <x v="7"/>
    <n v="14"/>
    <n v="28"/>
    <x v="22"/>
    <n v="5555"/>
    <n v="4"/>
    <x v="6"/>
    <n v="3"/>
    <n v="33.6"/>
    <n v="14"/>
    <n v="14"/>
    <n v="14"/>
    <n v="0.12"/>
    <n v="638.4"/>
    <n v="266"/>
    <n v="76.60799999999999"/>
    <n v="295.79199999999997"/>
    <n v="0.46333333333333332"/>
  </r>
  <r>
    <n v="253"/>
    <x v="88"/>
    <n v="4"/>
    <n v="7"/>
    <n v="5"/>
    <x v="1"/>
    <x v="3"/>
    <x v="7"/>
    <n v="14"/>
    <n v="28"/>
    <x v="17"/>
    <n v="1810"/>
    <n v="8"/>
    <x v="0"/>
    <n v="1"/>
    <n v="28"/>
    <n v="14"/>
    <n v="14"/>
    <n v="14"/>
    <n v="0.1"/>
    <n v="140"/>
    <n v="70"/>
    <n v="14"/>
    <n v="56"/>
    <n v="0.4"/>
  </r>
  <r>
    <n v="254"/>
    <x v="88"/>
    <n v="10"/>
    <n v="4"/>
    <n v="12"/>
    <x v="1"/>
    <x v="3"/>
    <x v="1"/>
    <n v="29"/>
    <n v="58"/>
    <x v="19"/>
    <n v="4345"/>
    <n v="5"/>
    <x v="2"/>
    <n v="2"/>
    <n v="58"/>
    <n v="29"/>
    <n v="29"/>
    <n v="29"/>
    <n v="0.11"/>
    <n v="696"/>
    <n v="348"/>
    <n v="76.56"/>
    <n v="271.44"/>
    <n v="0.39"/>
  </r>
  <r>
    <n v="255"/>
    <x v="88"/>
    <n v="6"/>
    <n v="29"/>
    <n v="17"/>
    <x v="1"/>
    <x v="3"/>
    <x v="9"/>
    <n v="16"/>
    <n v="32"/>
    <x v="15"/>
    <n v="4645"/>
    <n v="5"/>
    <x v="2"/>
    <n v="2"/>
    <n v="32"/>
    <n v="16"/>
    <n v="16"/>
    <n v="16"/>
    <n v="0.11"/>
    <n v="544"/>
    <n v="272"/>
    <n v="59.84"/>
    <n v="212.15999999999997"/>
    <n v="0.38999999999999996"/>
  </r>
  <r>
    <n v="256"/>
    <x v="89"/>
    <n v="5"/>
    <n v="16"/>
    <n v="19"/>
    <x v="2"/>
    <x v="3"/>
    <x v="6"/>
    <n v="24"/>
    <n v="48"/>
    <x v="6"/>
    <n v="2456"/>
    <n v="7"/>
    <x v="1"/>
    <n v="2"/>
    <n v="48"/>
    <n v="24"/>
    <n v="24"/>
    <n v="24"/>
    <n v="0.11"/>
    <n v="912"/>
    <n v="456"/>
    <n v="100.32000000000001"/>
    <n v="355.67999999999995"/>
    <n v="0.38999999999999996"/>
  </r>
  <r>
    <n v="257"/>
    <x v="89"/>
    <n v="5"/>
    <n v="36"/>
    <n v="12"/>
    <x v="2"/>
    <x v="3"/>
    <x v="6"/>
    <n v="24"/>
    <n v="48"/>
    <x v="34"/>
    <n v="1898"/>
    <n v="8"/>
    <x v="0"/>
    <n v="1"/>
    <n v="48"/>
    <n v="24"/>
    <n v="24"/>
    <n v="24"/>
    <n v="0.1"/>
    <n v="576"/>
    <n v="288"/>
    <n v="57.6"/>
    <n v="230.39999999999998"/>
    <n v="0.39999999999999997"/>
  </r>
  <r>
    <n v="258"/>
    <x v="89"/>
    <n v="2"/>
    <n v="35"/>
    <n v="12"/>
    <x v="2"/>
    <x v="3"/>
    <x v="3"/>
    <n v="14"/>
    <n v="28"/>
    <x v="3"/>
    <n v="2383"/>
    <n v="7"/>
    <x v="1"/>
    <n v="2"/>
    <n v="28"/>
    <n v="14"/>
    <n v="14"/>
    <n v="14"/>
    <n v="0.11"/>
    <n v="336"/>
    <n v="168"/>
    <n v="36.96"/>
    <n v="131.04"/>
    <n v="0.38999999999999996"/>
  </r>
  <r>
    <n v="259"/>
    <x v="90"/>
    <n v="1"/>
    <n v="18"/>
    <n v="11"/>
    <x v="3"/>
    <x v="3"/>
    <x v="8"/>
    <n v="10"/>
    <n v="20"/>
    <x v="13"/>
    <n v="5194"/>
    <n v="4"/>
    <x v="6"/>
    <n v="3"/>
    <n v="20"/>
    <n v="10"/>
    <n v="10"/>
    <n v="10"/>
    <n v="0.12"/>
    <n v="220"/>
    <n v="110"/>
    <n v="26.4"/>
    <n v="83.6"/>
    <n v="0.37999999999999995"/>
  </r>
  <r>
    <n v="260"/>
    <x v="90"/>
    <n v="8"/>
    <n v="22"/>
    <n v="19"/>
    <x v="3"/>
    <x v="3"/>
    <x v="5"/>
    <n v="14"/>
    <n v="28"/>
    <x v="27"/>
    <n v="1601"/>
    <n v="8"/>
    <x v="0"/>
    <n v="1"/>
    <n v="28"/>
    <n v="14"/>
    <n v="14"/>
    <n v="14"/>
    <n v="0.1"/>
    <n v="532"/>
    <n v="266"/>
    <n v="53.2"/>
    <n v="212.8"/>
    <n v="0.4"/>
  </r>
  <r>
    <n v="261"/>
    <x v="90"/>
    <n v="1"/>
    <n v="11"/>
    <n v="16"/>
    <x v="3"/>
    <x v="3"/>
    <x v="8"/>
    <n v="10"/>
    <n v="20"/>
    <x v="12"/>
    <n v="3985"/>
    <n v="6"/>
    <x v="4"/>
    <n v="2"/>
    <n v="20"/>
    <n v="10"/>
    <n v="10"/>
    <n v="10"/>
    <n v="0.11"/>
    <n v="320"/>
    <n v="160"/>
    <n v="35.200000000000003"/>
    <n v="124.80000000000001"/>
    <n v="0.39"/>
  </r>
  <r>
    <n v="262"/>
    <x v="91"/>
    <n v="7"/>
    <n v="12"/>
    <n v="15"/>
    <x v="4"/>
    <x v="3"/>
    <x v="4"/>
    <n v="17"/>
    <n v="34"/>
    <x v="14"/>
    <n v="2027"/>
    <n v="7"/>
    <x v="1"/>
    <n v="2"/>
    <n v="34"/>
    <n v="17"/>
    <n v="17"/>
    <n v="17"/>
    <n v="0.11"/>
    <n v="510"/>
    <n v="255"/>
    <n v="56.1"/>
    <n v="198.89999999999998"/>
    <n v="0.38999999999999996"/>
  </r>
  <r>
    <n v="263"/>
    <x v="91"/>
    <n v="8"/>
    <n v="6"/>
    <n v="16"/>
    <x v="4"/>
    <x v="3"/>
    <x v="5"/>
    <n v="14"/>
    <n v="28"/>
    <x v="28"/>
    <n v="2700"/>
    <n v="2"/>
    <x v="3"/>
    <n v="4"/>
    <n v="25.2"/>
    <n v="14"/>
    <n v="14"/>
    <n v="14"/>
    <n v="0.13"/>
    <n v="403.2"/>
    <n v="224"/>
    <n v="52.415999999999997"/>
    <n v="126.78399999999999"/>
    <n v="0.31444444444444442"/>
  </r>
  <r>
    <n v="264"/>
    <x v="91"/>
    <n v="10"/>
    <n v="4"/>
    <n v="20"/>
    <x v="4"/>
    <x v="3"/>
    <x v="1"/>
    <n v="29"/>
    <n v="58"/>
    <x v="19"/>
    <n v="4345"/>
    <n v="5"/>
    <x v="2"/>
    <n v="2"/>
    <n v="58"/>
    <n v="29"/>
    <n v="29"/>
    <n v="29"/>
    <n v="0.11"/>
    <n v="1160"/>
    <n v="580"/>
    <n v="127.6"/>
    <n v="452.4"/>
    <n v="0.38999999999999996"/>
  </r>
  <r>
    <n v="265"/>
    <x v="92"/>
    <n v="8"/>
    <n v="12"/>
    <n v="12"/>
    <x v="5"/>
    <x v="3"/>
    <x v="5"/>
    <n v="14"/>
    <n v="28"/>
    <x v="14"/>
    <n v="2027"/>
    <n v="7"/>
    <x v="1"/>
    <n v="2"/>
    <n v="28"/>
    <n v="14"/>
    <n v="14"/>
    <n v="14"/>
    <n v="0.11"/>
    <n v="336"/>
    <n v="168"/>
    <n v="36.96"/>
    <n v="131.04"/>
    <n v="0.38999999999999996"/>
  </r>
  <r>
    <n v="266"/>
    <x v="92"/>
    <n v="1"/>
    <n v="34"/>
    <n v="15"/>
    <x v="5"/>
    <x v="3"/>
    <x v="8"/>
    <n v="10"/>
    <n v="20"/>
    <x v="31"/>
    <n v="3680"/>
    <n v="6"/>
    <x v="4"/>
    <n v="2"/>
    <n v="20"/>
    <n v="10"/>
    <n v="10"/>
    <n v="10"/>
    <n v="0.11"/>
    <n v="300"/>
    <n v="150"/>
    <n v="33"/>
    <n v="117"/>
    <n v="0.39"/>
  </r>
  <r>
    <n v="267"/>
    <x v="92"/>
    <n v="8"/>
    <n v="33"/>
    <n v="14"/>
    <x v="5"/>
    <x v="3"/>
    <x v="5"/>
    <n v="14"/>
    <n v="28"/>
    <x v="2"/>
    <n v="4217"/>
    <n v="5"/>
    <x v="2"/>
    <n v="2"/>
    <n v="28"/>
    <n v="14"/>
    <n v="14"/>
    <n v="14"/>
    <n v="0.11"/>
    <n v="392"/>
    <n v="196"/>
    <n v="43.12"/>
    <n v="152.88"/>
    <n v="0.39"/>
  </r>
  <r>
    <n v="268"/>
    <x v="93"/>
    <n v="3"/>
    <n v="23"/>
    <n v="11"/>
    <x v="6"/>
    <x v="6"/>
    <x v="2"/>
    <n v="23"/>
    <n v="46"/>
    <x v="22"/>
    <n v="5555"/>
    <n v="4"/>
    <x v="6"/>
    <n v="3"/>
    <n v="46"/>
    <n v="23"/>
    <n v="23"/>
    <n v="23"/>
    <n v="0.17"/>
    <n v="506"/>
    <n v="253"/>
    <n v="86.02000000000001"/>
    <n v="166.98000000000002"/>
    <n v="0.33"/>
  </r>
  <r>
    <n v="269"/>
    <x v="93"/>
    <n v="5"/>
    <n v="10"/>
    <n v="10"/>
    <x v="6"/>
    <x v="6"/>
    <x v="6"/>
    <n v="24"/>
    <n v="48"/>
    <x v="6"/>
    <n v="4384"/>
    <n v="5"/>
    <x v="2"/>
    <n v="2"/>
    <n v="48"/>
    <n v="24"/>
    <n v="24"/>
    <n v="24"/>
    <n v="0.15"/>
    <n v="480"/>
    <n v="240"/>
    <n v="72"/>
    <n v="168"/>
    <n v="0.35"/>
  </r>
  <r>
    <n v="270"/>
    <x v="93"/>
    <n v="8"/>
    <n v="36"/>
    <n v="9"/>
    <x v="6"/>
    <x v="6"/>
    <x v="5"/>
    <n v="14"/>
    <n v="28"/>
    <x v="34"/>
    <n v="1898"/>
    <n v="8"/>
    <x v="0"/>
    <n v="1"/>
    <n v="28"/>
    <n v="14"/>
    <n v="14"/>
    <n v="14"/>
    <n v="0.14000000000000001"/>
    <n v="252"/>
    <n v="126"/>
    <n v="35.28"/>
    <n v="90.72"/>
    <n v="0.36"/>
  </r>
  <r>
    <n v="271"/>
    <x v="94"/>
    <n v="5"/>
    <n v="7"/>
    <n v="14"/>
    <x v="0"/>
    <x v="6"/>
    <x v="6"/>
    <n v="24"/>
    <n v="48"/>
    <x v="17"/>
    <n v="1810"/>
    <n v="8"/>
    <x v="0"/>
    <n v="1"/>
    <n v="57.599999999999994"/>
    <n v="24"/>
    <n v="24"/>
    <n v="24"/>
    <n v="0.14000000000000001"/>
    <n v="806.39999999999986"/>
    <n v="336"/>
    <n v="112.89599999999999"/>
    <n v="357.50399999999991"/>
    <n v="0.4433333333333333"/>
  </r>
  <r>
    <n v="272"/>
    <x v="94"/>
    <n v="2"/>
    <n v="18"/>
    <n v="20"/>
    <x v="0"/>
    <x v="6"/>
    <x v="3"/>
    <n v="14"/>
    <n v="28"/>
    <x v="13"/>
    <n v="5194"/>
    <n v="4"/>
    <x v="6"/>
    <n v="3"/>
    <n v="33.6"/>
    <n v="14"/>
    <n v="14"/>
    <n v="14"/>
    <n v="0.17"/>
    <n v="672"/>
    <n v="280"/>
    <n v="114.24000000000001"/>
    <n v="277.76"/>
    <n v="0.41333333333333333"/>
  </r>
  <r>
    <n v="273"/>
    <x v="94"/>
    <n v="9"/>
    <n v="37"/>
    <n v="21"/>
    <x v="0"/>
    <x v="6"/>
    <x v="0"/>
    <n v="26"/>
    <n v="52"/>
    <x v="35"/>
    <n v="4073"/>
    <n v="5"/>
    <x v="2"/>
    <n v="2"/>
    <n v="62.4"/>
    <n v="26"/>
    <n v="26"/>
    <n v="26"/>
    <n v="0.15"/>
    <n v="1310.3999999999999"/>
    <n v="546"/>
    <n v="196.55999999999997"/>
    <n v="567.83999999999992"/>
    <n v="0.43333333333333329"/>
  </r>
  <r>
    <n v="274"/>
    <x v="95"/>
    <n v="3"/>
    <n v="40"/>
    <n v="16"/>
    <x v="1"/>
    <x v="6"/>
    <x v="2"/>
    <n v="23"/>
    <n v="46"/>
    <x v="30"/>
    <n v="1598"/>
    <n v="8"/>
    <x v="0"/>
    <n v="1"/>
    <n v="46"/>
    <n v="23"/>
    <n v="23"/>
    <n v="23"/>
    <n v="0.14000000000000001"/>
    <n v="736"/>
    <n v="368"/>
    <n v="103.04"/>
    <n v="264.95999999999998"/>
    <n v="0.36"/>
  </r>
  <r>
    <n v="275"/>
    <x v="95"/>
    <n v="4"/>
    <n v="3"/>
    <n v="18"/>
    <x v="1"/>
    <x v="6"/>
    <x v="7"/>
    <n v="14"/>
    <n v="28"/>
    <x v="24"/>
    <n v="5010"/>
    <n v="4"/>
    <x v="6"/>
    <n v="3"/>
    <n v="28"/>
    <n v="14"/>
    <n v="14"/>
    <n v="14"/>
    <n v="0.17"/>
    <n v="504"/>
    <n v="252"/>
    <n v="85.68"/>
    <n v="166.32"/>
    <n v="0.32999999999999996"/>
  </r>
  <r>
    <n v="276"/>
    <x v="95"/>
    <n v="4"/>
    <n v="26"/>
    <n v="8"/>
    <x v="1"/>
    <x v="6"/>
    <x v="7"/>
    <n v="14"/>
    <n v="28"/>
    <x v="1"/>
    <n v="2557"/>
    <n v="7"/>
    <x v="1"/>
    <n v="2"/>
    <n v="28"/>
    <n v="14"/>
    <n v="14"/>
    <n v="14"/>
    <n v="0.15"/>
    <n v="224"/>
    <n v="112"/>
    <n v="33.6"/>
    <n v="78.400000000000006"/>
    <n v="0.35000000000000003"/>
  </r>
  <r>
    <n v="277"/>
    <x v="96"/>
    <n v="10"/>
    <n v="9"/>
    <n v="11"/>
    <x v="2"/>
    <x v="6"/>
    <x v="1"/>
    <n v="29"/>
    <n v="58"/>
    <x v="20"/>
    <n v="5400"/>
    <n v="4"/>
    <x v="6"/>
    <n v="3"/>
    <n v="58"/>
    <n v="29"/>
    <n v="29"/>
    <n v="29"/>
    <n v="0.17"/>
    <n v="638"/>
    <n v="319"/>
    <n v="108.46000000000001"/>
    <n v="210.53999999999996"/>
    <n v="0.32999999999999996"/>
  </r>
  <r>
    <n v="278"/>
    <x v="96"/>
    <n v="9"/>
    <n v="7"/>
    <n v="13"/>
    <x v="2"/>
    <x v="6"/>
    <x v="0"/>
    <n v="26"/>
    <n v="52"/>
    <x v="17"/>
    <n v="1810"/>
    <n v="8"/>
    <x v="0"/>
    <n v="1"/>
    <n v="52"/>
    <n v="26"/>
    <n v="26"/>
    <n v="26"/>
    <n v="0.14000000000000001"/>
    <n v="676"/>
    <n v="338"/>
    <n v="94.640000000000015"/>
    <n v="243.36"/>
    <n v="0.36000000000000004"/>
  </r>
  <r>
    <n v="279"/>
    <x v="96"/>
    <n v="10"/>
    <n v="27"/>
    <n v="14"/>
    <x v="2"/>
    <x v="6"/>
    <x v="1"/>
    <n v="29"/>
    <n v="58"/>
    <x v="36"/>
    <n v="1057"/>
    <n v="8"/>
    <x v="0"/>
    <n v="1"/>
    <n v="58"/>
    <n v="29"/>
    <n v="29"/>
    <n v="29"/>
    <n v="0.14000000000000001"/>
    <n v="812"/>
    <n v="406"/>
    <n v="113.68"/>
    <n v="292.31999999999994"/>
    <n v="0.35999999999999993"/>
  </r>
  <r>
    <n v="280"/>
    <x v="97"/>
    <n v="1"/>
    <n v="6"/>
    <n v="4"/>
    <x v="3"/>
    <x v="6"/>
    <x v="8"/>
    <n v="10"/>
    <n v="20"/>
    <x v="28"/>
    <n v="2700"/>
    <n v="2"/>
    <x v="3"/>
    <n v="4"/>
    <n v="18"/>
    <n v="10"/>
    <n v="10"/>
    <n v="10"/>
    <n v="0.19"/>
    <n v="72"/>
    <n v="40"/>
    <n v="13.68"/>
    <n v="18.32"/>
    <n v="0.25444444444444447"/>
  </r>
  <r>
    <n v="281"/>
    <x v="97"/>
    <n v="4"/>
    <n v="25"/>
    <n v="15"/>
    <x v="3"/>
    <x v="6"/>
    <x v="7"/>
    <n v="14"/>
    <n v="28"/>
    <x v="5"/>
    <n v="3586"/>
    <n v="6"/>
    <x v="4"/>
    <n v="2"/>
    <n v="28"/>
    <n v="14"/>
    <n v="14"/>
    <n v="14"/>
    <n v="0.15"/>
    <n v="420"/>
    <n v="210"/>
    <n v="63"/>
    <n v="147"/>
    <n v="0.35"/>
  </r>
  <r>
    <n v="282"/>
    <x v="97"/>
    <n v="1"/>
    <n v="13"/>
    <n v="16"/>
    <x v="3"/>
    <x v="6"/>
    <x v="8"/>
    <n v="10"/>
    <n v="20"/>
    <x v="25"/>
    <n v="1830"/>
    <n v="8"/>
    <x v="0"/>
    <n v="1"/>
    <n v="20"/>
    <n v="10"/>
    <n v="10"/>
    <n v="10"/>
    <n v="0.14000000000000001"/>
    <n v="320"/>
    <n v="160"/>
    <n v="44.800000000000004"/>
    <n v="115.19999999999999"/>
    <n v="0.36"/>
  </r>
  <r>
    <n v="283"/>
    <x v="98"/>
    <n v="4"/>
    <n v="14"/>
    <n v="14"/>
    <x v="4"/>
    <x v="6"/>
    <x v="7"/>
    <n v="14"/>
    <n v="28"/>
    <x v="4"/>
    <n v="7062"/>
    <n v="2"/>
    <x v="3"/>
    <n v="4"/>
    <n v="25.2"/>
    <n v="14"/>
    <n v="14"/>
    <n v="14"/>
    <n v="0.19"/>
    <n v="352.8"/>
    <n v="196"/>
    <n v="67.031999999999996"/>
    <n v="89.768000000000029"/>
    <n v="0.25444444444444453"/>
  </r>
  <r>
    <n v="284"/>
    <x v="98"/>
    <n v="2"/>
    <n v="33"/>
    <n v="17"/>
    <x v="4"/>
    <x v="6"/>
    <x v="3"/>
    <n v="14"/>
    <n v="28"/>
    <x v="2"/>
    <n v="4217"/>
    <n v="5"/>
    <x v="2"/>
    <n v="2"/>
    <n v="28"/>
    <n v="14"/>
    <n v="14"/>
    <n v="14"/>
    <n v="0.15"/>
    <n v="476"/>
    <n v="238"/>
    <n v="71.399999999999991"/>
    <n v="166.60000000000002"/>
    <n v="0.35000000000000003"/>
  </r>
  <r>
    <n v="285"/>
    <x v="98"/>
    <n v="8"/>
    <n v="38"/>
    <n v="11"/>
    <x v="4"/>
    <x v="6"/>
    <x v="5"/>
    <n v="14"/>
    <n v="28"/>
    <x v="18"/>
    <n v="3055"/>
    <n v="6"/>
    <x v="4"/>
    <n v="2"/>
    <n v="28"/>
    <n v="14"/>
    <n v="14"/>
    <n v="14"/>
    <n v="0.15"/>
    <n v="308"/>
    <n v="154"/>
    <n v="46.199999999999996"/>
    <n v="107.80000000000001"/>
    <n v="0.35000000000000003"/>
  </r>
  <r>
    <n v="286"/>
    <x v="99"/>
    <n v="1"/>
    <n v="33"/>
    <n v="10"/>
    <x v="5"/>
    <x v="6"/>
    <x v="8"/>
    <n v="10"/>
    <n v="20"/>
    <x v="2"/>
    <n v="4217"/>
    <n v="5"/>
    <x v="2"/>
    <n v="2"/>
    <n v="20"/>
    <n v="10"/>
    <n v="10"/>
    <n v="10"/>
    <n v="0.15"/>
    <n v="200"/>
    <n v="100"/>
    <n v="30"/>
    <n v="70"/>
    <n v="0.35"/>
  </r>
  <r>
    <n v="287"/>
    <x v="99"/>
    <n v="7"/>
    <n v="15"/>
    <n v="16"/>
    <x v="5"/>
    <x v="6"/>
    <x v="4"/>
    <n v="17"/>
    <n v="34"/>
    <x v="9"/>
    <n v="1821"/>
    <n v="8"/>
    <x v="0"/>
    <n v="1"/>
    <n v="34"/>
    <n v="17"/>
    <n v="17"/>
    <n v="17"/>
    <n v="0.14000000000000001"/>
    <n v="544"/>
    <n v="272"/>
    <n v="76.160000000000011"/>
    <n v="195.83999999999997"/>
    <n v="0.35999999999999993"/>
  </r>
  <r>
    <n v="288"/>
    <x v="99"/>
    <n v="8"/>
    <n v="4"/>
    <n v="9"/>
    <x v="5"/>
    <x v="6"/>
    <x v="5"/>
    <n v="14"/>
    <n v="28"/>
    <x v="19"/>
    <n v="4345"/>
    <n v="5"/>
    <x v="2"/>
    <n v="2"/>
    <n v="28"/>
    <n v="14"/>
    <n v="14"/>
    <n v="14"/>
    <n v="0.15"/>
    <n v="252"/>
    <n v="126"/>
    <n v="37.799999999999997"/>
    <n v="88.199999999999989"/>
    <n v="0.35"/>
  </r>
  <r>
    <n v="289"/>
    <x v="100"/>
    <n v="6"/>
    <n v="24"/>
    <n v="22"/>
    <x v="6"/>
    <x v="6"/>
    <x v="9"/>
    <n v="16"/>
    <n v="32"/>
    <x v="10"/>
    <n v="4875"/>
    <n v="5"/>
    <x v="2"/>
    <n v="2"/>
    <n v="32"/>
    <n v="16"/>
    <n v="16"/>
    <n v="16"/>
    <n v="0.15"/>
    <n v="704"/>
    <n v="352"/>
    <n v="105.6"/>
    <n v="246.39999999999998"/>
    <n v="0.35"/>
  </r>
  <r>
    <n v="290"/>
    <x v="100"/>
    <n v="8"/>
    <n v="8"/>
    <n v="11"/>
    <x v="6"/>
    <x v="6"/>
    <x v="5"/>
    <n v="14"/>
    <n v="28"/>
    <x v="8"/>
    <n v="6768"/>
    <n v="3"/>
    <x v="5"/>
    <n v="3"/>
    <n v="25.2"/>
    <n v="14"/>
    <n v="14"/>
    <n v="14"/>
    <n v="0.17"/>
    <n v="277.2"/>
    <n v="154"/>
    <n v="47.124000000000002"/>
    <n v="76.075999999999993"/>
    <n v="0.27444444444444444"/>
  </r>
  <r>
    <n v="291"/>
    <x v="100"/>
    <n v="3"/>
    <n v="23"/>
    <n v="10"/>
    <x v="6"/>
    <x v="6"/>
    <x v="2"/>
    <n v="23"/>
    <n v="46"/>
    <x v="22"/>
    <n v="5555"/>
    <n v="4"/>
    <x v="6"/>
    <n v="3"/>
    <n v="46"/>
    <n v="23"/>
    <n v="23"/>
    <n v="23"/>
    <n v="0.17"/>
    <n v="460"/>
    <n v="230"/>
    <n v="78.2"/>
    <n v="151.80000000000001"/>
    <n v="0.33"/>
  </r>
  <r>
    <n v="292"/>
    <x v="101"/>
    <n v="10"/>
    <n v="21"/>
    <n v="17"/>
    <x v="0"/>
    <x v="6"/>
    <x v="1"/>
    <n v="29"/>
    <n v="58"/>
    <x v="26"/>
    <n v="2616"/>
    <n v="7"/>
    <x v="1"/>
    <n v="2"/>
    <n v="69.599999999999994"/>
    <n v="29"/>
    <n v="29"/>
    <n v="29"/>
    <n v="0.15"/>
    <n v="1183.1999999999998"/>
    <n v="493"/>
    <n v="177.47999999999996"/>
    <n v="512.7199999999998"/>
    <n v="0.43333333333333324"/>
  </r>
  <r>
    <n v="293"/>
    <x v="101"/>
    <n v="1"/>
    <n v="40"/>
    <n v="13"/>
    <x v="0"/>
    <x v="6"/>
    <x v="8"/>
    <n v="10"/>
    <n v="20"/>
    <x v="30"/>
    <n v="1598"/>
    <n v="8"/>
    <x v="0"/>
    <n v="1"/>
    <n v="24"/>
    <n v="10"/>
    <n v="10"/>
    <n v="10"/>
    <n v="0.14000000000000001"/>
    <n v="312"/>
    <n v="130"/>
    <n v="43.680000000000007"/>
    <n v="138.32"/>
    <n v="0.4433333333333333"/>
  </r>
  <r>
    <n v="294"/>
    <x v="101"/>
    <n v="5"/>
    <n v="36"/>
    <n v="14"/>
    <x v="0"/>
    <x v="6"/>
    <x v="6"/>
    <n v="24"/>
    <n v="48"/>
    <x v="34"/>
    <n v="1898"/>
    <n v="8"/>
    <x v="0"/>
    <n v="1"/>
    <n v="57.599999999999994"/>
    <n v="24"/>
    <n v="24"/>
    <n v="24"/>
    <n v="0.14000000000000001"/>
    <n v="806.39999999999986"/>
    <n v="336"/>
    <n v="112.89599999999999"/>
    <n v="357.50399999999991"/>
    <n v="0.4433333333333333"/>
  </r>
  <r>
    <n v="295"/>
    <x v="102"/>
    <n v="10"/>
    <n v="40"/>
    <n v="13"/>
    <x v="1"/>
    <x v="6"/>
    <x v="1"/>
    <n v="29"/>
    <n v="58"/>
    <x v="30"/>
    <n v="1598"/>
    <n v="8"/>
    <x v="0"/>
    <n v="1"/>
    <n v="58"/>
    <n v="29"/>
    <n v="29"/>
    <n v="29"/>
    <n v="0.14000000000000001"/>
    <n v="754"/>
    <n v="377"/>
    <n v="105.56000000000002"/>
    <n v="271.44"/>
    <n v="0.36"/>
  </r>
  <r>
    <n v="296"/>
    <x v="102"/>
    <n v="1"/>
    <n v="20"/>
    <n v="16"/>
    <x v="1"/>
    <x v="6"/>
    <x v="8"/>
    <n v="10"/>
    <n v="20"/>
    <x v="21"/>
    <n v="3522"/>
    <n v="6"/>
    <x v="4"/>
    <n v="2"/>
    <n v="20"/>
    <n v="10"/>
    <n v="10"/>
    <n v="10"/>
    <n v="0.15"/>
    <n v="320"/>
    <n v="160"/>
    <n v="48"/>
    <n v="112"/>
    <n v="0.35"/>
  </r>
  <r>
    <n v="297"/>
    <x v="102"/>
    <n v="6"/>
    <n v="26"/>
    <n v="16"/>
    <x v="1"/>
    <x v="6"/>
    <x v="9"/>
    <n v="16"/>
    <n v="32"/>
    <x v="1"/>
    <n v="2557"/>
    <n v="7"/>
    <x v="1"/>
    <n v="2"/>
    <n v="32"/>
    <n v="16"/>
    <n v="16"/>
    <n v="16"/>
    <n v="0.15"/>
    <n v="512"/>
    <n v="256"/>
    <n v="76.8"/>
    <n v="179.2"/>
    <n v="0.35"/>
  </r>
  <r>
    <n v="298"/>
    <x v="103"/>
    <n v="4"/>
    <n v="1"/>
    <n v="12"/>
    <x v="2"/>
    <x v="6"/>
    <x v="7"/>
    <n v="14"/>
    <n v="28"/>
    <x v="29"/>
    <n v="7402"/>
    <n v="7"/>
    <x v="1"/>
    <n v="2"/>
    <n v="28"/>
    <n v="14"/>
    <n v="14"/>
    <n v="14"/>
    <n v="0.15"/>
    <n v="336"/>
    <n v="168"/>
    <n v="50.4"/>
    <n v="117.6"/>
    <n v="0.35"/>
  </r>
  <r>
    <n v="299"/>
    <x v="103"/>
    <n v="3"/>
    <n v="29"/>
    <n v="11"/>
    <x v="2"/>
    <x v="6"/>
    <x v="2"/>
    <n v="23"/>
    <n v="46"/>
    <x v="15"/>
    <n v="4645"/>
    <n v="5"/>
    <x v="2"/>
    <n v="2"/>
    <n v="46"/>
    <n v="23"/>
    <n v="23"/>
    <n v="23"/>
    <n v="0.15"/>
    <n v="506"/>
    <n v="253"/>
    <n v="75.899999999999991"/>
    <n v="177.10000000000002"/>
    <n v="0.35000000000000003"/>
  </r>
  <r>
    <n v="300"/>
    <x v="103"/>
    <n v="8"/>
    <n v="7"/>
    <n v="11"/>
    <x v="2"/>
    <x v="6"/>
    <x v="5"/>
    <n v="14"/>
    <n v="28"/>
    <x v="17"/>
    <n v="1810"/>
    <n v="8"/>
    <x v="0"/>
    <n v="1"/>
    <n v="28"/>
    <n v="14"/>
    <n v="14"/>
    <n v="14"/>
    <n v="0.14000000000000001"/>
    <n v="308"/>
    <n v="154"/>
    <n v="43.120000000000005"/>
    <n v="110.88"/>
    <n v="0.36"/>
  </r>
  <r>
    <n v="301"/>
    <x v="104"/>
    <n v="10"/>
    <n v="19"/>
    <n v="15"/>
    <x v="3"/>
    <x v="6"/>
    <x v="1"/>
    <n v="29"/>
    <n v="58"/>
    <x v="11"/>
    <n v="4862"/>
    <n v="5"/>
    <x v="2"/>
    <n v="2"/>
    <n v="58"/>
    <n v="29"/>
    <n v="29"/>
    <n v="29"/>
    <n v="0.15"/>
    <n v="870"/>
    <n v="435"/>
    <n v="130.5"/>
    <n v="304.5"/>
    <n v="0.35"/>
  </r>
  <r>
    <n v="302"/>
    <x v="104"/>
    <n v="5"/>
    <n v="9"/>
    <n v="10"/>
    <x v="3"/>
    <x v="6"/>
    <x v="6"/>
    <n v="24"/>
    <n v="48"/>
    <x v="20"/>
    <n v="5400"/>
    <n v="4"/>
    <x v="6"/>
    <n v="3"/>
    <n v="48"/>
    <n v="24"/>
    <n v="24"/>
    <n v="24"/>
    <n v="0.17"/>
    <n v="480"/>
    <n v="240"/>
    <n v="81.600000000000009"/>
    <n v="158.39999999999998"/>
    <n v="0.32999999999999996"/>
  </r>
  <r>
    <n v="303"/>
    <x v="104"/>
    <n v="4"/>
    <n v="20"/>
    <n v="18"/>
    <x v="3"/>
    <x v="6"/>
    <x v="7"/>
    <n v="14"/>
    <n v="28"/>
    <x v="21"/>
    <n v="3522"/>
    <n v="6"/>
    <x v="4"/>
    <n v="2"/>
    <n v="28"/>
    <n v="14"/>
    <n v="14"/>
    <n v="14"/>
    <n v="0.15"/>
    <n v="504"/>
    <n v="252"/>
    <n v="75.599999999999994"/>
    <n v="176.39999999999998"/>
    <n v="0.35"/>
  </r>
  <r>
    <n v="304"/>
    <x v="105"/>
    <n v="8"/>
    <n v="38"/>
    <n v="15"/>
    <x v="4"/>
    <x v="6"/>
    <x v="5"/>
    <n v="14"/>
    <n v="28"/>
    <x v="18"/>
    <n v="3055"/>
    <n v="6"/>
    <x v="4"/>
    <n v="2"/>
    <n v="28"/>
    <n v="14"/>
    <n v="14"/>
    <n v="14"/>
    <n v="0.15"/>
    <n v="420"/>
    <n v="210"/>
    <n v="63"/>
    <n v="147"/>
    <n v="0.35"/>
  </r>
  <r>
    <n v="305"/>
    <x v="105"/>
    <n v="9"/>
    <n v="12"/>
    <n v="20"/>
    <x v="4"/>
    <x v="6"/>
    <x v="0"/>
    <n v="26"/>
    <n v="52"/>
    <x v="14"/>
    <n v="2027"/>
    <n v="7"/>
    <x v="1"/>
    <n v="2"/>
    <n v="52"/>
    <n v="26"/>
    <n v="26"/>
    <n v="26"/>
    <n v="0.15"/>
    <n v="1040"/>
    <n v="520"/>
    <n v="156"/>
    <n v="364"/>
    <n v="0.35"/>
  </r>
  <r>
    <n v="306"/>
    <x v="105"/>
    <n v="3"/>
    <n v="24"/>
    <n v="14"/>
    <x v="4"/>
    <x v="6"/>
    <x v="2"/>
    <n v="23"/>
    <n v="46"/>
    <x v="10"/>
    <n v="4875"/>
    <n v="5"/>
    <x v="2"/>
    <n v="2"/>
    <n v="46"/>
    <n v="23"/>
    <n v="23"/>
    <n v="23"/>
    <n v="0.15"/>
    <n v="644"/>
    <n v="322"/>
    <n v="96.6"/>
    <n v="225.39999999999998"/>
    <n v="0.35"/>
  </r>
  <r>
    <n v="307"/>
    <x v="106"/>
    <n v="9"/>
    <n v="34"/>
    <n v="12"/>
    <x v="5"/>
    <x v="6"/>
    <x v="0"/>
    <n v="26"/>
    <n v="52"/>
    <x v="31"/>
    <n v="3680"/>
    <n v="6"/>
    <x v="4"/>
    <n v="2"/>
    <n v="52"/>
    <n v="26"/>
    <n v="26"/>
    <n v="26"/>
    <n v="0.15"/>
    <n v="624"/>
    <n v="312"/>
    <n v="93.6"/>
    <n v="218.39999999999998"/>
    <n v="0.35"/>
  </r>
  <r>
    <n v="308"/>
    <x v="106"/>
    <n v="3"/>
    <n v="11"/>
    <n v="14"/>
    <x v="5"/>
    <x v="6"/>
    <x v="2"/>
    <n v="23"/>
    <n v="46"/>
    <x v="12"/>
    <n v="3985"/>
    <n v="6"/>
    <x v="4"/>
    <n v="2"/>
    <n v="46"/>
    <n v="23"/>
    <n v="23"/>
    <n v="23"/>
    <n v="0.15"/>
    <n v="644"/>
    <n v="322"/>
    <n v="96.6"/>
    <n v="225.39999999999998"/>
    <n v="0.35"/>
  </r>
  <r>
    <n v="309"/>
    <x v="106"/>
    <n v="8"/>
    <n v="2"/>
    <n v="14"/>
    <x v="5"/>
    <x v="6"/>
    <x v="5"/>
    <n v="14"/>
    <n v="28"/>
    <x v="37"/>
    <n v="6979"/>
    <n v="3"/>
    <x v="5"/>
    <n v="3"/>
    <n v="25.2"/>
    <n v="14"/>
    <n v="14"/>
    <n v="14"/>
    <n v="0.17"/>
    <n v="352.8"/>
    <n v="196"/>
    <n v="59.976000000000006"/>
    <n v="96.824000000000012"/>
    <n v="0.27444444444444449"/>
  </r>
  <r>
    <n v="310"/>
    <x v="107"/>
    <n v="10"/>
    <n v="20"/>
    <n v="10"/>
    <x v="6"/>
    <x v="6"/>
    <x v="1"/>
    <n v="29"/>
    <n v="58"/>
    <x v="21"/>
    <n v="3522"/>
    <n v="6"/>
    <x v="4"/>
    <n v="2"/>
    <n v="58"/>
    <n v="29"/>
    <n v="29"/>
    <n v="29"/>
    <n v="0.15"/>
    <n v="580"/>
    <n v="290"/>
    <n v="87"/>
    <n v="203"/>
    <n v="0.35"/>
  </r>
  <r>
    <n v="311"/>
    <x v="107"/>
    <n v="10"/>
    <n v="20"/>
    <n v="15"/>
    <x v="6"/>
    <x v="6"/>
    <x v="1"/>
    <n v="29"/>
    <n v="58"/>
    <x v="21"/>
    <n v="3522"/>
    <n v="6"/>
    <x v="4"/>
    <n v="2"/>
    <n v="58"/>
    <n v="29"/>
    <n v="29"/>
    <n v="29"/>
    <n v="0.15"/>
    <n v="870"/>
    <n v="435"/>
    <n v="130.5"/>
    <n v="304.5"/>
    <n v="0.35"/>
  </r>
  <r>
    <n v="312"/>
    <x v="107"/>
    <n v="2"/>
    <n v="33"/>
    <n v="18"/>
    <x v="6"/>
    <x v="6"/>
    <x v="3"/>
    <n v="14"/>
    <n v="28"/>
    <x v="2"/>
    <n v="4217"/>
    <n v="5"/>
    <x v="2"/>
    <n v="2"/>
    <n v="28"/>
    <n v="14"/>
    <n v="14"/>
    <n v="14"/>
    <n v="0.15"/>
    <n v="504"/>
    <n v="252"/>
    <n v="75.599999999999994"/>
    <n v="176.39999999999998"/>
    <n v="0.35"/>
  </r>
  <r>
    <n v="313"/>
    <x v="108"/>
    <n v="7"/>
    <n v="18"/>
    <n v="17"/>
    <x v="0"/>
    <x v="6"/>
    <x v="4"/>
    <n v="17"/>
    <n v="34"/>
    <x v="13"/>
    <n v="5194"/>
    <n v="4"/>
    <x v="6"/>
    <n v="3"/>
    <n v="40.799999999999997"/>
    <n v="17"/>
    <n v="17"/>
    <n v="17"/>
    <n v="0.17"/>
    <n v="693.59999999999991"/>
    <n v="289"/>
    <n v="117.91199999999999"/>
    <n v="286.68799999999993"/>
    <n v="0.41333333333333327"/>
  </r>
  <r>
    <n v="314"/>
    <x v="108"/>
    <n v="8"/>
    <n v="9"/>
    <n v="20"/>
    <x v="0"/>
    <x v="6"/>
    <x v="5"/>
    <n v="14"/>
    <n v="28"/>
    <x v="20"/>
    <n v="5400"/>
    <n v="4"/>
    <x v="6"/>
    <n v="3"/>
    <n v="33.6"/>
    <n v="14"/>
    <n v="14"/>
    <n v="14"/>
    <n v="0.17"/>
    <n v="672"/>
    <n v="280"/>
    <n v="114.24000000000001"/>
    <n v="277.76"/>
    <n v="0.41333333333333333"/>
  </r>
  <r>
    <n v="315"/>
    <x v="108"/>
    <n v="1"/>
    <n v="7"/>
    <n v="19"/>
    <x v="0"/>
    <x v="6"/>
    <x v="8"/>
    <n v="10"/>
    <n v="20"/>
    <x v="17"/>
    <n v="1810"/>
    <n v="8"/>
    <x v="0"/>
    <n v="1"/>
    <n v="24"/>
    <n v="10"/>
    <n v="10"/>
    <n v="10"/>
    <n v="0.14000000000000001"/>
    <n v="456"/>
    <n v="190"/>
    <n v="63.84"/>
    <n v="202.16"/>
    <n v="0.4433333333333333"/>
  </r>
  <r>
    <n v="316"/>
    <x v="109"/>
    <n v="3"/>
    <n v="40"/>
    <n v="18"/>
    <x v="1"/>
    <x v="6"/>
    <x v="2"/>
    <n v="23"/>
    <n v="46"/>
    <x v="30"/>
    <n v="1598"/>
    <n v="8"/>
    <x v="0"/>
    <n v="1"/>
    <n v="46"/>
    <n v="23"/>
    <n v="23"/>
    <n v="23"/>
    <n v="0.14000000000000001"/>
    <n v="828"/>
    <n v="414"/>
    <n v="115.92000000000002"/>
    <n v="298.07999999999993"/>
    <n v="0.35999999999999993"/>
  </r>
  <r>
    <n v="317"/>
    <x v="109"/>
    <n v="4"/>
    <n v="32"/>
    <n v="14"/>
    <x v="1"/>
    <x v="6"/>
    <x v="7"/>
    <n v="14"/>
    <n v="28"/>
    <x v="0"/>
    <n v="1612"/>
    <n v="8"/>
    <x v="0"/>
    <n v="1"/>
    <n v="28"/>
    <n v="14"/>
    <n v="14"/>
    <n v="14"/>
    <n v="0.14000000000000001"/>
    <n v="392"/>
    <n v="196"/>
    <n v="54.88"/>
    <n v="141.12"/>
    <n v="0.36"/>
  </r>
  <r>
    <n v="318"/>
    <x v="109"/>
    <n v="10"/>
    <n v="34"/>
    <n v="10"/>
    <x v="1"/>
    <x v="6"/>
    <x v="1"/>
    <n v="29"/>
    <n v="58"/>
    <x v="31"/>
    <n v="3680"/>
    <n v="6"/>
    <x v="4"/>
    <n v="2"/>
    <n v="58"/>
    <n v="29"/>
    <n v="29"/>
    <n v="29"/>
    <n v="0.15"/>
    <n v="580"/>
    <n v="290"/>
    <n v="87"/>
    <n v="203"/>
    <n v="0.35"/>
  </r>
  <r>
    <n v="319"/>
    <x v="110"/>
    <n v="4"/>
    <n v="32"/>
    <n v="13"/>
    <x v="2"/>
    <x v="6"/>
    <x v="7"/>
    <n v="14"/>
    <n v="28"/>
    <x v="0"/>
    <n v="1612"/>
    <n v="8"/>
    <x v="0"/>
    <n v="1"/>
    <n v="28"/>
    <n v="14"/>
    <n v="14"/>
    <n v="14"/>
    <n v="0.14000000000000001"/>
    <n v="364"/>
    <n v="182"/>
    <n v="50.960000000000008"/>
    <n v="131.04"/>
    <n v="0.36"/>
  </r>
  <r>
    <n v="320"/>
    <x v="110"/>
    <n v="6"/>
    <n v="4"/>
    <n v="14"/>
    <x v="2"/>
    <x v="6"/>
    <x v="9"/>
    <n v="16"/>
    <n v="32"/>
    <x v="19"/>
    <n v="4345"/>
    <n v="5"/>
    <x v="2"/>
    <n v="2"/>
    <n v="32"/>
    <n v="16"/>
    <n v="16"/>
    <n v="16"/>
    <n v="0.15"/>
    <n v="448"/>
    <n v="224"/>
    <n v="67.2"/>
    <n v="156.80000000000001"/>
    <n v="0.35000000000000003"/>
  </r>
  <r>
    <n v="321"/>
    <x v="110"/>
    <n v="3"/>
    <n v="19"/>
    <n v="6"/>
    <x v="2"/>
    <x v="6"/>
    <x v="2"/>
    <n v="23"/>
    <n v="46"/>
    <x v="11"/>
    <n v="4862"/>
    <n v="5"/>
    <x v="2"/>
    <n v="2"/>
    <n v="46"/>
    <n v="23"/>
    <n v="23"/>
    <n v="23"/>
    <n v="0.15"/>
    <n v="276"/>
    <n v="138"/>
    <n v="41.4"/>
    <n v="96.6"/>
    <n v="0.35"/>
  </r>
  <r>
    <n v="322"/>
    <x v="111"/>
    <n v="10"/>
    <n v="26"/>
    <n v="13"/>
    <x v="3"/>
    <x v="6"/>
    <x v="1"/>
    <n v="29"/>
    <n v="58"/>
    <x v="1"/>
    <n v="2557"/>
    <n v="7"/>
    <x v="1"/>
    <n v="2"/>
    <n v="58"/>
    <n v="29"/>
    <n v="29"/>
    <n v="29"/>
    <n v="0.15"/>
    <n v="754"/>
    <n v="377"/>
    <n v="113.1"/>
    <n v="263.89999999999998"/>
    <n v="0.35"/>
  </r>
  <r>
    <n v="323"/>
    <x v="111"/>
    <n v="5"/>
    <n v="3"/>
    <n v="14"/>
    <x v="3"/>
    <x v="6"/>
    <x v="6"/>
    <n v="24"/>
    <n v="48"/>
    <x v="24"/>
    <n v="5010"/>
    <n v="4"/>
    <x v="6"/>
    <n v="3"/>
    <n v="48"/>
    <n v="24"/>
    <n v="24"/>
    <n v="24"/>
    <n v="0.17"/>
    <n v="672"/>
    <n v="336"/>
    <n v="114.24000000000001"/>
    <n v="221.76"/>
    <n v="0.32999999999999996"/>
  </r>
  <r>
    <n v="324"/>
    <x v="111"/>
    <n v="9"/>
    <n v="23"/>
    <n v="17"/>
    <x v="3"/>
    <x v="6"/>
    <x v="0"/>
    <n v="26"/>
    <n v="52"/>
    <x v="22"/>
    <n v="5555"/>
    <n v="4"/>
    <x v="6"/>
    <n v="3"/>
    <n v="52"/>
    <n v="26"/>
    <n v="26"/>
    <n v="26"/>
    <n v="0.17"/>
    <n v="884"/>
    <n v="442"/>
    <n v="150.28"/>
    <n v="291.72000000000003"/>
    <n v="0.33"/>
  </r>
  <r>
    <n v="325"/>
    <x v="112"/>
    <n v="10"/>
    <n v="29"/>
    <n v="8"/>
    <x v="4"/>
    <x v="6"/>
    <x v="1"/>
    <n v="29"/>
    <n v="58"/>
    <x v="15"/>
    <n v="4645"/>
    <n v="5"/>
    <x v="2"/>
    <n v="2"/>
    <n v="58"/>
    <n v="29"/>
    <n v="29"/>
    <n v="29"/>
    <n v="0.15"/>
    <n v="464"/>
    <n v="232"/>
    <n v="69.599999999999994"/>
    <n v="162.39999999999998"/>
    <n v="0.35"/>
  </r>
  <r>
    <n v="326"/>
    <x v="112"/>
    <n v="3"/>
    <n v="18"/>
    <n v="13"/>
    <x v="4"/>
    <x v="6"/>
    <x v="2"/>
    <n v="23"/>
    <n v="46"/>
    <x v="13"/>
    <n v="5194"/>
    <n v="4"/>
    <x v="6"/>
    <n v="3"/>
    <n v="46"/>
    <n v="23"/>
    <n v="23"/>
    <n v="23"/>
    <n v="0.17"/>
    <n v="598"/>
    <n v="299"/>
    <n v="101.66000000000001"/>
    <n v="197.33999999999997"/>
    <n v="0.32999999999999996"/>
  </r>
  <r>
    <n v="327"/>
    <x v="112"/>
    <n v="3"/>
    <n v="3"/>
    <n v="16"/>
    <x v="4"/>
    <x v="6"/>
    <x v="2"/>
    <n v="23"/>
    <n v="46"/>
    <x v="24"/>
    <n v="5010"/>
    <n v="4"/>
    <x v="6"/>
    <n v="3"/>
    <n v="46"/>
    <n v="23"/>
    <n v="23"/>
    <n v="23"/>
    <n v="0.17"/>
    <n v="736"/>
    <n v="368"/>
    <n v="125.12"/>
    <n v="242.88"/>
    <n v="0.33"/>
  </r>
  <r>
    <n v="328"/>
    <x v="113"/>
    <n v="2"/>
    <n v="28"/>
    <n v="16"/>
    <x v="5"/>
    <x v="6"/>
    <x v="3"/>
    <n v="14"/>
    <n v="28"/>
    <x v="32"/>
    <n v="5249"/>
    <n v="4"/>
    <x v="6"/>
    <n v="3"/>
    <n v="28"/>
    <n v="14"/>
    <n v="14"/>
    <n v="14"/>
    <n v="0.17"/>
    <n v="448"/>
    <n v="224"/>
    <n v="76.160000000000011"/>
    <n v="147.83999999999997"/>
    <n v="0.32999999999999996"/>
  </r>
  <r>
    <n v="329"/>
    <x v="113"/>
    <n v="10"/>
    <n v="30"/>
    <n v="11"/>
    <x v="5"/>
    <x v="6"/>
    <x v="1"/>
    <n v="29"/>
    <n v="58"/>
    <x v="16"/>
    <n v="3909"/>
    <n v="6"/>
    <x v="4"/>
    <n v="2"/>
    <n v="58"/>
    <n v="29"/>
    <n v="29"/>
    <n v="29"/>
    <n v="0.15"/>
    <n v="638"/>
    <n v="319"/>
    <n v="95.7"/>
    <n v="223.3"/>
    <n v="0.35000000000000003"/>
  </r>
  <r>
    <n v="330"/>
    <x v="113"/>
    <n v="3"/>
    <n v="39"/>
    <n v="9"/>
    <x v="5"/>
    <x v="6"/>
    <x v="2"/>
    <n v="23"/>
    <n v="46"/>
    <x v="7"/>
    <n v="2483"/>
    <n v="7"/>
    <x v="1"/>
    <n v="2"/>
    <n v="46"/>
    <n v="23"/>
    <n v="23"/>
    <n v="23"/>
    <n v="0.15"/>
    <n v="414"/>
    <n v="207"/>
    <n v="62.099999999999994"/>
    <n v="144.89999999999998"/>
    <n v="0.34999999999999992"/>
  </r>
  <r>
    <n v="331"/>
    <x v="114"/>
    <n v="1"/>
    <n v="16"/>
    <n v="16"/>
    <x v="6"/>
    <x v="6"/>
    <x v="8"/>
    <n v="10"/>
    <n v="20"/>
    <x v="6"/>
    <n v="2456"/>
    <n v="7"/>
    <x v="1"/>
    <n v="2"/>
    <n v="20"/>
    <n v="10"/>
    <n v="10"/>
    <n v="10"/>
    <n v="0.15"/>
    <n v="320"/>
    <n v="160"/>
    <n v="48"/>
    <n v="112"/>
    <n v="0.35"/>
  </r>
  <r>
    <n v="332"/>
    <x v="114"/>
    <n v="8"/>
    <n v="25"/>
    <n v="15"/>
    <x v="6"/>
    <x v="6"/>
    <x v="5"/>
    <n v="14"/>
    <n v="28"/>
    <x v="5"/>
    <n v="3586"/>
    <n v="6"/>
    <x v="4"/>
    <n v="2"/>
    <n v="28"/>
    <n v="14"/>
    <n v="14"/>
    <n v="14"/>
    <n v="0.15"/>
    <n v="420"/>
    <n v="210"/>
    <n v="63"/>
    <n v="147"/>
    <n v="0.35"/>
  </r>
  <r>
    <n v="333"/>
    <x v="114"/>
    <n v="7"/>
    <n v="1"/>
    <n v="14"/>
    <x v="6"/>
    <x v="6"/>
    <x v="4"/>
    <n v="17"/>
    <n v="34"/>
    <x v="29"/>
    <n v="7402"/>
    <n v="7"/>
    <x v="1"/>
    <n v="2"/>
    <n v="34"/>
    <n v="17"/>
    <n v="17"/>
    <n v="17"/>
    <n v="0.15"/>
    <n v="476"/>
    <n v="238"/>
    <n v="71.399999999999991"/>
    <n v="166.60000000000002"/>
    <n v="0.35000000000000003"/>
  </r>
  <r>
    <n v="334"/>
    <x v="115"/>
    <n v="2"/>
    <n v="27"/>
    <n v="14"/>
    <x v="0"/>
    <x v="6"/>
    <x v="3"/>
    <n v="14"/>
    <n v="28"/>
    <x v="36"/>
    <n v="1057"/>
    <n v="8"/>
    <x v="0"/>
    <n v="1"/>
    <n v="33.6"/>
    <n v="14"/>
    <n v="14"/>
    <n v="14"/>
    <n v="0.14000000000000001"/>
    <n v="470.40000000000003"/>
    <n v="196"/>
    <n v="65.856000000000009"/>
    <n v="208.54400000000004"/>
    <n v="0.44333333333333341"/>
  </r>
  <r>
    <n v="335"/>
    <x v="115"/>
    <n v="3"/>
    <n v="21"/>
    <n v="19"/>
    <x v="0"/>
    <x v="6"/>
    <x v="2"/>
    <n v="23"/>
    <n v="46"/>
    <x v="26"/>
    <n v="2616"/>
    <n v="7"/>
    <x v="1"/>
    <n v="2"/>
    <n v="55.199999999999996"/>
    <n v="23"/>
    <n v="23"/>
    <n v="23"/>
    <n v="0.15"/>
    <n v="1048.8"/>
    <n v="437"/>
    <n v="157.32"/>
    <n v="454.48"/>
    <n v="0.43333333333333335"/>
  </r>
  <r>
    <n v="336"/>
    <x v="115"/>
    <n v="9"/>
    <n v="25"/>
    <n v="18"/>
    <x v="0"/>
    <x v="6"/>
    <x v="0"/>
    <n v="26"/>
    <n v="52"/>
    <x v="5"/>
    <n v="3586"/>
    <n v="6"/>
    <x v="4"/>
    <n v="2"/>
    <n v="62.4"/>
    <n v="26"/>
    <n v="26"/>
    <n v="26"/>
    <n v="0.15"/>
    <n v="1123.2"/>
    <n v="468"/>
    <n v="168.48"/>
    <n v="486.72"/>
    <n v="0.43333333333333335"/>
  </r>
  <r>
    <n v="337"/>
    <x v="116"/>
    <n v="3"/>
    <n v="36"/>
    <n v="7"/>
    <x v="1"/>
    <x v="6"/>
    <x v="2"/>
    <n v="23"/>
    <n v="46"/>
    <x v="34"/>
    <n v="1898"/>
    <n v="8"/>
    <x v="0"/>
    <n v="1"/>
    <n v="46"/>
    <n v="23"/>
    <n v="23"/>
    <n v="23"/>
    <n v="0.14000000000000001"/>
    <n v="322"/>
    <n v="161"/>
    <n v="45.080000000000005"/>
    <n v="115.91999999999999"/>
    <n v="0.36"/>
  </r>
  <r>
    <n v="338"/>
    <x v="116"/>
    <n v="5"/>
    <n v="31"/>
    <n v="2"/>
    <x v="1"/>
    <x v="6"/>
    <x v="6"/>
    <n v="24"/>
    <n v="48"/>
    <x v="19"/>
    <n v="2227"/>
    <n v="7"/>
    <x v="1"/>
    <n v="2"/>
    <n v="48"/>
    <n v="24"/>
    <n v="24"/>
    <n v="24"/>
    <n v="0.15"/>
    <n v="96"/>
    <n v="48"/>
    <n v="14.399999999999999"/>
    <n v="33.6"/>
    <n v="0.35000000000000003"/>
  </r>
  <r>
    <n v="339"/>
    <x v="116"/>
    <n v="8"/>
    <n v="13"/>
    <n v="18"/>
    <x v="1"/>
    <x v="6"/>
    <x v="5"/>
    <n v="14"/>
    <n v="28"/>
    <x v="25"/>
    <n v="1830"/>
    <n v="8"/>
    <x v="0"/>
    <n v="1"/>
    <n v="28"/>
    <n v="14"/>
    <n v="14"/>
    <n v="14"/>
    <n v="0.14000000000000001"/>
    <n v="504"/>
    <n v="252"/>
    <n v="70.56"/>
    <n v="181.44"/>
    <n v="0.36"/>
  </r>
  <r>
    <n v="340"/>
    <x v="117"/>
    <n v="10"/>
    <n v="18"/>
    <n v="15"/>
    <x v="2"/>
    <x v="6"/>
    <x v="1"/>
    <n v="29"/>
    <n v="58"/>
    <x v="13"/>
    <n v="5194"/>
    <n v="4"/>
    <x v="6"/>
    <n v="3"/>
    <n v="58"/>
    <n v="29"/>
    <n v="29"/>
    <n v="29"/>
    <n v="0.17"/>
    <n v="870"/>
    <n v="435"/>
    <n v="147.9"/>
    <n v="287.10000000000002"/>
    <n v="0.33"/>
  </r>
  <r>
    <n v="341"/>
    <x v="117"/>
    <n v="9"/>
    <n v="39"/>
    <n v="10"/>
    <x v="2"/>
    <x v="6"/>
    <x v="0"/>
    <n v="26"/>
    <n v="52"/>
    <x v="7"/>
    <n v="2483"/>
    <n v="7"/>
    <x v="1"/>
    <n v="2"/>
    <n v="52"/>
    <n v="26"/>
    <n v="26"/>
    <n v="26"/>
    <n v="0.15"/>
    <n v="520"/>
    <n v="260"/>
    <n v="78"/>
    <n v="182"/>
    <n v="0.35"/>
  </r>
  <r>
    <n v="342"/>
    <x v="117"/>
    <n v="7"/>
    <n v="2"/>
    <n v="13"/>
    <x v="2"/>
    <x v="6"/>
    <x v="4"/>
    <n v="17"/>
    <n v="34"/>
    <x v="37"/>
    <n v="6979"/>
    <n v="3"/>
    <x v="5"/>
    <n v="3"/>
    <n v="30.6"/>
    <n v="17"/>
    <n v="17"/>
    <n v="17"/>
    <n v="0.17"/>
    <n v="397.8"/>
    <n v="221"/>
    <n v="67.626000000000005"/>
    <n v="109.17400000000004"/>
    <n v="0.27444444444444455"/>
  </r>
  <r>
    <n v="343"/>
    <x v="118"/>
    <n v="3"/>
    <n v="32"/>
    <n v="20"/>
    <x v="3"/>
    <x v="6"/>
    <x v="2"/>
    <n v="23"/>
    <n v="46"/>
    <x v="0"/>
    <n v="1612"/>
    <n v="8"/>
    <x v="0"/>
    <n v="1"/>
    <n v="46"/>
    <n v="23"/>
    <n v="23"/>
    <n v="23"/>
    <n v="0.14000000000000001"/>
    <n v="920"/>
    <n v="460"/>
    <n v="128.80000000000001"/>
    <n v="331.20000000000005"/>
    <n v="0.36000000000000004"/>
  </r>
  <r>
    <n v="344"/>
    <x v="118"/>
    <n v="3"/>
    <n v="26"/>
    <n v="18"/>
    <x v="3"/>
    <x v="6"/>
    <x v="2"/>
    <n v="23"/>
    <n v="46"/>
    <x v="1"/>
    <n v="2557"/>
    <n v="7"/>
    <x v="1"/>
    <n v="2"/>
    <n v="46"/>
    <n v="23"/>
    <n v="23"/>
    <n v="23"/>
    <n v="0.15"/>
    <n v="828"/>
    <n v="414"/>
    <n v="124.19999999999999"/>
    <n v="289.79999999999995"/>
    <n v="0.34999999999999992"/>
  </r>
  <r>
    <n v="345"/>
    <x v="118"/>
    <n v="6"/>
    <n v="34"/>
    <n v="14"/>
    <x v="3"/>
    <x v="6"/>
    <x v="9"/>
    <n v="16"/>
    <n v="32"/>
    <x v="31"/>
    <n v="3680"/>
    <n v="6"/>
    <x v="4"/>
    <n v="2"/>
    <n v="32"/>
    <n v="16"/>
    <n v="16"/>
    <n v="16"/>
    <n v="0.15"/>
    <n v="448"/>
    <n v="224"/>
    <n v="67.2"/>
    <n v="156.80000000000001"/>
    <n v="0.35000000000000003"/>
  </r>
  <r>
    <n v="346"/>
    <x v="119"/>
    <n v="7"/>
    <n v="20"/>
    <n v="12"/>
    <x v="4"/>
    <x v="6"/>
    <x v="4"/>
    <n v="17"/>
    <n v="34"/>
    <x v="21"/>
    <n v="3522"/>
    <n v="6"/>
    <x v="4"/>
    <n v="2"/>
    <n v="34"/>
    <n v="17"/>
    <n v="17"/>
    <n v="17"/>
    <n v="0.15"/>
    <n v="408"/>
    <n v="204"/>
    <n v="61.199999999999996"/>
    <n v="142.80000000000001"/>
    <n v="0.35000000000000003"/>
  </r>
  <r>
    <n v="347"/>
    <x v="119"/>
    <n v="5"/>
    <n v="15"/>
    <n v="13"/>
    <x v="4"/>
    <x v="6"/>
    <x v="6"/>
    <n v="24"/>
    <n v="48"/>
    <x v="9"/>
    <n v="1821"/>
    <n v="8"/>
    <x v="0"/>
    <n v="1"/>
    <n v="48"/>
    <n v="24"/>
    <n v="24"/>
    <n v="24"/>
    <n v="0.14000000000000001"/>
    <n v="624"/>
    <n v="312"/>
    <n v="87.360000000000014"/>
    <n v="224.64"/>
    <n v="0.36"/>
  </r>
  <r>
    <n v="348"/>
    <x v="119"/>
    <n v="6"/>
    <n v="13"/>
    <n v="15"/>
    <x v="4"/>
    <x v="6"/>
    <x v="9"/>
    <n v="16"/>
    <n v="32"/>
    <x v="25"/>
    <n v="1830"/>
    <n v="8"/>
    <x v="0"/>
    <n v="1"/>
    <n v="32"/>
    <n v="16"/>
    <n v="16"/>
    <n v="16"/>
    <n v="0.14000000000000001"/>
    <n v="480"/>
    <n v="240"/>
    <n v="67.2"/>
    <n v="172.8"/>
    <n v="0.36000000000000004"/>
  </r>
  <r>
    <n v="349"/>
    <x v="120"/>
    <n v="9"/>
    <n v="4"/>
    <n v="23"/>
    <x v="5"/>
    <x v="6"/>
    <x v="0"/>
    <n v="26"/>
    <n v="52"/>
    <x v="19"/>
    <n v="4345"/>
    <n v="5"/>
    <x v="2"/>
    <n v="2"/>
    <n v="52"/>
    <n v="26"/>
    <n v="26"/>
    <n v="26"/>
    <n v="0.15"/>
    <n v="1196"/>
    <n v="598"/>
    <n v="179.4"/>
    <n v="418.6"/>
    <n v="0.35000000000000003"/>
  </r>
  <r>
    <n v="350"/>
    <x v="120"/>
    <n v="3"/>
    <n v="26"/>
    <n v="24"/>
    <x v="5"/>
    <x v="6"/>
    <x v="2"/>
    <n v="23"/>
    <n v="46"/>
    <x v="1"/>
    <n v="2557"/>
    <n v="7"/>
    <x v="1"/>
    <n v="2"/>
    <n v="46"/>
    <n v="23"/>
    <n v="23"/>
    <n v="23"/>
    <n v="0.15"/>
    <n v="1104"/>
    <n v="552"/>
    <n v="165.6"/>
    <n v="386.4"/>
    <n v="0.35"/>
  </r>
  <r>
    <n v="351"/>
    <x v="120"/>
    <n v="5"/>
    <n v="6"/>
    <n v="14"/>
    <x v="5"/>
    <x v="6"/>
    <x v="6"/>
    <n v="24"/>
    <n v="48"/>
    <x v="28"/>
    <n v="2700"/>
    <n v="2"/>
    <x v="3"/>
    <n v="4"/>
    <n v="43.2"/>
    <n v="24"/>
    <n v="24"/>
    <n v="24"/>
    <n v="0.19"/>
    <n v="604.80000000000007"/>
    <n v="336"/>
    <n v="114.91200000000002"/>
    <n v="153.88800000000003"/>
    <n v="0.25444444444444447"/>
  </r>
  <r>
    <n v="352"/>
    <x v="121"/>
    <n v="9"/>
    <n v="8"/>
    <n v="19"/>
    <x v="6"/>
    <x v="6"/>
    <x v="0"/>
    <n v="26"/>
    <n v="52"/>
    <x v="8"/>
    <n v="6768"/>
    <n v="3"/>
    <x v="5"/>
    <n v="3"/>
    <n v="46.800000000000004"/>
    <n v="26"/>
    <n v="26"/>
    <n v="26"/>
    <n v="0.17"/>
    <n v="889.2"/>
    <n v="494"/>
    <n v="151.16400000000002"/>
    <n v="244.03600000000006"/>
    <n v="0.27444444444444449"/>
  </r>
  <r>
    <n v="353"/>
    <x v="121"/>
    <n v="10"/>
    <n v="1"/>
    <n v="19"/>
    <x v="6"/>
    <x v="6"/>
    <x v="1"/>
    <n v="29"/>
    <n v="58"/>
    <x v="29"/>
    <n v="7402"/>
    <n v="7"/>
    <x v="1"/>
    <n v="2"/>
    <n v="58"/>
    <n v="29"/>
    <n v="29"/>
    <n v="29"/>
    <n v="0.15"/>
    <n v="1102"/>
    <n v="551"/>
    <n v="165.29999999999998"/>
    <n v="385.70000000000005"/>
    <n v="0.35000000000000003"/>
  </r>
  <r>
    <n v="354"/>
    <x v="121"/>
    <n v="9"/>
    <n v="11"/>
    <n v="19"/>
    <x v="6"/>
    <x v="6"/>
    <x v="0"/>
    <n v="26"/>
    <n v="52"/>
    <x v="12"/>
    <n v="3985"/>
    <n v="6"/>
    <x v="4"/>
    <n v="2"/>
    <n v="52"/>
    <n v="26"/>
    <n v="26"/>
    <n v="26"/>
    <n v="0.15"/>
    <n v="988"/>
    <n v="494"/>
    <n v="148.19999999999999"/>
    <n v="345.79999999999995"/>
    <n v="0.35"/>
  </r>
  <r>
    <n v="355"/>
    <x v="122"/>
    <n v="8"/>
    <n v="29"/>
    <n v="12"/>
    <x v="0"/>
    <x v="6"/>
    <x v="5"/>
    <n v="14"/>
    <n v="28"/>
    <x v="15"/>
    <n v="4645"/>
    <n v="5"/>
    <x v="2"/>
    <n v="2"/>
    <n v="33.6"/>
    <n v="14"/>
    <n v="14"/>
    <n v="14"/>
    <n v="0.15"/>
    <n v="403.20000000000005"/>
    <n v="168"/>
    <n v="60.480000000000004"/>
    <n v="174.72000000000003"/>
    <n v="0.43333333333333335"/>
  </r>
  <r>
    <n v="356"/>
    <x v="122"/>
    <n v="10"/>
    <n v="27"/>
    <n v="9"/>
    <x v="0"/>
    <x v="6"/>
    <x v="1"/>
    <n v="29"/>
    <n v="58"/>
    <x v="36"/>
    <n v="1057"/>
    <n v="8"/>
    <x v="0"/>
    <n v="1"/>
    <n v="69.599999999999994"/>
    <n v="29"/>
    <n v="29"/>
    <n v="29"/>
    <n v="0.14000000000000001"/>
    <n v="626.4"/>
    <n v="261"/>
    <n v="87.696000000000012"/>
    <n v="277.70399999999995"/>
    <n v="0.44333333333333325"/>
  </r>
  <r>
    <n v="357"/>
    <x v="122"/>
    <n v="10"/>
    <n v="25"/>
    <n v="10"/>
    <x v="0"/>
    <x v="6"/>
    <x v="1"/>
    <n v="29"/>
    <n v="58"/>
    <x v="5"/>
    <n v="3586"/>
    <n v="6"/>
    <x v="4"/>
    <n v="2"/>
    <n v="69.599999999999994"/>
    <n v="29"/>
    <n v="29"/>
    <n v="29"/>
    <n v="0.15"/>
    <n v="696"/>
    <n v="290"/>
    <n v="104.39999999999999"/>
    <n v="301.60000000000002"/>
    <n v="0.43333333333333335"/>
  </r>
  <r>
    <n v="358"/>
    <x v="123"/>
    <n v="10"/>
    <n v="22"/>
    <n v="15"/>
    <x v="1"/>
    <x v="4"/>
    <x v="1"/>
    <n v="29"/>
    <n v="58"/>
    <x v="27"/>
    <n v="1601"/>
    <n v="8"/>
    <x v="0"/>
    <n v="1"/>
    <n v="58"/>
    <n v="29"/>
    <n v="29"/>
    <n v="29"/>
    <n v="0.2"/>
    <n v="870"/>
    <n v="435"/>
    <n v="174"/>
    <n v="261"/>
    <n v="0.3"/>
  </r>
  <r>
    <n v="359"/>
    <x v="123"/>
    <n v="9"/>
    <n v="30"/>
    <n v="14"/>
    <x v="1"/>
    <x v="4"/>
    <x v="0"/>
    <n v="26"/>
    <n v="52"/>
    <x v="16"/>
    <n v="3909"/>
    <n v="6"/>
    <x v="4"/>
    <n v="2"/>
    <n v="52"/>
    <n v="26"/>
    <n v="26"/>
    <n v="26"/>
    <n v="0.22"/>
    <n v="728"/>
    <n v="364"/>
    <n v="160.16"/>
    <n v="203.84000000000003"/>
    <n v="0.28000000000000003"/>
  </r>
  <r>
    <n v="360"/>
    <x v="123"/>
    <n v="7"/>
    <n v="15"/>
    <n v="9"/>
    <x v="1"/>
    <x v="4"/>
    <x v="4"/>
    <n v="17"/>
    <n v="34"/>
    <x v="9"/>
    <n v="1821"/>
    <n v="8"/>
    <x v="0"/>
    <n v="1"/>
    <n v="34"/>
    <n v="17"/>
    <n v="17"/>
    <n v="17"/>
    <n v="0.2"/>
    <n v="306"/>
    <n v="153"/>
    <n v="61.2"/>
    <n v="91.800000000000011"/>
    <n v="0.30000000000000004"/>
  </r>
  <r>
    <n v="361"/>
    <x v="124"/>
    <n v="8"/>
    <n v="22"/>
    <n v="14"/>
    <x v="2"/>
    <x v="4"/>
    <x v="5"/>
    <n v="14"/>
    <n v="28"/>
    <x v="27"/>
    <n v="1601"/>
    <n v="8"/>
    <x v="0"/>
    <n v="1"/>
    <n v="28"/>
    <n v="14"/>
    <n v="14"/>
    <n v="14"/>
    <n v="0.2"/>
    <n v="392"/>
    <n v="196"/>
    <n v="78.400000000000006"/>
    <n v="117.60000000000002"/>
    <n v="0.30000000000000004"/>
  </r>
  <r>
    <n v="362"/>
    <x v="124"/>
    <n v="1"/>
    <n v="24"/>
    <n v="15"/>
    <x v="2"/>
    <x v="4"/>
    <x v="8"/>
    <n v="10"/>
    <n v="20"/>
    <x v="10"/>
    <n v="4875"/>
    <n v="5"/>
    <x v="2"/>
    <n v="2"/>
    <n v="20"/>
    <n v="10"/>
    <n v="10"/>
    <n v="10"/>
    <n v="0.22"/>
    <n v="300"/>
    <n v="150"/>
    <n v="66"/>
    <n v="84"/>
    <n v="0.28000000000000003"/>
  </r>
  <r>
    <n v="363"/>
    <x v="124"/>
    <n v="4"/>
    <n v="17"/>
    <n v="20"/>
    <x v="2"/>
    <x v="4"/>
    <x v="7"/>
    <n v="14"/>
    <n v="28"/>
    <x v="33"/>
    <n v="8512"/>
    <n v="1"/>
    <x v="7"/>
    <n v="5"/>
    <n v="25.2"/>
    <n v="14"/>
    <n v="14"/>
    <n v="14"/>
    <n v="0.28999999999999998"/>
    <n v="504"/>
    <n v="280"/>
    <n v="146.16"/>
    <n v="77.840000000000032"/>
    <n v="0.1544444444444445"/>
  </r>
  <r>
    <n v="364"/>
    <x v="125"/>
    <n v="7"/>
    <n v="34"/>
    <n v="14"/>
    <x v="3"/>
    <x v="4"/>
    <x v="4"/>
    <n v="17"/>
    <n v="34"/>
    <x v="31"/>
    <n v="3680"/>
    <n v="6"/>
    <x v="4"/>
    <n v="2"/>
    <n v="34"/>
    <n v="17"/>
    <n v="17"/>
    <n v="17"/>
    <n v="0.22"/>
    <n v="476"/>
    <n v="238"/>
    <n v="104.72"/>
    <n v="133.27999999999997"/>
    <n v="0.27999999999999992"/>
  </r>
  <r>
    <n v="365"/>
    <x v="125"/>
    <n v="9"/>
    <n v="38"/>
    <n v="12"/>
    <x v="3"/>
    <x v="4"/>
    <x v="0"/>
    <n v="26"/>
    <n v="52"/>
    <x v="18"/>
    <n v="3055"/>
    <n v="6"/>
    <x v="4"/>
    <n v="2"/>
    <n v="52"/>
    <n v="26"/>
    <n v="26"/>
    <n v="26"/>
    <n v="0.22"/>
    <n v="624"/>
    <n v="312"/>
    <n v="137.28"/>
    <n v="174.72000000000003"/>
    <n v="0.28000000000000003"/>
  </r>
  <r>
    <n v="366"/>
    <x v="125"/>
    <n v="8"/>
    <n v="24"/>
    <n v="17"/>
    <x v="3"/>
    <x v="4"/>
    <x v="5"/>
    <n v="14"/>
    <n v="28"/>
    <x v="10"/>
    <n v="4875"/>
    <n v="5"/>
    <x v="2"/>
    <n v="2"/>
    <n v="28"/>
    <n v="14"/>
    <n v="14"/>
    <n v="14"/>
    <n v="0.22"/>
    <n v="476"/>
    <n v="238"/>
    <n v="104.72"/>
    <n v="133.27999999999997"/>
    <n v="0.27999999999999992"/>
  </r>
  <r>
    <n v="367"/>
    <x v="126"/>
    <n v="10"/>
    <n v="2"/>
    <n v="14"/>
    <x v="4"/>
    <x v="4"/>
    <x v="1"/>
    <n v="29"/>
    <n v="58"/>
    <x v="37"/>
    <n v="6979"/>
    <n v="3"/>
    <x v="5"/>
    <n v="3"/>
    <n v="52.2"/>
    <n v="29"/>
    <n v="29"/>
    <n v="29"/>
    <n v="0.24"/>
    <n v="730.80000000000007"/>
    <n v="406"/>
    <n v="175.392"/>
    <n v="149.40800000000002"/>
    <n v="0.20444444444444446"/>
  </r>
  <r>
    <n v="368"/>
    <x v="126"/>
    <n v="7"/>
    <n v="39"/>
    <n v="21"/>
    <x v="4"/>
    <x v="4"/>
    <x v="4"/>
    <n v="17"/>
    <n v="34"/>
    <x v="7"/>
    <n v="2483"/>
    <n v="7"/>
    <x v="1"/>
    <n v="2"/>
    <n v="34"/>
    <n v="17"/>
    <n v="17"/>
    <n v="17"/>
    <n v="0.22"/>
    <n v="714"/>
    <n v="357"/>
    <n v="157.08000000000001"/>
    <n v="199.91999999999996"/>
    <n v="0.27999999999999992"/>
  </r>
  <r>
    <n v="369"/>
    <x v="126"/>
    <n v="5"/>
    <n v="11"/>
    <n v="20"/>
    <x v="4"/>
    <x v="4"/>
    <x v="6"/>
    <n v="24"/>
    <n v="48"/>
    <x v="12"/>
    <n v="3985"/>
    <n v="6"/>
    <x v="4"/>
    <n v="2"/>
    <n v="48"/>
    <n v="24"/>
    <n v="24"/>
    <n v="24"/>
    <n v="0.22"/>
    <n v="960"/>
    <n v="480"/>
    <n v="211.2"/>
    <n v="268.79999999999995"/>
    <n v="0.27999999999999997"/>
  </r>
  <r>
    <n v="370"/>
    <x v="127"/>
    <n v="3"/>
    <n v="40"/>
    <n v="14"/>
    <x v="5"/>
    <x v="4"/>
    <x v="2"/>
    <n v="23"/>
    <n v="46"/>
    <x v="30"/>
    <n v="1598"/>
    <n v="8"/>
    <x v="0"/>
    <n v="1"/>
    <n v="46"/>
    <n v="23"/>
    <n v="23"/>
    <n v="23"/>
    <n v="0.2"/>
    <n v="644"/>
    <n v="322"/>
    <n v="128.80000000000001"/>
    <n v="193.2"/>
    <n v="0.3"/>
  </r>
  <r>
    <n v="371"/>
    <x v="127"/>
    <n v="2"/>
    <n v="33"/>
    <n v="14"/>
    <x v="5"/>
    <x v="4"/>
    <x v="3"/>
    <n v="14"/>
    <n v="28"/>
    <x v="2"/>
    <n v="4217"/>
    <n v="5"/>
    <x v="2"/>
    <n v="2"/>
    <n v="28"/>
    <n v="14"/>
    <n v="14"/>
    <n v="14"/>
    <n v="0.22"/>
    <n v="392"/>
    <n v="196"/>
    <n v="86.24"/>
    <n v="109.75999999999999"/>
    <n v="0.27999999999999997"/>
  </r>
  <r>
    <n v="372"/>
    <x v="127"/>
    <n v="4"/>
    <n v="25"/>
    <n v="10"/>
    <x v="5"/>
    <x v="4"/>
    <x v="7"/>
    <n v="14"/>
    <n v="28"/>
    <x v="5"/>
    <n v="3586"/>
    <n v="6"/>
    <x v="4"/>
    <n v="2"/>
    <n v="28"/>
    <n v="14"/>
    <n v="14"/>
    <n v="14"/>
    <n v="0.22"/>
    <n v="280"/>
    <n v="140"/>
    <n v="61.6"/>
    <n v="78.400000000000006"/>
    <n v="0.28000000000000003"/>
  </r>
  <r>
    <n v="1006"/>
    <x v="128"/>
    <n v="4"/>
    <n v="5"/>
    <n v="21"/>
    <x v="0"/>
    <x v="7"/>
    <x v="7"/>
    <n v="14"/>
    <n v="28"/>
    <x v="23"/>
    <n v="3037"/>
    <n v="6"/>
    <x v="4"/>
    <n v="2"/>
    <n v="33.6"/>
    <n v="14"/>
    <n v="14"/>
    <n v="14"/>
    <n v="0.2"/>
    <n v="705.6"/>
    <n v="294"/>
    <n v="141.12"/>
    <n v="270.48"/>
    <n v="0.38333333333333336"/>
  </r>
  <r>
    <n v="374"/>
    <x v="64"/>
    <n v="6"/>
    <n v="39"/>
    <n v="17"/>
    <x v="6"/>
    <x v="4"/>
    <x v="9"/>
    <n v="16"/>
    <n v="32"/>
    <x v="7"/>
    <n v="2483"/>
    <n v="7"/>
    <x v="1"/>
    <n v="2"/>
    <n v="32"/>
    <n v="16"/>
    <n v="16"/>
    <n v="16"/>
    <n v="0.22"/>
    <n v="544"/>
    <n v="272"/>
    <n v="119.68"/>
    <n v="152.32"/>
    <n v="0.27999999999999997"/>
  </r>
  <r>
    <n v="375"/>
    <x v="64"/>
    <n v="2"/>
    <n v="25"/>
    <n v="14"/>
    <x v="6"/>
    <x v="4"/>
    <x v="3"/>
    <n v="14"/>
    <n v="28"/>
    <x v="5"/>
    <n v="3586"/>
    <n v="6"/>
    <x v="4"/>
    <n v="2"/>
    <n v="28"/>
    <n v="14"/>
    <n v="14"/>
    <n v="14"/>
    <n v="0.22"/>
    <n v="392"/>
    <n v="196"/>
    <n v="86.24"/>
    <n v="109.75999999999999"/>
    <n v="0.27999999999999997"/>
  </r>
  <r>
    <n v="376"/>
    <x v="129"/>
    <n v="5"/>
    <n v="6"/>
    <n v="17"/>
    <x v="0"/>
    <x v="4"/>
    <x v="6"/>
    <n v="24"/>
    <n v="48"/>
    <x v="28"/>
    <n v="2700"/>
    <n v="2"/>
    <x v="3"/>
    <n v="4"/>
    <n v="43.2"/>
    <n v="24"/>
    <n v="24"/>
    <n v="24"/>
    <n v="0.26"/>
    <n v="734.40000000000009"/>
    <n v="408"/>
    <n v="190.94400000000002"/>
    <n v="135.45600000000013"/>
    <n v="0.18444444444444461"/>
  </r>
  <r>
    <n v="377"/>
    <x v="129"/>
    <n v="6"/>
    <n v="12"/>
    <n v="19"/>
    <x v="0"/>
    <x v="4"/>
    <x v="9"/>
    <n v="16"/>
    <n v="32"/>
    <x v="14"/>
    <n v="2027"/>
    <n v="7"/>
    <x v="1"/>
    <n v="2"/>
    <n v="38.4"/>
    <n v="16"/>
    <n v="16"/>
    <n v="16"/>
    <n v="0.22"/>
    <n v="729.6"/>
    <n v="304"/>
    <n v="160.512"/>
    <n v="265.08800000000002"/>
    <n v="0.36333333333333334"/>
  </r>
  <r>
    <n v="378"/>
    <x v="129"/>
    <n v="6"/>
    <n v="10"/>
    <n v="15"/>
    <x v="0"/>
    <x v="4"/>
    <x v="9"/>
    <n v="16"/>
    <n v="32"/>
    <x v="6"/>
    <n v="4384"/>
    <n v="5"/>
    <x v="2"/>
    <n v="2"/>
    <n v="38.4"/>
    <n v="16"/>
    <n v="16"/>
    <n v="16"/>
    <n v="0.22"/>
    <n v="576"/>
    <n v="240"/>
    <n v="126.72"/>
    <n v="209.27999999999997"/>
    <n v="0.36333333333333329"/>
  </r>
  <r>
    <n v="379"/>
    <x v="130"/>
    <n v="10"/>
    <n v="16"/>
    <n v="18"/>
    <x v="1"/>
    <x v="4"/>
    <x v="1"/>
    <n v="29"/>
    <n v="58"/>
    <x v="6"/>
    <n v="2456"/>
    <n v="7"/>
    <x v="1"/>
    <n v="2"/>
    <n v="58"/>
    <n v="29"/>
    <n v="29"/>
    <n v="29"/>
    <n v="0.22"/>
    <n v="1044"/>
    <n v="522"/>
    <n v="229.68"/>
    <n v="292.31999999999994"/>
    <n v="0.27999999999999992"/>
  </r>
  <r>
    <n v="380"/>
    <x v="130"/>
    <n v="7"/>
    <n v="33"/>
    <n v="19"/>
    <x v="1"/>
    <x v="4"/>
    <x v="4"/>
    <n v="17"/>
    <n v="34"/>
    <x v="2"/>
    <n v="4217"/>
    <n v="5"/>
    <x v="2"/>
    <n v="2"/>
    <n v="34"/>
    <n v="17"/>
    <n v="17"/>
    <n v="17"/>
    <n v="0.22"/>
    <n v="646"/>
    <n v="323"/>
    <n v="142.12"/>
    <n v="180.88"/>
    <n v="0.27999999999999997"/>
  </r>
  <r>
    <n v="381"/>
    <x v="130"/>
    <n v="6"/>
    <n v="31"/>
    <n v="18"/>
    <x v="1"/>
    <x v="4"/>
    <x v="9"/>
    <n v="16"/>
    <n v="32"/>
    <x v="19"/>
    <n v="2227"/>
    <n v="7"/>
    <x v="1"/>
    <n v="2"/>
    <n v="32"/>
    <n v="16"/>
    <n v="16"/>
    <n v="16"/>
    <n v="0.22"/>
    <n v="576"/>
    <n v="288"/>
    <n v="126.72"/>
    <n v="161.27999999999997"/>
    <n v="0.27999999999999997"/>
  </r>
  <r>
    <n v="382"/>
    <x v="131"/>
    <n v="2"/>
    <n v="4"/>
    <n v="19"/>
    <x v="2"/>
    <x v="4"/>
    <x v="3"/>
    <n v="14"/>
    <n v="28"/>
    <x v="19"/>
    <n v="4345"/>
    <n v="5"/>
    <x v="2"/>
    <n v="2"/>
    <n v="28"/>
    <n v="14"/>
    <n v="14"/>
    <n v="14"/>
    <n v="0.22"/>
    <n v="532"/>
    <n v="266"/>
    <n v="117.04"/>
    <n v="148.95999999999998"/>
    <n v="0.27999999999999997"/>
  </r>
  <r>
    <n v="383"/>
    <x v="131"/>
    <n v="10"/>
    <n v="11"/>
    <n v="10"/>
    <x v="2"/>
    <x v="4"/>
    <x v="1"/>
    <n v="29"/>
    <n v="58"/>
    <x v="12"/>
    <n v="3985"/>
    <n v="6"/>
    <x v="4"/>
    <n v="2"/>
    <n v="58"/>
    <n v="29"/>
    <n v="29"/>
    <n v="29"/>
    <n v="0.22"/>
    <n v="580"/>
    <n v="290"/>
    <n v="127.6"/>
    <n v="162.39999999999998"/>
    <n v="0.27999999999999997"/>
  </r>
  <r>
    <n v="384"/>
    <x v="131"/>
    <n v="1"/>
    <n v="31"/>
    <n v="18"/>
    <x v="2"/>
    <x v="4"/>
    <x v="8"/>
    <n v="10"/>
    <n v="20"/>
    <x v="19"/>
    <n v="2227"/>
    <n v="7"/>
    <x v="1"/>
    <n v="2"/>
    <n v="20"/>
    <n v="10"/>
    <n v="10"/>
    <n v="10"/>
    <n v="0.22"/>
    <n v="360"/>
    <n v="180"/>
    <n v="79.2"/>
    <n v="100.80000000000001"/>
    <n v="0.28000000000000003"/>
  </r>
  <r>
    <n v="385"/>
    <x v="132"/>
    <n v="3"/>
    <n v="38"/>
    <n v="6"/>
    <x v="3"/>
    <x v="4"/>
    <x v="2"/>
    <n v="23"/>
    <n v="46"/>
    <x v="18"/>
    <n v="3055"/>
    <n v="6"/>
    <x v="4"/>
    <n v="2"/>
    <n v="46"/>
    <n v="23"/>
    <n v="23"/>
    <n v="23"/>
    <n v="0.22"/>
    <n v="276"/>
    <n v="138"/>
    <n v="60.72"/>
    <n v="77.28"/>
    <n v="0.28000000000000003"/>
  </r>
  <r>
    <n v="386"/>
    <x v="132"/>
    <n v="4"/>
    <n v="38"/>
    <n v="26"/>
    <x v="3"/>
    <x v="4"/>
    <x v="7"/>
    <n v="14"/>
    <n v="28"/>
    <x v="18"/>
    <n v="3055"/>
    <n v="6"/>
    <x v="4"/>
    <n v="2"/>
    <n v="28"/>
    <n v="14"/>
    <n v="14"/>
    <n v="14"/>
    <n v="0.22"/>
    <n v="728"/>
    <n v="364"/>
    <n v="160.16"/>
    <n v="203.84000000000003"/>
    <n v="0.28000000000000003"/>
  </r>
  <r>
    <n v="727"/>
    <x v="133"/>
    <n v="9"/>
    <n v="5"/>
    <n v="20"/>
    <x v="5"/>
    <x v="8"/>
    <x v="0"/>
    <n v="26"/>
    <n v="52"/>
    <x v="23"/>
    <n v="3037"/>
    <n v="6"/>
    <x v="4"/>
    <n v="2"/>
    <n v="52"/>
    <n v="26"/>
    <n v="26"/>
    <n v="26"/>
    <n v="0.19"/>
    <n v="1040"/>
    <n v="520"/>
    <n v="197.6"/>
    <n v="322.39999999999998"/>
    <n v="0.31"/>
  </r>
  <r>
    <n v="388"/>
    <x v="134"/>
    <n v="5"/>
    <n v="39"/>
    <n v="8"/>
    <x v="4"/>
    <x v="4"/>
    <x v="6"/>
    <n v="24"/>
    <n v="48"/>
    <x v="7"/>
    <n v="2483"/>
    <n v="7"/>
    <x v="1"/>
    <n v="2"/>
    <n v="48"/>
    <n v="24"/>
    <n v="24"/>
    <n v="24"/>
    <n v="0.22"/>
    <n v="384"/>
    <n v="192"/>
    <n v="84.48"/>
    <n v="107.51999999999998"/>
    <n v="0.27999999999999997"/>
  </r>
  <r>
    <n v="389"/>
    <x v="134"/>
    <n v="1"/>
    <n v="35"/>
    <n v="16"/>
    <x v="4"/>
    <x v="4"/>
    <x v="8"/>
    <n v="10"/>
    <n v="20"/>
    <x v="3"/>
    <n v="2383"/>
    <n v="7"/>
    <x v="1"/>
    <n v="2"/>
    <n v="20"/>
    <n v="10"/>
    <n v="10"/>
    <n v="10"/>
    <n v="0.22"/>
    <n v="320"/>
    <n v="160"/>
    <n v="70.400000000000006"/>
    <n v="89.6"/>
    <n v="0.27999999999999997"/>
  </r>
  <r>
    <n v="390"/>
    <x v="134"/>
    <n v="8"/>
    <n v="30"/>
    <n v="16"/>
    <x v="4"/>
    <x v="4"/>
    <x v="5"/>
    <n v="14"/>
    <n v="28"/>
    <x v="16"/>
    <n v="3909"/>
    <n v="6"/>
    <x v="4"/>
    <n v="2"/>
    <n v="28"/>
    <n v="14"/>
    <n v="14"/>
    <n v="14"/>
    <n v="0.22"/>
    <n v="448"/>
    <n v="224"/>
    <n v="98.56"/>
    <n v="125.44"/>
    <n v="0.27999999999999997"/>
  </r>
  <r>
    <n v="391"/>
    <x v="135"/>
    <n v="1"/>
    <n v="31"/>
    <n v="12"/>
    <x v="5"/>
    <x v="4"/>
    <x v="8"/>
    <n v="10"/>
    <n v="20"/>
    <x v="19"/>
    <n v="2227"/>
    <n v="7"/>
    <x v="1"/>
    <n v="2"/>
    <n v="20"/>
    <n v="10"/>
    <n v="10"/>
    <n v="10"/>
    <n v="0.22"/>
    <n v="240"/>
    <n v="120"/>
    <n v="52.8"/>
    <n v="67.199999999999989"/>
    <n v="0.27999999999999997"/>
  </r>
  <r>
    <n v="392"/>
    <x v="135"/>
    <n v="4"/>
    <n v="27"/>
    <n v="14"/>
    <x v="5"/>
    <x v="4"/>
    <x v="7"/>
    <n v="14"/>
    <n v="28"/>
    <x v="36"/>
    <n v="1057"/>
    <n v="8"/>
    <x v="0"/>
    <n v="1"/>
    <n v="28"/>
    <n v="14"/>
    <n v="14"/>
    <n v="14"/>
    <n v="0.2"/>
    <n v="392"/>
    <n v="196"/>
    <n v="78.400000000000006"/>
    <n v="117.60000000000002"/>
    <n v="0.30000000000000004"/>
  </r>
  <r>
    <n v="393"/>
    <x v="135"/>
    <n v="10"/>
    <n v="24"/>
    <n v="11"/>
    <x v="5"/>
    <x v="4"/>
    <x v="1"/>
    <n v="29"/>
    <n v="58"/>
    <x v="10"/>
    <n v="4875"/>
    <n v="5"/>
    <x v="2"/>
    <n v="2"/>
    <n v="58"/>
    <n v="29"/>
    <n v="29"/>
    <n v="29"/>
    <n v="0.22"/>
    <n v="638"/>
    <n v="319"/>
    <n v="140.36000000000001"/>
    <n v="178.64"/>
    <n v="0.27999999999999997"/>
  </r>
  <r>
    <n v="394"/>
    <x v="136"/>
    <n v="6"/>
    <n v="21"/>
    <n v="19"/>
    <x v="6"/>
    <x v="4"/>
    <x v="9"/>
    <n v="16"/>
    <n v="32"/>
    <x v="26"/>
    <n v="2616"/>
    <n v="7"/>
    <x v="1"/>
    <n v="2"/>
    <n v="32"/>
    <n v="16"/>
    <n v="16"/>
    <n v="16"/>
    <n v="0.22"/>
    <n v="608"/>
    <n v="304"/>
    <n v="133.76"/>
    <n v="170.24"/>
    <n v="0.28000000000000003"/>
  </r>
  <r>
    <n v="395"/>
    <x v="136"/>
    <n v="6"/>
    <n v="34"/>
    <n v="12"/>
    <x v="6"/>
    <x v="4"/>
    <x v="9"/>
    <n v="16"/>
    <n v="32"/>
    <x v="31"/>
    <n v="3680"/>
    <n v="6"/>
    <x v="4"/>
    <n v="2"/>
    <n v="32"/>
    <n v="16"/>
    <n v="16"/>
    <n v="16"/>
    <n v="0.22"/>
    <n v="384"/>
    <n v="192"/>
    <n v="84.48"/>
    <n v="107.51999999999998"/>
    <n v="0.27999999999999997"/>
  </r>
  <r>
    <n v="396"/>
    <x v="136"/>
    <n v="4"/>
    <n v="8"/>
    <n v="5"/>
    <x v="6"/>
    <x v="4"/>
    <x v="7"/>
    <n v="14"/>
    <n v="28"/>
    <x v="8"/>
    <n v="6768"/>
    <n v="3"/>
    <x v="5"/>
    <n v="3"/>
    <n v="25.2"/>
    <n v="14"/>
    <n v="14"/>
    <n v="14"/>
    <n v="0.24"/>
    <n v="126"/>
    <n v="70"/>
    <n v="30.24"/>
    <n v="25.760000000000005"/>
    <n v="0.20444444444444448"/>
  </r>
  <r>
    <n v="397"/>
    <x v="137"/>
    <n v="8"/>
    <n v="33"/>
    <n v="17"/>
    <x v="0"/>
    <x v="4"/>
    <x v="5"/>
    <n v="14"/>
    <n v="28"/>
    <x v="2"/>
    <n v="4217"/>
    <n v="5"/>
    <x v="2"/>
    <n v="2"/>
    <n v="33.6"/>
    <n v="14"/>
    <n v="14"/>
    <n v="14"/>
    <n v="0.22"/>
    <n v="571.20000000000005"/>
    <n v="238"/>
    <n v="125.66400000000002"/>
    <n v="207.53600000000006"/>
    <n v="0.3633333333333334"/>
  </r>
  <r>
    <n v="398"/>
    <x v="137"/>
    <n v="9"/>
    <n v="36"/>
    <n v="17"/>
    <x v="0"/>
    <x v="4"/>
    <x v="0"/>
    <n v="26"/>
    <n v="52"/>
    <x v="34"/>
    <n v="1898"/>
    <n v="8"/>
    <x v="0"/>
    <n v="1"/>
    <n v="62.4"/>
    <n v="26"/>
    <n v="26"/>
    <n v="26"/>
    <n v="0.2"/>
    <n v="1060.8"/>
    <n v="442"/>
    <n v="212.16"/>
    <n v="406.64"/>
    <n v="0.38333333333333336"/>
  </r>
  <r>
    <n v="399"/>
    <x v="137"/>
    <n v="6"/>
    <n v="36"/>
    <n v="15"/>
    <x v="0"/>
    <x v="4"/>
    <x v="9"/>
    <n v="16"/>
    <n v="32"/>
    <x v="34"/>
    <n v="1898"/>
    <n v="8"/>
    <x v="0"/>
    <n v="1"/>
    <n v="38.4"/>
    <n v="16"/>
    <n v="16"/>
    <n v="16"/>
    <n v="0.2"/>
    <n v="576"/>
    <n v="240"/>
    <n v="115.2"/>
    <n v="220.8"/>
    <n v="0.38333333333333336"/>
  </r>
  <r>
    <n v="400"/>
    <x v="138"/>
    <n v="4"/>
    <n v="8"/>
    <n v="11"/>
    <x v="1"/>
    <x v="4"/>
    <x v="7"/>
    <n v="14"/>
    <n v="28"/>
    <x v="8"/>
    <n v="6768"/>
    <n v="3"/>
    <x v="5"/>
    <n v="3"/>
    <n v="25.2"/>
    <n v="14"/>
    <n v="14"/>
    <n v="14"/>
    <n v="0.24"/>
    <n v="277.2"/>
    <n v="154"/>
    <n v="66.527999999999992"/>
    <n v="56.671999999999997"/>
    <n v="0.20444444444444443"/>
  </r>
  <r>
    <n v="401"/>
    <x v="138"/>
    <n v="5"/>
    <n v="6"/>
    <n v="20"/>
    <x v="1"/>
    <x v="4"/>
    <x v="6"/>
    <n v="24"/>
    <n v="48"/>
    <x v="28"/>
    <n v="2700"/>
    <n v="2"/>
    <x v="3"/>
    <n v="4"/>
    <n v="43.2"/>
    <n v="24"/>
    <n v="24"/>
    <n v="24"/>
    <n v="0.26"/>
    <n v="864"/>
    <n v="480"/>
    <n v="224.64000000000001"/>
    <n v="159.36000000000001"/>
    <n v="0.18444444444444447"/>
  </r>
  <r>
    <n v="402"/>
    <x v="138"/>
    <n v="5"/>
    <n v="39"/>
    <n v="13"/>
    <x v="1"/>
    <x v="4"/>
    <x v="6"/>
    <n v="24"/>
    <n v="48"/>
    <x v="7"/>
    <n v="2483"/>
    <n v="7"/>
    <x v="1"/>
    <n v="2"/>
    <n v="48"/>
    <n v="24"/>
    <n v="24"/>
    <n v="24"/>
    <n v="0.22"/>
    <n v="624"/>
    <n v="312"/>
    <n v="137.28"/>
    <n v="174.72000000000003"/>
    <n v="0.28000000000000003"/>
  </r>
  <r>
    <n v="403"/>
    <x v="139"/>
    <n v="4"/>
    <n v="30"/>
    <n v="16"/>
    <x v="2"/>
    <x v="4"/>
    <x v="7"/>
    <n v="14"/>
    <n v="28"/>
    <x v="16"/>
    <n v="3909"/>
    <n v="6"/>
    <x v="4"/>
    <n v="2"/>
    <n v="28"/>
    <n v="14"/>
    <n v="14"/>
    <n v="14"/>
    <n v="0.22"/>
    <n v="448"/>
    <n v="224"/>
    <n v="98.56"/>
    <n v="125.44"/>
    <n v="0.27999999999999997"/>
  </r>
  <r>
    <n v="404"/>
    <x v="139"/>
    <n v="10"/>
    <n v="32"/>
    <n v="13"/>
    <x v="2"/>
    <x v="4"/>
    <x v="1"/>
    <n v="29"/>
    <n v="58"/>
    <x v="0"/>
    <n v="1612"/>
    <n v="8"/>
    <x v="0"/>
    <n v="1"/>
    <n v="58"/>
    <n v="29"/>
    <n v="29"/>
    <n v="29"/>
    <n v="0.2"/>
    <n v="754"/>
    <n v="377"/>
    <n v="150.80000000000001"/>
    <n v="226.20000000000005"/>
    <n v="0.30000000000000004"/>
  </r>
  <r>
    <n v="34"/>
    <x v="13"/>
    <n v="7"/>
    <n v="5"/>
    <n v="19"/>
    <x v="5"/>
    <x v="0"/>
    <x v="4"/>
    <n v="17"/>
    <n v="34"/>
    <x v="23"/>
    <n v="3037"/>
    <n v="6"/>
    <x v="4"/>
    <n v="2"/>
    <n v="34"/>
    <n v="17"/>
    <n v="17"/>
    <n v="18.190000000000001"/>
    <n v="0.11"/>
    <n v="646"/>
    <n v="345.61"/>
    <n v="71.06"/>
    <n v="229.32999999999998"/>
    <n v="0.35499999999999998"/>
  </r>
  <r>
    <n v="406"/>
    <x v="140"/>
    <n v="5"/>
    <n v="1"/>
    <n v="20"/>
    <x v="3"/>
    <x v="4"/>
    <x v="6"/>
    <n v="24"/>
    <n v="48"/>
    <x v="29"/>
    <n v="7402"/>
    <n v="7"/>
    <x v="1"/>
    <n v="2"/>
    <n v="48"/>
    <n v="24"/>
    <n v="24"/>
    <n v="24"/>
    <n v="0.22"/>
    <n v="960"/>
    <n v="480"/>
    <n v="211.2"/>
    <n v="268.79999999999995"/>
    <n v="0.27999999999999997"/>
  </r>
  <r>
    <n v="407"/>
    <x v="140"/>
    <n v="8"/>
    <n v="34"/>
    <n v="13"/>
    <x v="3"/>
    <x v="4"/>
    <x v="5"/>
    <n v="14"/>
    <n v="28"/>
    <x v="31"/>
    <n v="3680"/>
    <n v="6"/>
    <x v="4"/>
    <n v="2"/>
    <n v="28"/>
    <n v="14"/>
    <n v="14"/>
    <n v="14"/>
    <n v="0.22"/>
    <n v="364"/>
    <n v="182"/>
    <n v="80.08"/>
    <n v="101.92000000000002"/>
    <n v="0.28000000000000003"/>
  </r>
  <r>
    <n v="408"/>
    <x v="140"/>
    <n v="2"/>
    <n v="10"/>
    <n v="15"/>
    <x v="3"/>
    <x v="4"/>
    <x v="3"/>
    <n v="14"/>
    <n v="28"/>
    <x v="6"/>
    <n v="4384"/>
    <n v="5"/>
    <x v="2"/>
    <n v="2"/>
    <n v="28"/>
    <n v="14"/>
    <n v="14"/>
    <n v="14"/>
    <n v="0.22"/>
    <n v="420"/>
    <n v="210"/>
    <n v="92.4"/>
    <n v="117.60000000000002"/>
    <n v="0.28000000000000003"/>
  </r>
  <r>
    <n v="409"/>
    <x v="141"/>
    <n v="4"/>
    <n v="9"/>
    <n v="5"/>
    <x v="4"/>
    <x v="4"/>
    <x v="7"/>
    <n v="14"/>
    <n v="28"/>
    <x v="20"/>
    <n v="5400"/>
    <n v="4"/>
    <x v="6"/>
    <n v="3"/>
    <n v="28"/>
    <n v="14"/>
    <n v="14"/>
    <n v="14"/>
    <n v="0.24"/>
    <n v="140"/>
    <n v="70"/>
    <n v="33.6"/>
    <n v="36.400000000000006"/>
    <n v="0.26000000000000006"/>
  </r>
  <r>
    <n v="410"/>
    <x v="141"/>
    <n v="9"/>
    <n v="16"/>
    <n v="17"/>
    <x v="4"/>
    <x v="4"/>
    <x v="0"/>
    <n v="26"/>
    <n v="52"/>
    <x v="6"/>
    <n v="2456"/>
    <n v="7"/>
    <x v="1"/>
    <n v="2"/>
    <n v="52"/>
    <n v="26"/>
    <n v="26"/>
    <n v="26"/>
    <n v="0.22"/>
    <n v="884"/>
    <n v="442"/>
    <n v="194.48"/>
    <n v="247.51999999999998"/>
    <n v="0.27999999999999997"/>
  </r>
  <r>
    <n v="411"/>
    <x v="141"/>
    <n v="6"/>
    <n v="40"/>
    <n v="16"/>
    <x v="4"/>
    <x v="4"/>
    <x v="9"/>
    <n v="16"/>
    <n v="32"/>
    <x v="30"/>
    <n v="1598"/>
    <n v="8"/>
    <x v="0"/>
    <n v="1"/>
    <n v="32"/>
    <n v="16"/>
    <n v="16"/>
    <n v="16"/>
    <n v="0.2"/>
    <n v="512"/>
    <n v="256"/>
    <n v="102.4"/>
    <n v="153.60000000000002"/>
    <n v="0.30000000000000004"/>
  </r>
  <r>
    <n v="412"/>
    <x v="142"/>
    <n v="5"/>
    <n v="33"/>
    <n v="22"/>
    <x v="5"/>
    <x v="4"/>
    <x v="6"/>
    <n v="24"/>
    <n v="48"/>
    <x v="2"/>
    <n v="4217"/>
    <n v="5"/>
    <x v="2"/>
    <n v="2"/>
    <n v="48"/>
    <n v="24"/>
    <n v="24"/>
    <n v="24"/>
    <n v="0.22"/>
    <n v="1056"/>
    <n v="528"/>
    <n v="232.32"/>
    <n v="295.68000000000006"/>
    <n v="0.28000000000000008"/>
  </r>
  <r>
    <n v="413"/>
    <x v="142"/>
    <n v="2"/>
    <n v="5"/>
    <n v="19"/>
    <x v="5"/>
    <x v="4"/>
    <x v="3"/>
    <n v="14"/>
    <n v="28"/>
    <x v="23"/>
    <n v="3037"/>
    <n v="6"/>
    <x v="4"/>
    <n v="2"/>
    <n v="28"/>
    <n v="14"/>
    <n v="14"/>
    <n v="14"/>
    <n v="0.22"/>
    <n v="532"/>
    <n v="266"/>
    <n v="117.04"/>
    <n v="148.95999999999998"/>
    <n v="0.27999999999999997"/>
  </r>
  <r>
    <n v="414"/>
    <x v="142"/>
    <n v="6"/>
    <n v="2"/>
    <n v="11"/>
    <x v="5"/>
    <x v="4"/>
    <x v="9"/>
    <n v="16"/>
    <n v="32"/>
    <x v="37"/>
    <n v="6979"/>
    <n v="3"/>
    <x v="5"/>
    <n v="3"/>
    <n v="28.8"/>
    <n v="16"/>
    <n v="16"/>
    <n v="16"/>
    <n v="0.24"/>
    <n v="316.8"/>
    <n v="176"/>
    <n v="76.031999999999996"/>
    <n v="64.768000000000029"/>
    <n v="0.20444444444444454"/>
  </r>
  <r>
    <n v="415"/>
    <x v="143"/>
    <n v="4"/>
    <n v="13"/>
    <n v="20"/>
    <x v="6"/>
    <x v="4"/>
    <x v="7"/>
    <n v="14"/>
    <n v="28"/>
    <x v="25"/>
    <n v="1830"/>
    <n v="8"/>
    <x v="0"/>
    <n v="1"/>
    <n v="28"/>
    <n v="14"/>
    <n v="14"/>
    <n v="14"/>
    <n v="0.2"/>
    <n v="560"/>
    <n v="280"/>
    <n v="112"/>
    <n v="168"/>
    <n v="0.3"/>
  </r>
  <r>
    <n v="416"/>
    <x v="143"/>
    <n v="4"/>
    <n v="20"/>
    <n v="16"/>
    <x v="6"/>
    <x v="4"/>
    <x v="7"/>
    <n v="14"/>
    <n v="28"/>
    <x v="21"/>
    <n v="3522"/>
    <n v="6"/>
    <x v="4"/>
    <n v="2"/>
    <n v="28"/>
    <n v="14"/>
    <n v="14"/>
    <n v="14"/>
    <n v="0.22"/>
    <n v="448"/>
    <n v="224"/>
    <n v="98.56"/>
    <n v="125.44"/>
    <n v="0.27999999999999997"/>
  </r>
  <r>
    <n v="417"/>
    <x v="143"/>
    <n v="3"/>
    <n v="25"/>
    <n v="17"/>
    <x v="6"/>
    <x v="4"/>
    <x v="2"/>
    <n v="23"/>
    <n v="46"/>
    <x v="5"/>
    <n v="3586"/>
    <n v="6"/>
    <x v="4"/>
    <n v="2"/>
    <n v="46"/>
    <n v="23"/>
    <n v="23"/>
    <n v="23"/>
    <n v="0.22"/>
    <n v="782"/>
    <n v="391"/>
    <n v="172.04"/>
    <n v="218.96000000000004"/>
    <n v="0.28000000000000003"/>
  </r>
  <r>
    <n v="480"/>
    <x v="144"/>
    <n v="7"/>
    <n v="5"/>
    <n v="18"/>
    <x v="6"/>
    <x v="9"/>
    <x v="4"/>
    <n v="17"/>
    <n v="34"/>
    <x v="23"/>
    <n v="3037"/>
    <n v="6"/>
    <x v="4"/>
    <n v="2"/>
    <n v="34"/>
    <n v="17"/>
    <n v="17"/>
    <n v="17"/>
    <n v="0.17"/>
    <n v="612"/>
    <n v="306"/>
    <n v="104.04"/>
    <n v="201.95999999999998"/>
    <n v="0.32999999999999996"/>
  </r>
  <r>
    <n v="419"/>
    <x v="145"/>
    <n v="7"/>
    <n v="34"/>
    <n v="17"/>
    <x v="0"/>
    <x v="4"/>
    <x v="4"/>
    <n v="17"/>
    <n v="34"/>
    <x v="31"/>
    <n v="3680"/>
    <n v="6"/>
    <x v="4"/>
    <n v="2"/>
    <n v="40.799999999999997"/>
    <n v="17"/>
    <n v="17"/>
    <n v="17"/>
    <n v="0.22"/>
    <n v="693.59999999999991"/>
    <n v="289"/>
    <n v="152.59199999999998"/>
    <n v="252.00799999999992"/>
    <n v="0.36333333333333329"/>
  </r>
  <r>
    <n v="420"/>
    <x v="145"/>
    <n v="10"/>
    <n v="16"/>
    <n v="14"/>
    <x v="0"/>
    <x v="4"/>
    <x v="1"/>
    <n v="29"/>
    <n v="58"/>
    <x v="6"/>
    <n v="2456"/>
    <n v="7"/>
    <x v="1"/>
    <n v="2"/>
    <n v="69.599999999999994"/>
    <n v="29"/>
    <n v="29"/>
    <n v="29"/>
    <n v="0.22"/>
    <n v="974.39999999999986"/>
    <n v="406"/>
    <n v="214.36799999999997"/>
    <n v="354.03199999999993"/>
    <n v="0.36333333333333329"/>
  </r>
  <r>
    <n v="421"/>
    <x v="146"/>
    <n v="4"/>
    <n v="21"/>
    <n v="9"/>
    <x v="1"/>
    <x v="4"/>
    <x v="7"/>
    <n v="14"/>
    <n v="28"/>
    <x v="26"/>
    <n v="2616"/>
    <n v="7"/>
    <x v="1"/>
    <n v="2"/>
    <n v="28"/>
    <n v="14"/>
    <n v="14"/>
    <n v="14"/>
    <n v="0.22"/>
    <n v="252"/>
    <n v="126"/>
    <n v="55.44"/>
    <n v="70.56"/>
    <n v="0.28000000000000003"/>
  </r>
  <r>
    <n v="422"/>
    <x v="146"/>
    <n v="7"/>
    <n v="13"/>
    <n v="19"/>
    <x v="1"/>
    <x v="4"/>
    <x v="4"/>
    <n v="17"/>
    <n v="34"/>
    <x v="25"/>
    <n v="1830"/>
    <n v="8"/>
    <x v="0"/>
    <n v="1"/>
    <n v="34"/>
    <n v="17"/>
    <n v="17"/>
    <n v="17"/>
    <n v="0.2"/>
    <n v="646"/>
    <n v="323"/>
    <n v="129.20000000000002"/>
    <n v="193.79999999999995"/>
    <n v="0.29999999999999993"/>
  </r>
  <r>
    <n v="423"/>
    <x v="146"/>
    <n v="10"/>
    <n v="26"/>
    <n v="19"/>
    <x v="1"/>
    <x v="4"/>
    <x v="1"/>
    <n v="29"/>
    <n v="58"/>
    <x v="1"/>
    <n v="2557"/>
    <n v="7"/>
    <x v="1"/>
    <n v="2"/>
    <n v="58"/>
    <n v="29"/>
    <n v="29"/>
    <n v="29"/>
    <n v="0.22"/>
    <n v="1102"/>
    <n v="551"/>
    <n v="242.44"/>
    <n v="308.55999999999995"/>
    <n v="0.27999999999999997"/>
  </r>
  <r>
    <n v="424"/>
    <x v="147"/>
    <n v="1"/>
    <n v="37"/>
    <n v="6"/>
    <x v="2"/>
    <x v="4"/>
    <x v="8"/>
    <n v="10"/>
    <n v="20"/>
    <x v="35"/>
    <n v="4073"/>
    <n v="5"/>
    <x v="2"/>
    <n v="2"/>
    <n v="20"/>
    <n v="10"/>
    <n v="10"/>
    <n v="10"/>
    <n v="0.22"/>
    <n v="120"/>
    <n v="60"/>
    <n v="26.4"/>
    <n v="33.599999999999994"/>
    <n v="0.27999999999999997"/>
  </r>
  <r>
    <n v="425"/>
    <x v="147"/>
    <n v="1"/>
    <n v="13"/>
    <n v="18"/>
    <x v="2"/>
    <x v="4"/>
    <x v="8"/>
    <n v="10"/>
    <n v="20"/>
    <x v="25"/>
    <n v="1830"/>
    <n v="8"/>
    <x v="0"/>
    <n v="1"/>
    <n v="20"/>
    <n v="10"/>
    <n v="10"/>
    <n v="10"/>
    <n v="0.2"/>
    <n v="360"/>
    <n v="180"/>
    <n v="72"/>
    <n v="108"/>
    <n v="0.3"/>
  </r>
  <r>
    <n v="426"/>
    <x v="147"/>
    <n v="1"/>
    <n v="6"/>
    <n v="18"/>
    <x v="2"/>
    <x v="4"/>
    <x v="8"/>
    <n v="10"/>
    <n v="20"/>
    <x v="28"/>
    <n v="2700"/>
    <n v="2"/>
    <x v="3"/>
    <n v="4"/>
    <n v="18"/>
    <n v="10"/>
    <n v="10"/>
    <n v="10"/>
    <n v="0.26"/>
    <n v="324"/>
    <n v="180"/>
    <n v="84.240000000000009"/>
    <n v="59.759999999999991"/>
    <n v="0.18444444444444441"/>
  </r>
  <r>
    <n v="427"/>
    <x v="148"/>
    <n v="2"/>
    <n v="32"/>
    <n v="12"/>
    <x v="3"/>
    <x v="4"/>
    <x v="3"/>
    <n v="14"/>
    <n v="28"/>
    <x v="0"/>
    <n v="1612"/>
    <n v="8"/>
    <x v="0"/>
    <n v="1"/>
    <n v="28"/>
    <n v="14"/>
    <n v="14"/>
    <n v="14"/>
    <n v="0.2"/>
    <n v="336"/>
    <n v="168"/>
    <n v="67.2"/>
    <n v="100.80000000000001"/>
    <n v="0.30000000000000004"/>
  </r>
  <r>
    <n v="428"/>
    <x v="148"/>
    <n v="2"/>
    <n v="39"/>
    <n v="21"/>
    <x v="3"/>
    <x v="4"/>
    <x v="3"/>
    <n v="14"/>
    <n v="28"/>
    <x v="7"/>
    <n v="2483"/>
    <n v="7"/>
    <x v="1"/>
    <n v="2"/>
    <n v="28"/>
    <n v="14"/>
    <n v="14"/>
    <n v="14"/>
    <n v="0.22"/>
    <n v="588"/>
    <n v="294"/>
    <n v="129.36000000000001"/>
    <n v="164.64"/>
    <n v="0.27999999999999997"/>
  </r>
  <r>
    <n v="429"/>
    <x v="148"/>
    <n v="8"/>
    <n v="22"/>
    <n v="16"/>
    <x v="3"/>
    <x v="4"/>
    <x v="5"/>
    <n v="14"/>
    <n v="28"/>
    <x v="27"/>
    <n v="1601"/>
    <n v="8"/>
    <x v="0"/>
    <n v="1"/>
    <n v="28"/>
    <n v="14"/>
    <n v="14"/>
    <n v="14"/>
    <n v="0.2"/>
    <n v="448"/>
    <n v="224"/>
    <n v="89.600000000000009"/>
    <n v="134.39999999999998"/>
    <n v="0.29999999999999993"/>
  </r>
  <r>
    <n v="430"/>
    <x v="149"/>
    <n v="10"/>
    <n v="39"/>
    <n v="13"/>
    <x v="4"/>
    <x v="4"/>
    <x v="1"/>
    <n v="29"/>
    <n v="58"/>
    <x v="7"/>
    <n v="2483"/>
    <n v="7"/>
    <x v="1"/>
    <n v="2"/>
    <n v="58"/>
    <n v="29"/>
    <n v="29"/>
    <n v="29"/>
    <n v="0.22"/>
    <n v="754"/>
    <n v="377"/>
    <n v="165.88"/>
    <n v="211.12"/>
    <n v="0.28000000000000003"/>
  </r>
  <r>
    <n v="431"/>
    <x v="149"/>
    <n v="9"/>
    <n v="29"/>
    <n v="20"/>
    <x v="4"/>
    <x v="4"/>
    <x v="0"/>
    <n v="26"/>
    <n v="52"/>
    <x v="15"/>
    <n v="4645"/>
    <n v="5"/>
    <x v="2"/>
    <n v="2"/>
    <n v="52"/>
    <n v="26"/>
    <n v="26"/>
    <n v="26"/>
    <n v="0.22"/>
    <n v="1040"/>
    <n v="520"/>
    <n v="228.8"/>
    <n v="291.20000000000005"/>
    <n v="0.28000000000000003"/>
  </r>
  <r>
    <n v="432"/>
    <x v="149"/>
    <n v="3"/>
    <n v="25"/>
    <n v="7"/>
    <x v="4"/>
    <x v="4"/>
    <x v="2"/>
    <n v="23"/>
    <n v="46"/>
    <x v="5"/>
    <n v="3586"/>
    <n v="6"/>
    <x v="4"/>
    <n v="2"/>
    <n v="46"/>
    <n v="23"/>
    <n v="23"/>
    <n v="23"/>
    <n v="0.22"/>
    <n v="322"/>
    <n v="161"/>
    <n v="70.84"/>
    <n v="90.16"/>
    <n v="0.27999999999999997"/>
  </r>
  <r>
    <n v="433"/>
    <x v="150"/>
    <n v="1"/>
    <n v="29"/>
    <n v="8"/>
    <x v="5"/>
    <x v="4"/>
    <x v="8"/>
    <n v="10"/>
    <n v="20"/>
    <x v="15"/>
    <n v="4645"/>
    <n v="5"/>
    <x v="2"/>
    <n v="2"/>
    <n v="20"/>
    <n v="10"/>
    <n v="10"/>
    <n v="10"/>
    <n v="0.22"/>
    <n v="160"/>
    <n v="80"/>
    <n v="35.200000000000003"/>
    <n v="44.8"/>
    <n v="0.27999999999999997"/>
  </r>
  <r>
    <n v="434"/>
    <x v="150"/>
    <n v="6"/>
    <n v="25"/>
    <n v="8"/>
    <x v="5"/>
    <x v="4"/>
    <x v="9"/>
    <n v="16"/>
    <n v="32"/>
    <x v="5"/>
    <n v="3586"/>
    <n v="6"/>
    <x v="4"/>
    <n v="2"/>
    <n v="32"/>
    <n v="16"/>
    <n v="16"/>
    <n v="16"/>
    <n v="0.22"/>
    <n v="256"/>
    <n v="128"/>
    <n v="56.32"/>
    <n v="71.680000000000007"/>
    <n v="0.28000000000000003"/>
  </r>
  <r>
    <n v="435"/>
    <x v="150"/>
    <n v="1"/>
    <n v="28"/>
    <n v="9"/>
    <x v="5"/>
    <x v="4"/>
    <x v="8"/>
    <n v="10"/>
    <n v="20"/>
    <x v="32"/>
    <n v="5249"/>
    <n v="4"/>
    <x v="6"/>
    <n v="3"/>
    <n v="20"/>
    <n v="10"/>
    <n v="10"/>
    <n v="10"/>
    <n v="0.24"/>
    <n v="180"/>
    <n v="90"/>
    <n v="43.199999999999996"/>
    <n v="46.800000000000011"/>
    <n v="0.26000000000000006"/>
  </r>
  <r>
    <n v="436"/>
    <x v="151"/>
    <n v="8"/>
    <n v="33"/>
    <n v="14"/>
    <x v="6"/>
    <x v="4"/>
    <x v="5"/>
    <n v="14"/>
    <n v="28"/>
    <x v="2"/>
    <n v="4217"/>
    <n v="5"/>
    <x v="2"/>
    <n v="2"/>
    <n v="28"/>
    <n v="14"/>
    <n v="14"/>
    <n v="14"/>
    <n v="0.22"/>
    <n v="392"/>
    <n v="196"/>
    <n v="86.24"/>
    <n v="109.75999999999999"/>
    <n v="0.27999999999999997"/>
  </r>
  <r>
    <n v="437"/>
    <x v="151"/>
    <n v="6"/>
    <n v="16"/>
    <n v="13"/>
    <x v="6"/>
    <x v="4"/>
    <x v="9"/>
    <n v="16"/>
    <n v="32"/>
    <x v="6"/>
    <n v="2456"/>
    <n v="7"/>
    <x v="1"/>
    <n v="2"/>
    <n v="32"/>
    <n v="16"/>
    <n v="16"/>
    <n v="16"/>
    <n v="0.22"/>
    <n v="416"/>
    <n v="208"/>
    <n v="91.52"/>
    <n v="116.48000000000002"/>
    <n v="0.28000000000000003"/>
  </r>
  <r>
    <n v="438"/>
    <x v="151"/>
    <n v="8"/>
    <n v="10"/>
    <n v="11"/>
    <x v="6"/>
    <x v="4"/>
    <x v="5"/>
    <n v="14"/>
    <n v="28"/>
    <x v="6"/>
    <n v="4384"/>
    <n v="5"/>
    <x v="2"/>
    <n v="2"/>
    <n v="28"/>
    <n v="14"/>
    <n v="14"/>
    <n v="14"/>
    <n v="0.22"/>
    <n v="308"/>
    <n v="154"/>
    <n v="67.760000000000005"/>
    <n v="86.240000000000009"/>
    <n v="0.28000000000000003"/>
  </r>
  <r>
    <n v="439"/>
    <x v="152"/>
    <n v="8"/>
    <n v="2"/>
    <n v="15"/>
    <x v="0"/>
    <x v="4"/>
    <x v="5"/>
    <n v="14"/>
    <n v="28"/>
    <x v="37"/>
    <n v="6979"/>
    <n v="3"/>
    <x v="5"/>
    <n v="3"/>
    <n v="25.2"/>
    <n v="14"/>
    <n v="14"/>
    <n v="14"/>
    <n v="0.24"/>
    <n v="378"/>
    <n v="210"/>
    <n v="90.72"/>
    <n v="77.279999999999973"/>
    <n v="0.20444444444444437"/>
  </r>
  <r>
    <n v="440"/>
    <x v="152"/>
    <n v="5"/>
    <n v="23"/>
    <n v="21"/>
    <x v="0"/>
    <x v="4"/>
    <x v="6"/>
    <n v="24"/>
    <n v="48"/>
    <x v="22"/>
    <n v="5555"/>
    <n v="4"/>
    <x v="6"/>
    <n v="3"/>
    <n v="57.599999999999994"/>
    <n v="24"/>
    <n v="24"/>
    <n v="24"/>
    <n v="0.24"/>
    <n v="1209.5999999999999"/>
    <n v="504"/>
    <n v="290.30399999999997"/>
    <n v="415.29599999999994"/>
    <n v="0.34333333333333332"/>
  </r>
  <r>
    <n v="441"/>
    <x v="152"/>
    <n v="9"/>
    <n v="26"/>
    <n v="21"/>
    <x v="0"/>
    <x v="4"/>
    <x v="0"/>
    <n v="26"/>
    <n v="52"/>
    <x v="1"/>
    <n v="2557"/>
    <n v="7"/>
    <x v="1"/>
    <n v="2"/>
    <n v="62.4"/>
    <n v="26"/>
    <n v="26"/>
    <n v="26"/>
    <n v="0.22"/>
    <n v="1310.3999999999999"/>
    <n v="546"/>
    <n v="288.28799999999995"/>
    <n v="476.11199999999985"/>
    <n v="0.36333333333333329"/>
  </r>
  <r>
    <n v="442"/>
    <x v="153"/>
    <n v="8"/>
    <n v="23"/>
    <n v="17"/>
    <x v="1"/>
    <x v="4"/>
    <x v="5"/>
    <n v="14"/>
    <n v="28"/>
    <x v="22"/>
    <n v="5555"/>
    <n v="4"/>
    <x v="6"/>
    <n v="3"/>
    <n v="28"/>
    <n v="14"/>
    <n v="14"/>
    <n v="14"/>
    <n v="0.24"/>
    <n v="476"/>
    <n v="238"/>
    <n v="114.24"/>
    <n v="123.75999999999999"/>
    <n v="0.25999999999999995"/>
  </r>
  <r>
    <n v="443"/>
    <x v="153"/>
    <n v="8"/>
    <n v="15"/>
    <n v="22"/>
    <x v="1"/>
    <x v="4"/>
    <x v="5"/>
    <n v="14"/>
    <n v="28"/>
    <x v="9"/>
    <n v="1821"/>
    <n v="8"/>
    <x v="0"/>
    <n v="1"/>
    <n v="28"/>
    <n v="14"/>
    <n v="14"/>
    <n v="14"/>
    <n v="0.2"/>
    <n v="616"/>
    <n v="308"/>
    <n v="123.2"/>
    <n v="184.8"/>
    <n v="0.30000000000000004"/>
  </r>
  <r>
    <n v="444"/>
    <x v="153"/>
    <n v="10"/>
    <n v="15"/>
    <n v="11"/>
    <x v="1"/>
    <x v="4"/>
    <x v="1"/>
    <n v="29"/>
    <n v="58"/>
    <x v="9"/>
    <n v="1821"/>
    <n v="8"/>
    <x v="0"/>
    <n v="1"/>
    <n v="58"/>
    <n v="29"/>
    <n v="29"/>
    <n v="29"/>
    <n v="0.2"/>
    <n v="638"/>
    <n v="319"/>
    <n v="127.60000000000001"/>
    <n v="191.39999999999998"/>
    <n v="0.3"/>
  </r>
  <r>
    <n v="445"/>
    <x v="154"/>
    <n v="3"/>
    <n v="7"/>
    <n v="8"/>
    <x v="2"/>
    <x v="4"/>
    <x v="2"/>
    <n v="23"/>
    <n v="46"/>
    <x v="17"/>
    <n v="1810"/>
    <n v="8"/>
    <x v="0"/>
    <n v="1"/>
    <n v="46"/>
    <n v="23"/>
    <n v="23"/>
    <n v="23"/>
    <n v="0.2"/>
    <n v="368"/>
    <n v="184"/>
    <n v="73.600000000000009"/>
    <n v="110.39999999999998"/>
    <n v="0.29999999999999993"/>
  </r>
  <r>
    <n v="446"/>
    <x v="154"/>
    <n v="4"/>
    <n v="8"/>
    <n v="9"/>
    <x v="2"/>
    <x v="4"/>
    <x v="7"/>
    <n v="14"/>
    <n v="28"/>
    <x v="8"/>
    <n v="6768"/>
    <n v="3"/>
    <x v="5"/>
    <n v="3"/>
    <n v="25.2"/>
    <n v="14"/>
    <n v="14"/>
    <n v="14"/>
    <n v="0.24"/>
    <n v="226.79999999999998"/>
    <n v="126"/>
    <n v="54.431999999999995"/>
    <n v="46.367999999999995"/>
    <n v="0.20444444444444443"/>
  </r>
  <r>
    <n v="447"/>
    <x v="154"/>
    <n v="4"/>
    <n v="34"/>
    <n v="17"/>
    <x v="2"/>
    <x v="4"/>
    <x v="7"/>
    <n v="14"/>
    <n v="28"/>
    <x v="31"/>
    <n v="3680"/>
    <n v="6"/>
    <x v="4"/>
    <n v="2"/>
    <n v="28"/>
    <n v="14"/>
    <n v="14"/>
    <n v="14"/>
    <n v="0.22"/>
    <n v="476"/>
    <n v="238"/>
    <n v="104.72"/>
    <n v="133.27999999999997"/>
    <n v="0.27999999999999992"/>
  </r>
  <r>
    <n v="448"/>
    <x v="155"/>
    <n v="4"/>
    <n v="25"/>
    <n v="5"/>
    <x v="3"/>
    <x v="4"/>
    <x v="7"/>
    <n v="14"/>
    <n v="28"/>
    <x v="5"/>
    <n v="3586"/>
    <n v="6"/>
    <x v="4"/>
    <n v="2"/>
    <n v="28"/>
    <n v="14"/>
    <n v="14"/>
    <n v="14"/>
    <n v="0.22"/>
    <n v="140"/>
    <n v="70"/>
    <n v="30.8"/>
    <n v="39.200000000000003"/>
    <n v="0.28000000000000003"/>
  </r>
  <r>
    <n v="449"/>
    <x v="155"/>
    <n v="2"/>
    <n v="11"/>
    <n v="14"/>
    <x v="3"/>
    <x v="4"/>
    <x v="3"/>
    <n v="14"/>
    <n v="28"/>
    <x v="12"/>
    <n v="3985"/>
    <n v="6"/>
    <x v="4"/>
    <n v="2"/>
    <n v="28"/>
    <n v="14"/>
    <n v="14"/>
    <n v="14"/>
    <n v="0.22"/>
    <n v="392"/>
    <n v="196"/>
    <n v="86.24"/>
    <n v="109.75999999999999"/>
    <n v="0.27999999999999997"/>
  </r>
  <r>
    <n v="450"/>
    <x v="155"/>
    <n v="5"/>
    <n v="29"/>
    <n v="8"/>
    <x v="3"/>
    <x v="4"/>
    <x v="6"/>
    <n v="24"/>
    <n v="48"/>
    <x v="15"/>
    <n v="4645"/>
    <n v="5"/>
    <x v="2"/>
    <n v="2"/>
    <n v="48"/>
    <n v="24"/>
    <n v="24"/>
    <n v="24"/>
    <n v="0.22"/>
    <n v="384"/>
    <n v="192"/>
    <n v="84.48"/>
    <n v="107.51999999999998"/>
    <n v="0.27999999999999997"/>
  </r>
  <r>
    <n v="451"/>
    <x v="156"/>
    <n v="1"/>
    <n v="7"/>
    <n v="19"/>
    <x v="4"/>
    <x v="9"/>
    <x v="8"/>
    <n v="10"/>
    <n v="20"/>
    <x v="17"/>
    <n v="1810"/>
    <n v="8"/>
    <x v="0"/>
    <n v="1"/>
    <n v="20"/>
    <n v="10.5"/>
    <n v="10"/>
    <n v="10.5"/>
    <n v="0.15"/>
    <n v="380"/>
    <n v="199.5"/>
    <n v="57"/>
    <n v="123.5"/>
    <n v="0.32500000000000001"/>
  </r>
  <r>
    <n v="452"/>
    <x v="156"/>
    <n v="8"/>
    <n v="7"/>
    <n v="10"/>
    <x v="4"/>
    <x v="9"/>
    <x v="5"/>
    <n v="14"/>
    <n v="28"/>
    <x v="17"/>
    <n v="1810"/>
    <n v="8"/>
    <x v="0"/>
    <n v="1"/>
    <n v="28"/>
    <n v="14"/>
    <n v="14"/>
    <n v="14"/>
    <n v="0.15"/>
    <n v="280"/>
    <n v="140"/>
    <n v="42"/>
    <n v="98"/>
    <n v="0.35"/>
  </r>
  <r>
    <n v="453"/>
    <x v="156"/>
    <n v="3"/>
    <n v="30"/>
    <n v="21"/>
    <x v="4"/>
    <x v="9"/>
    <x v="2"/>
    <n v="23"/>
    <n v="46"/>
    <x v="16"/>
    <n v="3909"/>
    <n v="6"/>
    <x v="4"/>
    <n v="2"/>
    <n v="46"/>
    <n v="24.150000000000002"/>
    <n v="23"/>
    <n v="24.150000000000002"/>
    <n v="0.17"/>
    <n v="966"/>
    <n v="507.15000000000003"/>
    <n v="164.22"/>
    <n v="294.63"/>
    <n v="0.30499999999999999"/>
  </r>
  <r>
    <n v="454"/>
    <x v="157"/>
    <n v="4"/>
    <n v="28"/>
    <n v="10"/>
    <x v="5"/>
    <x v="9"/>
    <x v="7"/>
    <n v="14"/>
    <n v="28"/>
    <x v="32"/>
    <n v="5249"/>
    <n v="4"/>
    <x v="6"/>
    <n v="3"/>
    <n v="28"/>
    <n v="14.700000000000001"/>
    <n v="14"/>
    <n v="14.700000000000001"/>
    <n v="0.19"/>
    <n v="280"/>
    <n v="147"/>
    <n v="53.2"/>
    <n v="79.800000000000011"/>
    <n v="0.28500000000000003"/>
  </r>
  <r>
    <n v="455"/>
    <x v="157"/>
    <n v="5"/>
    <n v="20"/>
    <n v="15"/>
    <x v="5"/>
    <x v="9"/>
    <x v="6"/>
    <n v="24"/>
    <n v="48"/>
    <x v="21"/>
    <n v="3522"/>
    <n v="6"/>
    <x v="4"/>
    <n v="2"/>
    <n v="48"/>
    <n v="24"/>
    <n v="24"/>
    <n v="24"/>
    <n v="0.17"/>
    <n v="720"/>
    <n v="360"/>
    <n v="122.4"/>
    <n v="237.60000000000002"/>
    <n v="0.33"/>
  </r>
  <r>
    <n v="456"/>
    <x v="157"/>
    <n v="7"/>
    <n v="37"/>
    <n v="15"/>
    <x v="5"/>
    <x v="9"/>
    <x v="4"/>
    <n v="17"/>
    <n v="34"/>
    <x v="35"/>
    <n v="4073"/>
    <n v="5"/>
    <x v="2"/>
    <n v="2"/>
    <n v="34"/>
    <n v="17"/>
    <n v="17"/>
    <n v="17"/>
    <n v="0.17"/>
    <n v="510"/>
    <n v="255"/>
    <n v="86.7"/>
    <n v="168.3"/>
    <n v="0.33"/>
  </r>
  <r>
    <n v="457"/>
    <x v="158"/>
    <n v="8"/>
    <n v="11"/>
    <n v="21"/>
    <x v="6"/>
    <x v="9"/>
    <x v="5"/>
    <n v="14"/>
    <n v="28"/>
    <x v="12"/>
    <n v="3985"/>
    <n v="6"/>
    <x v="4"/>
    <n v="2"/>
    <n v="28"/>
    <n v="14"/>
    <n v="14"/>
    <n v="14"/>
    <n v="0.17"/>
    <n v="588"/>
    <n v="294"/>
    <n v="99.960000000000008"/>
    <n v="194.03999999999996"/>
    <n v="0.32999999999999996"/>
  </r>
  <r>
    <n v="458"/>
    <x v="158"/>
    <n v="1"/>
    <n v="34"/>
    <n v="9"/>
    <x v="6"/>
    <x v="9"/>
    <x v="8"/>
    <n v="10"/>
    <n v="20"/>
    <x v="31"/>
    <n v="3680"/>
    <n v="6"/>
    <x v="4"/>
    <n v="2"/>
    <n v="20"/>
    <n v="10.5"/>
    <n v="10"/>
    <n v="10.5"/>
    <n v="0.17"/>
    <n v="180"/>
    <n v="94.5"/>
    <n v="30.6"/>
    <n v="54.900000000000006"/>
    <n v="0.30500000000000005"/>
  </r>
  <r>
    <n v="459"/>
    <x v="158"/>
    <n v="6"/>
    <n v="15"/>
    <n v="13"/>
    <x v="6"/>
    <x v="9"/>
    <x v="9"/>
    <n v="16"/>
    <n v="32"/>
    <x v="9"/>
    <n v="1821"/>
    <n v="8"/>
    <x v="0"/>
    <n v="1"/>
    <n v="32"/>
    <n v="16"/>
    <n v="16"/>
    <n v="16"/>
    <n v="0.15"/>
    <n v="416"/>
    <n v="208"/>
    <n v="62.4"/>
    <n v="145.60000000000002"/>
    <n v="0.35000000000000003"/>
  </r>
  <r>
    <n v="460"/>
    <x v="159"/>
    <n v="3"/>
    <n v="31"/>
    <n v="12"/>
    <x v="0"/>
    <x v="9"/>
    <x v="2"/>
    <n v="23"/>
    <n v="46"/>
    <x v="19"/>
    <n v="2227"/>
    <n v="7"/>
    <x v="1"/>
    <n v="2"/>
    <n v="55.199999999999996"/>
    <n v="24.150000000000002"/>
    <n v="23"/>
    <n v="24.150000000000002"/>
    <n v="0.17"/>
    <n v="662.4"/>
    <n v="289.8"/>
    <n v="112.608"/>
    <n v="259.99199999999996"/>
    <n v="0.39249999999999996"/>
  </r>
  <r>
    <n v="461"/>
    <x v="159"/>
    <n v="9"/>
    <n v="39"/>
    <n v="14"/>
    <x v="0"/>
    <x v="9"/>
    <x v="0"/>
    <n v="26"/>
    <n v="52"/>
    <x v="7"/>
    <n v="2483"/>
    <n v="7"/>
    <x v="1"/>
    <n v="2"/>
    <n v="62.4"/>
    <n v="26"/>
    <n v="26"/>
    <n v="26"/>
    <n v="0.17"/>
    <n v="873.6"/>
    <n v="364"/>
    <n v="148.512"/>
    <n v="361.08800000000008"/>
    <n v="0.41333333333333339"/>
  </r>
  <r>
    <n v="462"/>
    <x v="159"/>
    <n v="9"/>
    <n v="40"/>
    <n v="16"/>
    <x v="0"/>
    <x v="9"/>
    <x v="0"/>
    <n v="26"/>
    <n v="52"/>
    <x v="30"/>
    <n v="1598"/>
    <n v="8"/>
    <x v="0"/>
    <n v="1"/>
    <n v="62.4"/>
    <n v="26"/>
    <n v="26"/>
    <n v="26"/>
    <n v="0.15"/>
    <n v="998.4"/>
    <n v="416"/>
    <n v="149.76"/>
    <n v="432.64"/>
    <n v="0.43333333333333335"/>
  </r>
  <r>
    <n v="463"/>
    <x v="160"/>
    <n v="9"/>
    <n v="18"/>
    <n v="10"/>
    <x v="1"/>
    <x v="9"/>
    <x v="0"/>
    <n v="26"/>
    <n v="52"/>
    <x v="13"/>
    <n v="5194"/>
    <n v="4"/>
    <x v="6"/>
    <n v="3"/>
    <n v="52"/>
    <n v="26"/>
    <n v="26"/>
    <n v="26"/>
    <n v="0.19"/>
    <n v="520"/>
    <n v="260"/>
    <n v="98.8"/>
    <n v="161.19999999999999"/>
    <n v="0.31"/>
  </r>
  <r>
    <n v="464"/>
    <x v="160"/>
    <n v="6"/>
    <n v="4"/>
    <n v="6"/>
    <x v="1"/>
    <x v="9"/>
    <x v="9"/>
    <n v="16"/>
    <n v="32"/>
    <x v="19"/>
    <n v="4345"/>
    <n v="5"/>
    <x v="2"/>
    <n v="2"/>
    <n v="32"/>
    <n v="16"/>
    <n v="16"/>
    <n v="16"/>
    <n v="0.17"/>
    <n v="192"/>
    <n v="96"/>
    <n v="32.64"/>
    <n v="63.360000000000014"/>
    <n v="0.33000000000000007"/>
  </r>
  <r>
    <n v="465"/>
    <x v="160"/>
    <n v="8"/>
    <n v="17"/>
    <n v="22"/>
    <x v="1"/>
    <x v="9"/>
    <x v="5"/>
    <n v="14"/>
    <n v="28"/>
    <x v="33"/>
    <n v="8512"/>
    <n v="1"/>
    <x v="7"/>
    <n v="5"/>
    <n v="25.2"/>
    <n v="14"/>
    <n v="14"/>
    <n v="14"/>
    <n v="0.23"/>
    <n v="554.4"/>
    <n v="308"/>
    <n v="127.512"/>
    <n v="118.88799999999998"/>
    <n v="0.21444444444444441"/>
  </r>
  <r>
    <n v="466"/>
    <x v="161"/>
    <n v="7"/>
    <n v="31"/>
    <n v="13"/>
    <x v="2"/>
    <x v="9"/>
    <x v="4"/>
    <n v="17"/>
    <n v="34"/>
    <x v="19"/>
    <n v="2227"/>
    <n v="7"/>
    <x v="1"/>
    <n v="2"/>
    <n v="34"/>
    <n v="17"/>
    <n v="17"/>
    <n v="17"/>
    <n v="0.17"/>
    <n v="442"/>
    <n v="221"/>
    <n v="75.14"/>
    <n v="145.86000000000001"/>
    <n v="0.33"/>
  </r>
  <r>
    <n v="467"/>
    <x v="161"/>
    <n v="6"/>
    <n v="2"/>
    <n v="20"/>
    <x v="2"/>
    <x v="9"/>
    <x v="9"/>
    <n v="16"/>
    <n v="32"/>
    <x v="37"/>
    <n v="6979"/>
    <n v="3"/>
    <x v="5"/>
    <n v="3"/>
    <n v="28.8"/>
    <n v="16"/>
    <n v="16"/>
    <n v="16"/>
    <n v="0.19"/>
    <n v="576"/>
    <n v="320"/>
    <n v="109.44"/>
    <n v="146.56"/>
    <n v="0.25444444444444447"/>
  </r>
  <r>
    <n v="468"/>
    <x v="161"/>
    <n v="4"/>
    <n v="35"/>
    <n v="14"/>
    <x v="2"/>
    <x v="9"/>
    <x v="7"/>
    <n v="14"/>
    <n v="28"/>
    <x v="3"/>
    <n v="2383"/>
    <n v="7"/>
    <x v="1"/>
    <n v="2"/>
    <n v="28"/>
    <n v="14.700000000000001"/>
    <n v="14"/>
    <n v="14.700000000000001"/>
    <n v="0.17"/>
    <n v="392"/>
    <n v="205.8"/>
    <n v="66.64"/>
    <n v="119.56"/>
    <n v="0.30499999999999999"/>
  </r>
  <r>
    <n v="469"/>
    <x v="162"/>
    <n v="9"/>
    <n v="36"/>
    <n v="17"/>
    <x v="3"/>
    <x v="9"/>
    <x v="0"/>
    <n v="26"/>
    <n v="52"/>
    <x v="34"/>
    <n v="1898"/>
    <n v="8"/>
    <x v="0"/>
    <n v="1"/>
    <n v="52"/>
    <n v="26"/>
    <n v="26"/>
    <n v="26"/>
    <n v="0.15"/>
    <n v="884"/>
    <n v="442"/>
    <n v="132.6"/>
    <n v="309.39999999999998"/>
    <n v="0.35"/>
  </r>
  <r>
    <n v="470"/>
    <x v="162"/>
    <n v="3"/>
    <n v="6"/>
    <n v="14"/>
    <x v="3"/>
    <x v="9"/>
    <x v="2"/>
    <n v="23"/>
    <n v="46"/>
    <x v="28"/>
    <n v="2700"/>
    <n v="2"/>
    <x v="3"/>
    <n v="4"/>
    <n v="41.4"/>
    <n v="24.150000000000002"/>
    <n v="23"/>
    <n v="24.150000000000002"/>
    <n v="0.21"/>
    <n v="579.6"/>
    <n v="338.1"/>
    <n v="121.71599999999999"/>
    <n v="119.78399999999999"/>
    <n v="0.20666666666666664"/>
  </r>
  <r>
    <n v="471"/>
    <x v="162"/>
    <n v="6"/>
    <n v="22"/>
    <n v="15"/>
    <x v="3"/>
    <x v="9"/>
    <x v="9"/>
    <n v="16"/>
    <n v="32"/>
    <x v="27"/>
    <n v="1601"/>
    <n v="8"/>
    <x v="0"/>
    <n v="1"/>
    <n v="32"/>
    <n v="16"/>
    <n v="16"/>
    <n v="16"/>
    <n v="0.15"/>
    <n v="480"/>
    <n v="240"/>
    <n v="72"/>
    <n v="168"/>
    <n v="0.35"/>
  </r>
  <r>
    <n v="472"/>
    <x v="163"/>
    <n v="7"/>
    <n v="15"/>
    <n v="17"/>
    <x v="4"/>
    <x v="9"/>
    <x v="4"/>
    <n v="17"/>
    <n v="34"/>
    <x v="9"/>
    <n v="1821"/>
    <n v="8"/>
    <x v="0"/>
    <n v="1"/>
    <n v="34"/>
    <n v="17"/>
    <n v="17"/>
    <n v="17"/>
    <n v="0.15"/>
    <n v="578"/>
    <n v="289"/>
    <n v="86.7"/>
    <n v="202.3"/>
    <n v="0.35000000000000003"/>
  </r>
  <r>
    <n v="473"/>
    <x v="163"/>
    <n v="10"/>
    <n v="7"/>
    <n v="13"/>
    <x v="4"/>
    <x v="9"/>
    <x v="1"/>
    <n v="29"/>
    <n v="58"/>
    <x v="17"/>
    <n v="1810"/>
    <n v="8"/>
    <x v="0"/>
    <n v="1"/>
    <n v="58"/>
    <n v="29"/>
    <n v="29"/>
    <n v="29"/>
    <n v="0.15"/>
    <n v="754"/>
    <n v="377"/>
    <n v="113.1"/>
    <n v="263.89999999999998"/>
    <n v="0.35"/>
  </r>
  <r>
    <n v="474"/>
    <x v="163"/>
    <n v="4"/>
    <n v="25"/>
    <n v="19"/>
    <x v="4"/>
    <x v="9"/>
    <x v="7"/>
    <n v="14"/>
    <n v="28"/>
    <x v="5"/>
    <n v="3586"/>
    <n v="6"/>
    <x v="4"/>
    <n v="2"/>
    <n v="28"/>
    <n v="14.700000000000001"/>
    <n v="14"/>
    <n v="14.700000000000001"/>
    <n v="0.17"/>
    <n v="532"/>
    <n v="279.3"/>
    <n v="90.440000000000012"/>
    <n v="162.26"/>
    <n v="0.30499999999999999"/>
  </r>
  <r>
    <n v="475"/>
    <x v="164"/>
    <n v="3"/>
    <n v="12"/>
    <n v="15"/>
    <x v="5"/>
    <x v="9"/>
    <x v="2"/>
    <n v="23"/>
    <n v="46"/>
    <x v="14"/>
    <n v="2027"/>
    <n v="7"/>
    <x v="1"/>
    <n v="2"/>
    <n v="46"/>
    <n v="24.150000000000002"/>
    <n v="23"/>
    <n v="24.150000000000002"/>
    <n v="0.17"/>
    <n v="690"/>
    <n v="362.25000000000006"/>
    <n v="117.30000000000001"/>
    <n v="210.44999999999993"/>
    <n v="0.30499999999999988"/>
  </r>
  <r>
    <n v="476"/>
    <x v="164"/>
    <n v="2"/>
    <n v="15"/>
    <n v="12"/>
    <x v="5"/>
    <x v="9"/>
    <x v="3"/>
    <n v="14"/>
    <n v="28"/>
    <x v="9"/>
    <n v="1821"/>
    <n v="8"/>
    <x v="0"/>
    <n v="1"/>
    <n v="28"/>
    <n v="14.700000000000001"/>
    <n v="14"/>
    <n v="14.700000000000001"/>
    <n v="0.15"/>
    <n v="336"/>
    <n v="176.4"/>
    <n v="50.4"/>
    <n v="109.19999999999999"/>
    <n v="0.32499999999999996"/>
  </r>
  <r>
    <n v="477"/>
    <x v="164"/>
    <n v="7"/>
    <n v="7"/>
    <n v="20"/>
    <x v="5"/>
    <x v="9"/>
    <x v="4"/>
    <n v="17"/>
    <n v="34"/>
    <x v="17"/>
    <n v="1810"/>
    <n v="8"/>
    <x v="0"/>
    <n v="1"/>
    <n v="34"/>
    <n v="17"/>
    <n v="17"/>
    <n v="17"/>
    <n v="0.15"/>
    <n v="680"/>
    <n v="340"/>
    <n v="102"/>
    <n v="238"/>
    <n v="0.35"/>
  </r>
  <r>
    <n v="478"/>
    <x v="144"/>
    <n v="4"/>
    <n v="21"/>
    <n v="13"/>
    <x v="6"/>
    <x v="9"/>
    <x v="7"/>
    <n v="14"/>
    <n v="28"/>
    <x v="26"/>
    <n v="2616"/>
    <n v="7"/>
    <x v="1"/>
    <n v="2"/>
    <n v="28"/>
    <n v="14.700000000000001"/>
    <n v="14"/>
    <n v="14.700000000000001"/>
    <n v="0.17"/>
    <n v="364"/>
    <n v="191.10000000000002"/>
    <n v="61.88"/>
    <n v="111.01999999999998"/>
    <n v="0.30499999999999994"/>
  </r>
  <r>
    <n v="479"/>
    <x v="144"/>
    <n v="4"/>
    <n v="37"/>
    <n v="20"/>
    <x v="6"/>
    <x v="9"/>
    <x v="7"/>
    <n v="14"/>
    <n v="28"/>
    <x v="35"/>
    <n v="4073"/>
    <n v="5"/>
    <x v="2"/>
    <n v="2"/>
    <n v="28"/>
    <n v="14.700000000000001"/>
    <n v="14"/>
    <n v="14.700000000000001"/>
    <n v="0.17"/>
    <n v="560"/>
    <n v="294"/>
    <n v="95.2"/>
    <n v="170.8"/>
    <n v="0.30499999999999999"/>
  </r>
  <r>
    <n v="226"/>
    <x v="79"/>
    <n v="4"/>
    <n v="5"/>
    <n v="17"/>
    <x v="6"/>
    <x v="3"/>
    <x v="7"/>
    <n v="14"/>
    <n v="28"/>
    <x v="23"/>
    <n v="3037"/>
    <n v="6"/>
    <x v="4"/>
    <n v="2"/>
    <n v="28"/>
    <n v="14"/>
    <n v="14"/>
    <n v="14"/>
    <n v="0.11"/>
    <n v="476"/>
    <n v="238"/>
    <n v="52.36"/>
    <n v="185.64"/>
    <n v="0.38999999999999996"/>
  </r>
  <r>
    <n v="481"/>
    <x v="165"/>
    <n v="10"/>
    <n v="13"/>
    <n v="15"/>
    <x v="0"/>
    <x v="9"/>
    <x v="1"/>
    <n v="29"/>
    <n v="58"/>
    <x v="25"/>
    <n v="1830"/>
    <n v="8"/>
    <x v="0"/>
    <n v="1"/>
    <n v="69.599999999999994"/>
    <n v="29"/>
    <n v="29"/>
    <n v="29"/>
    <n v="0.15"/>
    <n v="1044"/>
    <n v="435"/>
    <n v="156.6"/>
    <n v="452.4"/>
    <n v="0.43333333333333329"/>
  </r>
  <r>
    <n v="482"/>
    <x v="165"/>
    <n v="9"/>
    <n v="40"/>
    <n v="10"/>
    <x v="0"/>
    <x v="9"/>
    <x v="0"/>
    <n v="26"/>
    <n v="52"/>
    <x v="30"/>
    <n v="1598"/>
    <n v="8"/>
    <x v="0"/>
    <n v="1"/>
    <n v="62.4"/>
    <n v="26"/>
    <n v="26"/>
    <n v="26"/>
    <n v="0.15"/>
    <n v="624"/>
    <n v="260"/>
    <n v="93.6"/>
    <n v="270.39999999999998"/>
    <n v="0.43333333333333329"/>
  </r>
  <r>
    <n v="483"/>
    <x v="165"/>
    <n v="10"/>
    <n v="20"/>
    <n v="10"/>
    <x v="0"/>
    <x v="9"/>
    <x v="1"/>
    <n v="29"/>
    <n v="58"/>
    <x v="21"/>
    <n v="3522"/>
    <n v="6"/>
    <x v="4"/>
    <n v="2"/>
    <n v="69.599999999999994"/>
    <n v="29"/>
    <n v="29"/>
    <n v="29"/>
    <n v="0.17"/>
    <n v="696"/>
    <n v="290"/>
    <n v="118.32000000000001"/>
    <n v="287.68"/>
    <n v="0.41333333333333333"/>
  </r>
  <r>
    <n v="484"/>
    <x v="166"/>
    <n v="1"/>
    <n v="12"/>
    <n v="8"/>
    <x v="1"/>
    <x v="9"/>
    <x v="8"/>
    <n v="10"/>
    <n v="20"/>
    <x v="14"/>
    <n v="2027"/>
    <n v="7"/>
    <x v="1"/>
    <n v="2"/>
    <n v="20"/>
    <n v="10.5"/>
    <n v="10"/>
    <n v="10.5"/>
    <n v="0.17"/>
    <n v="160"/>
    <n v="84"/>
    <n v="27.200000000000003"/>
    <n v="48.8"/>
    <n v="0.30499999999999999"/>
  </r>
  <r>
    <n v="485"/>
    <x v="166"/>
    <n v="4"/>
    <n v="19"/>
    <n v="20"/>
    <x v="1"/>
    <x v="9"/>
    <x v="7"/>
    <n v="14"/>
    <n v="28"/>
    <x v="11"/>
    <n v="4862"/>
    <n v="5"/>
    <x v="2"/>
    <n v="2"/>
    <n v="28"/>
    <n v="14.700000000000001"/>
    <n v="14"/>
    <n v="14.700000000000001"/>
    <n v="0.17"/>
    <n v="560"/>
    <n v="294"/>
    <n v="95.2"/>
    <n v="170.8"/>
    <n v="0.30499999999999999"/>
  </r>
  <r>
    <n v="486"/>
    <x v="166"/>
    <n v="4"/>
    <n v="19"/>
    <n v="8"/>
    <x v="1"/>
    <x v="9"/>
    <x v="7"/>
    <n v="14"/>
    <n v="28"/>
    <x v="11"/>
    <n v="4862"/>
    <n v="5"/>
    <x v="2"/>
    <n v="2"/>
    <n v="28"/>
    <n v="14.700000000000001"/>
    <n v="14"/>
    <n v="14.700000000000001"/>
    <n v="0.17"/>
    <n v="224"/>
    <n v="117.60000000000001"/>
    <n v="38.080000000000005"/>
    <n v="68.319999999999993"/>
    <n v="0.30499999999999999"/>
  </r>
  <r>
    <n v="487"/>
    <x v="167"/>
    <n v="7"/>
    <n v="7"/>
    <n v="14"/>
    <x v="2"/>
    <x v="9"/>
    <x v="4"/>
    <n v="17"/>
    <n v="34"/>
    <x v="17"/>
    <n v="1810"/>
    <n v="8"/>
    <x v="0"/>
    <n v="1"/>
    <n v="34"/>
    <n v="17"/>
    <n v="17"/>
    <n v="17"/>
    <n v="0.15"/>
    <n v="476"/>
    <n v="238"/>
    <n v="71.399999999999991"/>
    <n v="166.60000000000002"/>
    <n v="0.35000000000000003"/>
  </r>
  <r>
    <n v="488"/>
    <x v="167"/>
    <n v="5"/>
    <n v="21"/>
    <n v="18"/>
    <x v="2"/>
    <x v="9"/>
    <x v="6"/>
    <n v="24"/>
    <n v="48"/>
    <x v="26"/>
    <n v="2616"/>
    <n v="7"/>
    <x v="1"/>
    <n v="2"/>
    <n v="48"/>
    <n v="24"/>
    <n v="24"/>
    <n v="24"/>
    <n v="0.17"/>
    <n v="864"/>
    <n v="432"/>
    <n v="146.88000000000002"/>
    <n v="285.12"/>
    <n v="0.33"/>
  </r>
  <r>
    <n v="489"/>
    <x v="167"/>
    <n v="4"/>
    <n v="40"/>
    <n v="10"/>
    <x v="2"/>
    <x v="9"/>
    <x v="7"/>
    <n v="14"/>
    <n v="28"/>
    <x v="30"/>
    <n v="1598"/>
    <n v="8"/>
    <x v="0"/>
    <n v="1"/>
    <n v="28"/>
    <n v="14.700000000000001"/>
    <n v="14"/>
    <n v="14.700000000000001"/>
    <n v="0.15"/>
    <n v="280"/>
    <n v="147"/>
    <n v="42"/>
    <n v="91"/>
    <n v="0.32500000000000001"/>
  </r>
  <r>
    <n v="490"/>
    <x v="168"/>
    <n v="10"/>
    <n v="16"/>
    <n v="8"/>
    <x v="3"/>
    <x v="9"/>
    <x v="1"/>
    <n v="29"/>
    <n v="58"/>
    <x v="6"/>
    <n v="2456"/>
    <n v="7"/>
    <x v="1"/>
    <n v="2"/>
    <n v="58"/>
    <n v="29"/>
    <n v="29"/>
    <n v="29"/>
    <n v="0.17"/>
    <n v="464"/>
    <n v="232"/>
    <n v="78.88000000000001"/>
    <n v="153.12"/>
    <n v="0.33"/>
  </r>
  <r>
    <n v="491"/>
    <x v="168"/>
    <n v="1"/>
    <n v="9"/>
    <n v="17"/>
    <x v="3"/>
    <x v="9"/>
    <x v="8"/>
    <n v="10"/>
    <n v="20"/>
    <x v="20"/>
    <n v="5400"/>
    <n v="4"/>
    <x v="6"/>
    <n v="3"/>
    <n v="20"/>
    <n v="10.5"/>
    <n v="10"/>
    <n v="10.5"/>
    <n v="0.19"/>
    <n v="340"/>
    <n v="178.5"/>
    <n v="64.599999999999994"/>
    <n v="96.9"/>
    <n v="0.28500000000000003"/>
  </r>
  <r>
    <n v="492"/>
    <x v="168"/>
    <n v="2"/>
    <n v="38"/>
    <n v="14"/>
    <x v="3"/>
    <x v="9"/>
    <x v="3"/>
    <n v="14"/>
    <n v="28"/>
    <x v="18"/>
    <n v="3055"/>
    <n v="6"/>
    <x v="4"/>
    <n v="2"/>
    <n v="28"/>
    <n v="14.700000000000001"/>
    <n v="14"/>
    <n v="14.700000000000001"/>
    <n v="0.17"/>
    <n v="392"/>
    <n v="205.8"/>
    <n v="66.64"/>
    <n v="119.56"/>
    <n v="0.30499999999999999"/>
  </r>
  <r>
    <n v="493"/>
    <x v="169"/>
    <n v="9"/>
    <n v="19"/>
    <n v="20"/>
    <x v="4"/>
    <x v="9"/>
    <x v="0"/>
    <n v="26"/>
    <n v="52"/>
    <x v="11"/>
    <n v="4862"/>
    <n v="5"/>
    <x v="2"/>
    <n v="2"/>
    <n v="52"/>
    <n v="26"/>
    <n v="26"/>
    <n v="26"/>
    <n v="0.17"/>
    <n v="1040"/>
    <n v="520"/>
    <n v="176.8"/>
    <n v="343.20000000000005"/>
    <n v="0.33000000000000007"/>
  </r>
  <r>
    <n v="494"/>
    <x v="169"/>
    <n v="7"/>
    <n v="9"/>
    <n v="19"/>
    <x v="4"/>
    <x v="9"/>
    <x v="4"/>
    <n v="17"/>
    <n v="34"/>
    <x v="20"/>
    <n v="5400"/>
    <n v="4"/>
    <x v="6"/>
    <n v="3"/>
    <n v="34"/>
    <n v="17"/>
    <n v="17"/>
    <n v="17"/>
    <n v="0.19"/>
    <n v="646"/>
    <n v="323"/>
    <n v="122.74"/>
    <n v="200.26"/>
    <n v="0.31"/>
  </r>
  <r>
    <n v="495"/>
    <x v="169"/>
    <n v="8"/>
    <n v="16"/>
    <n v="15"/>
    <x v="4"/>
    <x v="9"/>
    <x v="5"/>
    <n v="14"/>
    <n v="28"/>
    <x v="6"/>
    <n v="2456"/>
    <n v="7"/>
    <x v="1"/>
    <n v="2"/>
    <n v="28"/>
    <n v="14"/>
    <n v="14"/>
    <n v="14"/>
    <n v="0.17"/>
    <n v="420"/>
    <n v="210"/>
    <n v="71.400000000000006"/>
    <n v="138.60000000000002"/>
    <n v="0.33000000000000007"/>
  </r>
  <r>
    <n v="496"/>
    <x v="170"/>
    <n v="1"/>
    <n v="22"/>
    <n v="20"/>
    <x v="5"/>
    <x v="9"/>
    <x v="8"/>
    <n v="10"/>
    <n v="20"/>
    <x v="27"/>
    <n v="1601"/>
    <n v="8"/>
    <x v="0"/>
    <n v="1"/>
    <n v="20"/>
    <n v="10.5"/>
    <n v="10"/>
    <n v="10.5"/>
    <n v="0.15"/>
    <n v="400"/>
    <n v="210"/>
    <n v="60"/>
    <n v="130"/>
    <n v="0.32500000000000001"/>
  </r>
  <r>
    <n v="497"/>
    <x v="170"/>
    <n v="6"/>
    <n v="7"/>
    <n v="17"/>
    <x v="5"/>
    <x v="9"/>
    <x v="9"/>
    <n v="16"/>
    <n v="32"/>
    <x v="17"/>
    <n v="1810"/>
    <n v="8"/>
    <x v="0"/>
    <n v="1"/>
    <n v="32"/>
    <n v="16"/>
    <n v="16"/>
    <n v="16"/>
    <n v="0.15"/>
    <n v="544"/>
    <n v="272"/>
    <n v="81.599999999999994"/>
    <n v="190.39999999999998"/>
    <n v="0.35"/>
  </r>
  <r>
    <n v="498"/>
    <x v="170"/>
    <n v="10"/>
    <n v="25"/>
    <n v="18"/>
    <x v="5"/>
    <x v="9"/>
    <x v="1"/>
    <n v="29"/>
    <n v="58"/>
    <x v="5"/>
    <n v="3586"/>
    <n v="6"/>
    <x v="4"/>
    <n v="2"/>
    <n v="58"/>
    <n v="29"/>
    <n v="29"/>
    <n v="29"/>
    <n v="0.17"/>
    <n v="1044"/>
    <n v="522"/>
    <n v="177.48000000000002"/>
    <n v="344.52"/>
    <n v="0.32999999999999996"/>
  </r>
  <r>
    <n v="499"/>
    <x v="171"/>
    <n v="9"/>
    <n v="40"/>
    <n v="19"/>
    <x v="6"/>
    <x v="9"/>
    <x v="0"/>
    <n v="26"/>
    <n v="52"/>
    <x v="30"/>
    <n v="1598"/>
    <n v="8"/>
    <x v="0"/>
    <n v="1"/>
    <n v="52"/>
    <n v="26"/>
    <n v="26"/>
    <n v="26"/>
    <n v="0.15"/>
    <n v="988"/>
    <n v="494"/>
    <n v="148.19999999999999"/>
    <n v="345.79999999999995"/>
    <n v="0.35"/>
  </r>
  <r>
    <n v="500"/>
    <x v="171"/>
    <n v="4"/>
    <n v="28"/>
    <n v="13"/>
    <x v="6"/>
    <x v="9"/>
    <x v="7"/>
    <n v="14"/>
    <n v="28"/>
    <x v="32"/>
    <n v="5249"/>
    <n v="4"/>
    <x v="6"/>
    <n v="3"/>
    <n v="28"/>
    <n v="14.700000000000001"/>
    <n v="14"/>
    <n v="14.700000000000001"/>
    <n v="0.19"/>
    <n v="364"/>
    <n v="191.10000000000002"/>
    <n v="69.16"/>
    <n v="103.74000000000001"/>
    <n v="0.28500000000000003"/>
  </r>
  <r>
    <n v="501"/>
    <x v="171"/>
    <n v="6"/>
    <n v="9"/>
    <n v="11"/>
    <x v="6"/>
    <x v="9"/>
    <x v="9"/>
    <n v="16"/>
    <n v="32"/>
    <x v="20"/>
    <n v="5400"/>
    <n v="4"/>
    <x v="6"/>
    <n v="3"/>
    <n v="32"/>
    <n v="16"/>
    <n v="16"/>
    <n v="16"/>
    <n v="0.19"/>
    <n v="352"/>
    <n v="176"/>
    <n v="66.88"/>
    <n v="109.12"/>
    <n v="0.31"/>
  </r>
  <r>
    <n v="502"/>
    <x v="172"/>
    <n v="5"/>
    <n v="17"/>
    <n v="8"/>
    <x v="0"/>
    <x v="9"/>
    <x v="6"/>
    <n v="24"/>
    <n v="48"/>
    <x v="33"/>
    <n v="8512"/>
    <n v="1"/>
    <x v="7"/>
    <n v="5"/>
    <n v="43.2"/>
    <n v="24"/>
    <n v="24"/>
    <n v="24"/>
    <n v="0.23"/>
    <n v="345.6"/>
    <n v="192"/>
    <n v="79.488000000000014"/>
    <n v="74.112000000000023"/>
    <n v="0.21444444444444449"/>
  </r>
  <r>
    <n v="503"/>
    <x v="172"/>
    <n v="2"/>
    <n v="29"/>
    <n v="17"/>
    <x v="0"/>
    <x v="9"/>
    <x v="3"/>
    <n v="14"/>
    <n v="28"/>
    <x v="15"/>
    <n v="4645"/>
    <n v="5"/>
    <x v="2"/>
    <n v="2"/>
    <n v="33.6"/>
    <n v="14.700000000000001"/>
    <n v="14"/>
    <n v="14.700000000000001"/>
    <n v="0.17"/>
    <n v="571.20000000000005"/>
    <n v="249.9"/>
    <n v="97.104000000000013"/>
    <n v="224.19600000000003"/>
    <n v="0.39250000000000002"/>
  </r>
  <r>
    <n v="504"/>
    <x v="172"/>
    <n v="10"/>
    <n v="8"/>
    <n v="14"/>
    <x v="0"/>
    <x v="9"/>
    <x v="1"/>
    <n v="29"/>
    <n v="58"/>
    <x v="8"/>
    <n v="6768"/>
    <n v="3"/>
    <x v="5"/>
    <n v="3"/>
    <n v="52.2"/>
    <n v="29"/>
    <n v="29"/>
    <n v="29"/>
    <n v="0.19"/>
    <n v="730.80000000000007"/>
    <n v="406"/>
    <n v="138.852"/>
    <n v="185.94800000000009"/>
    <n v="0.25444444444444453"/>
  </r>
  <r>
    <n v="505"/>
    <x v="173"/>
    <n v="3"/>
    <n v="40"/>
    <n v="20"/>
    <x v="1"/>
    <x v="9"/>
    <x v="2"/>
    <n v="23"/>
    <n v="46"/>
    <x v="30"/>
    <n v="1598"/>
    <n v="8"/>
    <x v="0"/>
    <n v="1"/>
    <n v="46"/>
    <n v="24.150000000000002"/>
    <n v="23"/>
    <n v="24.150000000000002"/>
    <n v="0.15"/>
    <n v="920"/>
    <n v="483.00000000000006"/>
    <n v="138"/>
    <n v="299"/>
    <n v="0.32500000000000001"/>
  </r>
  <r>
    <n v="506"/>
    <x v="173"/>
    <n v="4"/>
    <n v="1"/>
    <n v="17"/>
    <x v="1"/>
    <x v="9"/>
    <x v="7"/>
    <n v="14"/>
    <n v="28"/>
    <x v="29"/>
    <n v="7402"/>
    <n v="7"/>
    <x v="1"/>
    <n v="2"/>
    <n v="28"/>
    <n v="14.700000000000001"/>
    <n v="14"/>
    <n v="14.700000000000001"/>
    <n v="0.17"/>
    <n v="476"/>
    <n v="249.9"/>
    <n v="80.92"/>
    <n v="145.18"/>
    <n v="0.30499999999999999"/>
  </r>
  <r>
    <n v="507"/>
    <x v="173"/>
    <n v="6"/>
    <n v="23"/>
    <n v="8"/>
    <x v="1"/>
    <x v="9"/>
    <x v="9"/>
    <n v="16"/>
    <n v="32"/>
    <x v="22"/>
    <n v="5555"/>
    <n v="4"/>
    <x v="6"/>
    <n v="3"/>
    <n v="32"/>
    <n v="16"/>
    <n v="16"/>
    <n v="16"/>
    <n v="0.19"/>
    <n v="256"/>
    <n v="128"/>
    <n v="48.64"/>
    <n v="79.360000000000014"/>
    <n v="0.31000000000000005"/>
  </r>
  <r>
    <n v="508"/>
    <x v="174"/>
    <n v="5"/>
    <n v="36"/>
    <n v="21"/>
    <x v="2"/>
    <x v="9"/>
    <x v="6"/>
    <n v="24"/>
    <n v="48"/>
    <x v="34"/>
    <n v="1898"/>
    <n v="8"/>
    <x v="0"/>
    <n v="1"/>
    <n v="48"/>
    <n v="24"/>
    <n v="24"/>
    <n v="24"/>
    <n v="0.15"/>
    <n v="1008"/>
    <n v="504"/>
    <n v="151.19999999999999"/>
    <n v="352.79999999999995"/>
    <n v="0.35"/>
  </r>
  <r>
    <n v="509"/>
    <x v="174"/>
    <n v="2"/>
    <n v="16"/>
    <n v="14"/>
    <x v="2"/>
    <x v="9"/>
    <x v="3"/>
    <n v="14"/>
    <n v="28"/>
    <x v="6"/>
    <n v="2456"/>
    <n v="7"/>
    <x v="1"/>
    <n v="2"/>
    <n v="28"/>
    <n v="14.700000000000001"/>
    <n v="14"/>
    <n v="14.700000000000001"/>
    <n v="0.17"/>
    <n v="392"/>
    <n v="205.8"/>
    <n v="66.64"/>
    <n v="119.56"/>
    <n v="0.30499999999999999"/>
  </r>
  <r>
    <n v="510"/>
    <x v="174"/>
    <n v="3"/>
    <n v="18"/>
    <n v="11"/>
    <x v="2"/>
    <x v="9"/>
    <x v="2"/>
    <n v="23"/>
    <n v="46"/>
    <x v="13"/>
    <n v="5194"/>
    <n v="4"/>
    <x v="6"/>
    <n v="3"/>
    <n v="46"/>
    <n v="24.150000000000002"/>
    <n v="23"/>
    <n v="24.150000000000002"/>
    <n v="0.19"/>
    <n v="506"/>
    <n v="265.65000000000003"/>
    <n v="96.14"/>
    <n v="144.20999999999998"/>
    <n v="0.28499999999999998"/>
  </r>
  <r>
    <n v="511"/>
    <x v="175"/>
    <n v="3"/>
    <n v="39"/>
    <n v="13"/>
    <x v="3"/>
    <x v="9"/>
    <x v="2"/>
    <n v="23"/>
    <n v="46"/>
    <x v="7"/>
    <n v="2483"/>
    <n v="7"/>
    <x v="1"/>
    <n v="2"/>
    <n v="46"/>
    <n v="24.150000000000002"/>
    <n v="23"/>
    <n v="24.150000000000002"/>
    <n v="0.17"/>
    <n v="598"/>
    <n v="313.95000000000005"/>
    <n v="101.66000000000001"/>
    <n v="182.38999999999993"/>
    <n v="0.30499999999999988"/>
  </r>
  <r>
    <n v="512"/>
    <x v="175"/>
    <n v="4"/>
    <n v="19"/>
    <n v="18"/>
    <x v="3"/>
    <x v="9"/>
    <x v="7"/>
    <n v="14"/>
    <n v="28"/>
    <x v="11"/>
    <n v="4862"/>
    <n v="5"/>
    <x v="2"/>
    <n v="2"/>
    <n v="28"/>
    <n v="14.700000000000001"/>
    <n v="14"/>
    <n v="14.700000000000001"/>
    <n v="0.17"/>
    <n v="504"/>
    <n v="264.60000000000002"/>
    <n v="85.68"/>
    <n v="153.71999999999997"/>
    <n v="0.30499999999999994"/>
  </r>
  <r>
    <n v="513"/>
    <x v="175"/>
    <n v="5"/>
    <n v="13"/>
    <n v="13"/>
    <x v="3"/>
    <x v="9"/>
    <x v="6"/>
    <n v="24"/>
    <n v="48"/>
    <x v="25"/>
    <n v="1830"/>
    <n v="8"/>
    <x v="0"/>
    <n v="1"/>
    <n v="48"/>
    <n v="24"/>
    <n v="24"/>
    <n v="24"/>
    <n v="0.15"/>
    <n v="624"/>
    <n v="312"/>
    <n v="93.6"/>
    <n v="218.39999999999998"/>
    <n v="0.35"/>
  </r>
  <r>
    <n v="514"/>
    <x v="176"/>
    <n v="10"/>
    <n v="32"/>
    <n v="18"/>
    <x v="4"/>
    <x v="9"/>
    <x v="1"/>
    <n v="29"/>
    <n v="58"/>
    <x v="0"/>
    <n v="1612"/>
    <n v="8"/>
    <x v="0"/>
    <n v="1"/>
    <n v="58"/>
    <n v="29"/>
    <n v="29"/>
    <n v="29"/>
    <n v="0.15"/>
    <n v="1044"/>
    <n v="522"/>
    <n v="156.6"/>
    <n v="365.4"/>
    <n v="0.35"/>
  </r>
  <r>
    <n v="515"/>
    <x v="176"/>
    <n v="1"/>
    <n v="33"/>
    <n v="14"/>
    <x v="4"/>
    <x v="9"/>
    <x v="8"/>
    <n v="10"/>
    <n v="20"/>
    <x v="2"/>
    <n v="4217"/>
    <n v="5"/>
    <x v="2"/>
    <n v="2"/>
    <n v="20"/>
    <n v="10.5"/>
    <n v="10"/>
    <n v="10.5"/>
    <n v="0.17"/>
    <n v="280"/>
    <n v="147"/>
    <n v="47.6"/>
    <n v="85.4"/>
    <n v="0.30499999999999999"/>
  </r>
  <r>
    <n v="516"/>
    <x v="176"/>
    <n v="9"/>
    <n v="26"/>
    <n v="16"/>
    <x v="4"/>
    <x v="9"/>
    <x v="0"/>
    <n v="26"/>
    <n v="52"/>
    <x v="1"/>
    <n v="2557"/>
    <n v="7"/>
    <x v="1"/>
    <n v="2"/>
    <n v="52"/>
    <n v="26"/>
    <n v="26"/>
    <n v="26"/>
    <n v="0.17"/>
    <n v="832"/>
    <n v="416"/>
    <n v="141.44"/>
    <n v="274.55999999999995"/>
    <n v="0.32999999999999996"/>
  </r>
  <r>
    <n v="517"/>
    <x v="177"/>
    <n v="6"/>
    <n v="37"/>
    <n v="17"/>
    <x v="5"/>
    <x v="9"/>
    <x v="9"/>
    <n v="16"/>
    <n v="32"/>
    <x v="35"/>
    <n v="4073"/>
    <n v="5"/>
    <x v="2"/>
    <n v="2"/>
    <n v="32"/>
    <n v="16"/>
    <n v="16"/>
    <n v="16"/>
    <n v="0.17"/>
    <n v="544"/>
    <n v="272"/>
    <n v="92.48"/>
    <n v="179.51999999999998"/>
    <n v="0.32999999999999996"/>
  </r>
  <r>
    <n v="518"/>
    <x v="177"/>
    <n v="1"/>
    <n v="23"/>
    <n v="16"/>
    <x v="5"/>
    <x v="9"/>
    <x v="8"/>
    <n v="10"/>
    <n v="20"/>
    <x v="22"/>
    <n v="5555"/>
    <n v="4"/>
    <x v="6"/>
    <n v="3"/>
    <n v="20"/>
    <n v="10.5"/>
    <n v="10"/>
    <n v="10.5"/>
    <n v="0.19"/>
    <n v="320"/>
    <n v="168"/>
    <n v="60.8"/>
    <n v="91.199999999999989"/>
    <n v="0.28499999999999998"/>
  </r>
  <r>
    <n v="519"/>
    <x v="177"/>
    <n v="6"/>
    <n v="40"/>
    <n v="13"/>
    <x v="5"/>
    <x v="9"/>
    <x v="9"/>
    <n v="16"/>
    <n v="32"/>
    <x v="30"/>
    <n v="1598"/>
    <n v="8"/>
    <x v="0"/>
    <n v="1"/>
    <n v="32"/>
    <n v="16"/>
    <n v="16"/>
    <n v="16"/>
    <n v="0.15"/>
    <n v="416"/>
    <n v="208"/>
    <n v="62.4"/>
    <n v="145.60000000000002"/>
    <n v="0.35000000000000003"/>
  </r>
  <r>
    <n v="520"/>
    <x v="178"/>
    <n v="3"/>
    <n v="16"/>
    <n v="10"/>
    <x v="6"/>
    <x v="9"/>
    <x v="2"/>
    <n v="23"/>
    <n v="46"/>
    <x v="6"/>
    <n v="2456"/>
    <n v="7"/>
    <x v="1"/>
    <n v="2"/>
    <n v="46"/>
    <n v="24.150000000000002"/>
    <n v="23"/>
    <n v="24.150000000000002"/>
    <n v="0.17"/>
    <n v="460"/>
    <n v="241.50000000000003"/>
    <n v="78.2"/>
    <n v="140.29999999999995"/>
    <n v="0.30499999999999988"/>
  </r>
  <r>
    <n v="521"/>
    <x v="178"/>
    <n v="10"/>
    <n v="29"/>
    <n v="19"/>
    <x v="6"/>
    <x v="9"/>
    <x v="1"/>
    <n v="29"/>
    <n v="58"/>
    <x v="15"/>
    <n v="4645"/>
    <n v="5"/>
    <x v="2"/>
    <n v="2"/>
    <n v="58"/>
    <n v="29"/>
    <n v="29"/>
    <n v="29"/>
    <n v="0.17"/>
    <n v="1102"/>
    <n v="551"/>
    <n v="187.34"/>
    <n v="363.65999999999997"/>
    <n v="0.32999999999999996"/>
  </r>
  <r>
    <n v="522"/>
    <x v="178"/>
    <n v="9"/>
    <n v="34"/>
    <n v="14"/>
    <x v="6"/>
    <x v="9"/>
    <x v="0"/>
    <n v="26"/>
    <n v="52"/>
    <x v="31"/>
    <n v="3680"/>
    <n v="6"/>
    <x v="4"/>
    <n v="2"/>
    <n v="52"/>
    <n v="26"/>
    <n v="26"/>
    <n v="26"/>
    <n v="0.17"/>
    <n v="728"/>
    <n v="364"/>
    <n v="123.76"/>
    <n v="240.24"/>
    <n v="0.33"/>
  </r>
  <r>
    <n v="523"/>
    <x v="179"/>
    <n v="9"/>
    <n v="15"/>
    <n v="15"/>
    <x v="0"/>
    <x v="9"/>
    <x v="0"/>
    <n v="26"/>
    <n v="52"/>
    <x v="9"/>
    <n v="1821"/>
    <n v="8"/>
    <x v="0"/>
    <n v="1"/>
    <n v="62.4"/>
    <n v="26"/>
    <n v="26"/>
    <n v="26"/>
    <n v="0.15"/>
    <n v="936"/>
    <n v="390"/>
    <n v="140.4"/>
    <n v="405.6"/>
    <n v="0.43333333333333335"/>
  </r>
  <r>
    <n v="524"/>
    <x v="179"/>
    <n v="7"/>
    <n v="11"/>
    <n v="15"/>
    <x v="0"/>
    <x v="9"/>
    <x v="4"/>
    <n v="17"/>
    <n v="34"/>
    <x v="12"/>
    <n v="3985"/>
    <n v="6"/>
    <x v="4"/>
    <n v="2"/>
    <n v="40.799999999999997"/>
    <n v="17"/>
    <n v="17"/>
    <n v="17"/>
    <n v="0.17"/>
    <n v="612"/>
    <n v="255"/>
    <n v="104.04"/>
    <n v="252.95999999999998"/>
    <n v="0.41333333333333327"/>
  </r>
  <r>
    <n v="525"/>
    <x v="179"/>
    <n v="6"/>
    <n v="11"/>
    <n v="19"/>
    <x v="0"/>
    <x v="9"/>
    <x v="9"/>
    <n v="16"/>
    <n v="32"/>
    <x v="12"/>
    <n v="3985"/>
    <n v="6"/>
    <x v="4"/>
    <n v="2"/>
    <n v="38.4"/>
    <n v="16"/>
    <n v="16"/>
    <n v="16"/>
    <n v="0.17"/>
    <n v="729.6"/>
    <n v="304"/>
    <n v="124.03200000000001"/>
    <n v="301.56799999999998"/>
    <n v="0.41333333333333327"/>
  </r>
  <r>
    <n v="526"/>
    <x v="180"/>
    <n v="2"/>
    <n v="26"/>
    <n v="16"/>
    <x v="1"/>
    <x v="9"/>
    <x v="3"/>
    <n v="14"/>
    <n v="28"/>
    <x v="1"/>
    <n v="2557"/>
    <n v="7"/>
    <x v="1"/>
    <n v="2"/>
    <n v="28"/>
    <n v="14.700000000000001"/>
    <n v="14"/>
    <n v="14.700000000000001"/>
    <n v="0.17"/>
    <n v="448"/>
    <n v="235.20000000000002"/>
    <n v="76.160000000000011"/>
    <n v="136.63999999999999"/>
    <n v="0.30499999999999999"/>
  </r>
  <r>
    <n v="527"/>
    <x v="180"/>
    <n v="5"/>
    <n v="2"/>
    <n v="16"/>
    <x v="1"/>
    <x v="9"/>
    <x v="6"/>
    <n v="24"/>
    <n v="48"/>
    <x v="37"/>
    <n v="6979"/>
    <n v="3"/>
    <x v="5"/>
    <n v="3"/>
    <n v="43.2"/>
    <n v="24"/>
    <n v="24"/>
    <n v="24"/>
    <n v="0.19"/>
    <n v="691.2"/>
    <n v="384"/>
    <n v="131.328"/>
    <n v="175.87200000000007"/>
    <n v="0.25444444444444453"/>
  </r>
  <r>
    <n v="528"/>
    <x v="180"/>
    <n v="4"/>
    <n v="16"/>
    <n v="12"/>
    <x v="1"/>
    <x v="9"/>
    <x v="7"/>
    <n v="14"/>
    <n v="28"/>
    <x v="6"/>
    <n v="2456"/>
    <n v="7"/>
    <x v="1"/>
    <n v="2"/>
    <n v="28"/>
    <n v="14.700000000000001"/>
    <n v="14"/>
    <n v="14.700000000000001"/>
    <n v="0.17"/>
    <n v="336"/>
    <n v="176.4"/>
    <n v="57.120000000000005"/>
    <n v="102.47999999999999"/>
    <n v="0.30499999999999999"/>
  </r>
  <r>
    <n v="529"/>
    <x v="181"/>
    <n v="7"/>
    <n v="37"/>
    <n v="14"/>
    <x v="2"/>
    <x v="9"/>
    <x v="4"/>
    <n v="17"/>
    <n v="34"/>
    <x v="35"/>
    <n v="4073"/>
    <n v="5"/>
    <x v="2"/>
    <n v="2"/>
    <n v="34"/>
    <n v="17"/>
    <n v="17"/>
    <n v="17"/>
    <n v="0.17"/>
    <n v="476"/>
    <n v="238"/>
    <n v="80.92"/>
    <n v="157.07999999999998"/>
    <n v="0.32999999999999996"/>
  </r>
  <r>
    <n v="530"/>
    <x v="181"/>
    <n v="8"/>
    <n v="27"/>
    <n v="15"/>
    <x v="2"/>
    <x v="9"/>
    <x v="5"/>
    <n v="14"/>
    <n v="28"/>
    <x v="36"/>
    <n v="1057"/>
    <n v="8"/>
    <x v="0"/>
    <n v="1"/>
    <n v="28"/>
    <n v="14"/>
    <n v="14"/>
    <n v="14"/>
    <n v="0.15"/>
    <n v="420"/>
    <n v="210"/>
    <n v="63"/>
    <n v="147"/>
    <n v="0.35"/>
  </r>
  <r>
    <n v="531"/>
    <x v="181"/>
    <n v="7"/>
    <n v="20"/>
    <n v="16"/>
    <x v="2"/>
    <x v="9"/>
    <x v="4"/>
    <n v="17"/>
    <n v="34"/>
    <x v="21"/>
    <n v="3522"/>
    <n v="6"/>
    <x v="4"/>
    <n v="2"/>
    <n v="34"/>
    <n v="17"/>
    <n v="17"/>
    <n v="17"/>
    <n v="0.17"/>
    <n v="544"/>
    <n v="272"/>
    <n v="92.48"/>
    <n v="179.51999999999998"/>
    <n v="0.32999999999999996"/>
  </r>
  <r>
    <n v="532"/>
    <x v="182"/>
    <n v="7"/>
    <n v="7"/>
    <n v="18"/>
    <x v="3"/>
    <x v="9"/>
    <x v="4"/>
    <n v="17"/>
    <n v="34"/>
    <x v="17"/>
    <n v="1810"/>
    <n v="8"/>
    <x v="0"/>
    <n v="1"/>
    <n v="34"/>
    <n v="17"/>
    <n v="17"/>
    <n v="17"/>
    <n v="0.15"/>
    <n v="612"/>
    <n v="306"/>
    <n v="91.8"/>
    <n v="214.2"/>
    <n v="0.35"/>
  </r>
  <r>
    <n v="533"/>
    <x v="182"/>
    <n v="3"/>
    <n v="10"/>
    <n v="12"/>
    <x v="3"/>
    <x v="9"/>
    <x v="2"/>
    <n v="23"/>
    <n v="46"/>
    <x v="6"/>
    <n v="4384"/>
    <n v="5"/>
    <x v="2"/>
    <n v="2"/>
    <n v="46"/>
    <n v="24.150000000000002"/>
    <n v="23"/>
    <n v="24.150000000000002"/>
    <n v="0.17"/>
    <n v="552"/>
    <n v="289.8"/>
    <n v="93.84"/>
    <n v="168.36"/>
    <n v="0.30500000000000005"/>
  </r>
  <r>
    <n v="534"/>
    <x v="182"/>
    <n v="3"/>
    <n v="39"/>
    <n v="19"/>
    <x v="3"/>
    <x v="9"/>
    <x v="2"/>
    <n v="23"/>
    <n v="46"/>
    <x v="7"/>
    <n v="2483"/>
    <n v="7"/>
    <x v="1"/>
    <n v="2"/>
    <n v="46"/>
    <n v="24.150000000000002"/>
    <n v="23"/>
    <n v="24.150000000000002"/>
    <n v="0.17"/>
    <n v="874"/>
    <n v="458.85"/>
    <n v="148.58000000000001"/>
    <n v="266.56999999999994"/>
    <n v="0.30499999999999994"/>
  </r>
  <r>
    <n v="535"/>
    <x v="183"/>
    <n v="5"/>
    <n v="26"/>
    <n v="4"/>
    <x v="4"/>
    <x v="9"/>
    <x v="6"/>
    <n v="24"/>
    <n v="48"/>
    <x v="1"/>
    <n v="2557"/>
    <n v="7"/>
    <x v="1"/>
    <n v="2"/>
    <n v="48"/>
    <n v="24"/>
    <n v="24"/>
    <n v="24"/>
    <n v="0.17"/>
    <n v="192"/>
    <n v="96"/>
    <n v="32.64"/>
    <n v="63.360000000000014"/>
    <n v="0.33000000000000007"/>
  </r>
  <r>
    <n v="536"/>
    <x v="183"/>
    <n v="7"/>
    <n v="32"/>
    <n v="15"/>
    <x v="4"/>
    <x v="9"/>
    <x v="4"/>
    <n v="17"/>
    <n v="34"/>
    <x v="0"/>
    <n v="1612"/>
    <n v="8"/>
    <x v="0"/>
    <n v="1"/>
    <n v="34"/>
    <n v="17"/>
    <n v="17"/>
    <n v="17"/>
    <n v="0.15"/>
    <n v="510"/>
    <n v="255"/>
    <n v="76.5"/>
    <n v="178.5"/>
    <n v="0.35"/>
  </r>
  <r>
    <n v="537"/>
    <x v="183"/>
    <n v="7"/>
    <n v="7"/>
    <n v="14"/>
    <x v="4"/>
    <x v="9"/>
    <x v="4"/>
    <n v="17"/>
    <n v="34"/>
    <x v="17"/>
    <n v="1810"/>
    <n v="8"/>
    <x v="0"/>
    <n v="1"/>
    <n v="34"/>
    <n v="17"/>
    <n v="17"/>
    <n v="17"/>
    <n v="0.15"/>
    <n v="476"/>
    <n v="238"/>
    <n v="71.399999999999991"/>
    <n v="166.60000000000002"/>
    <n v="0.35000000000000003"/>
  </r>
  <r>
    <n v="538"/>
    <x v="184"/>
    <n v="4"/>
    <n v="19"/>
    <n v="11"/>
    <x v="5"/>
    <x v="9"/>
    <x v="7"/>
    <n v="14"/>
    <n v="28"/>
    <x v="11"/>
    <n v="4862"/>
    <n v="5"/>
    <x v="2"/>
    <n v="2"/>
    <n v="28"/>
    <n v="14.700000000000001"/>
    <n v="14"/>
    <n v="14.700000000000001"/>
    <n v="0.17"/>
    <n v="308"/>
    <n v="161.70000000000002"/>
    <n v="52.360000000000007"/>
    <n v="93.939999999999969"/>
    <n v="0.30499999999999988"/>
  </r>
  <r>
    <n v="539"/>
    <x v="184"/>
    <n v="2"/>
    <n v="7"/>
    <n v="15"/>
    <x v="5"/>
    <x v="9"/>
    <x v="3"/>
    <n v="14"/>
    <n v="28"/>
    <x v="17"/>
    <n v="1810"/>
    <n v="8"/>
    <x v="0"/>
    <n v="1"/>
    <n v="28"/>
    <n v="14.700000000000001"/>
    <n v="14"/>
    <n v="14.700000000000001"/>
    <n v="0.15"/>
    <n v="420"/>
    <n v="220.50000000000003"/>
    <n v="63"/>
    <n v="136.5"/>
    <n v="0.32500000000000001"/>
  </r>
  <r>
    <n v="540"/>
    <x v="184"/>
    <n v="9"/>
    <n v="24"/>
    <n v="16"/>
    <x v="5"/>
    <x v="9"/>
    <x v="0"/>
    <n v="26"/>
    <n v="52"/>
    <x v="10"/>
    <n v="4875"/>
    <n v="5"/>
    <x v="2"/>
    <n v="2"/>
    <n v="52"/>
    <n v="26"/>
    <n v="26"/>
    <n v="26"/>
    <n v="0.17"/>
    <n v="832"/>
    <n v="416"/>
    <n v="141.44"/>
    <n v="274.55999999999995"/>
    <n v="0.32999999999999996"/>
  </r>
  <r>
    <n v="541"/>
    <x v="185"/>
    <n v="4"/>
    <n v="11"/>
    <n v="23"/>
    <x v="6"/>
    <x v="10"/>
    <x v="7"/>
    <n v="14"/>
    <n v="28"/>
    <x v="12"/>
    <n v="3985"/>
    <n v="6"/>
    <x v="4"/>
    <n v="2"/>
    <n v="28"/>
    <n v="14.700000000000001"/>
    <n v="14"/>
    <n v="14.700000000000001"/>
    <n v="0.18"/>
    <n v="644"/>
    <n v="338.1"/>
    <n v="115.92"/>
    <n v="189.97999999999996"/>
    <n v="0.29499999999999993"/>
  </r>
  <r>
    <n v="542"/>
    <x v="185"/>
    <n v="5"/>
    <n v="1"/>
    <n v="12"/>
    <x v="6"/>
    <x v="10"/>
    <x v="6"/>
    <n v="24"/>
    <n v="48"/>
    <x v="29"/>
    <n v="7402"/>
    <n v="7"/>
    <x v="1"/>
    <n v="2"/>
    <n v="48"/>
    <n v="24"/>
    <n v="24"/>
    <n v="24"/>
    <n v="0.18"/>
    <n v="576"/>
    <n v="288"/>
    <n v="103.67999999999999"/>
    <n v="184.32"/>
    <n v="0.32"/>
  </r>
  <r>
    <n v="543"/>
    <x v="185"/>
    <n v="5"/>
    <n v="27"/>
    <n v="13"/>
    <x v="6"/>
    <x v="10"/>
    <x v="6"/>
    <n v="24"/>
    <n v="48"/>
    <x v="36"/>
    <n v="1057"/>
    <n v="8"/>
    <x v="0"/>
    <n v="1"/>
    <n v="48"/>
    <n v="24"/>
    <n v="24"/>
    <n v="24"/>
    <n v="0.16"/>
    <n v="624"/>
    <n v="312"/>
    <n v="99.84"/>
    <n v="212.15999999999997"/>
    <n v="0.33999999999999997"/>
  </r>
  <r>
    <n v="544"/>
    <x v="186"/>
    <n v="2"/>
    <n v="16"/>
    <n v="11"/>
    <x v="0"/>
    <x v="10"/>
    <x v="3"/>
    <n v="14"/>
    <n v="28"/>
    <x v="6"/>
    <n v="2456"/>
    <n v="7"/>
    <x v="1"/>
    <n v="2"/>
    <n v="33.6"/>
    <n v="14.700000000000001"/>
    <n v="14"/>
    <n v="14.700000000000001"/>
    <n v="0.18"/>
    <n v="369.6"/>
    <n v="161.70000000000002"/>
    <n v="66.528000000000006"/>
    <n v="141.37200000000001"/>
    <n v="0.38250000000000001"/>
  </r>
  <r>
    <n v="545"/>
    <x v="186"/>
    <n v="6"/>
    <n v="15"/>
    <n v="14"/>
    <x v="0"/>
    <x v="10"/>
    <x v="9"/>
    <n v="16"/>
    <n v="32"/>
    <x v="9"/>
    <n v="1821"/>
    <n v="8"/>
    <x v="0"/>
    <n v="1"/>
    <n v="38.4"/>
    <n v="16"/>
    <n v="16"/>
    <n v="16"/>
    <n v="0.16"/>
    <n v="537.6"/>
    <n v="224"/>
    <n v="86.016000000000005"/>
    <n v="227.584"/>
    <n v="0.42333333333333334"/>
  </r>
  <r>
    <n v="546"/>
    <x v="186"/>
    <n v="9"/>
    <n v="17"/>
    <n v="14"/>
    <x v="0"/>
    <x v="10"/>
    <x v="0"/>
    <n v="26"/>
    <n v="52"/>
    <x v="33"/>
    <n v="8512"/>
    <n v="1"/>
    <x v="7"/>
    <n v="5"/>
    <n v="46.800000000000004"/>
    <n v="26"/>
    <n v="26"/>
    <n v="26"/>
    <n v="0.24"/>
    <n v="655.20000000000005"/>
    <n v="364"/>
    <n v="157.24800000000002"/>
    <n v="133.952"/>
    <n v="0.20444444444444443"/>
  </r>
  <r>
    <n v="547"/>
    <x v="187"/>
    <n v="8"/>
    <n v="36"/>
    <n v="16"/>
    <x v="1"/>
    <x v="10"/>
    <x v="5"/>
    <n v="14"/>
    <n v="28"/>
    <x v="34"/>
    <n v="1898"/>
    <n v="8"/>
    <x v="0"/>
    <n v="1"/>
    <n v="28"/>
    <n v="14"/>
    <n v="14"/>
    <n v="14"/>
    <n v="0.16"/>
    <n v="448"/>
    <n v="224"/>
    <n v="71.680000000000007"/>
    <n v="152.32"/>
    <n v="0.33999999999999997"/>
  </r>
  <r>
    <n v="548"/>
    <x v="187"/>
    <n v="2"/>
    <n v="12"/>
    <n v="8"/>
    <x v="1"/>
    <x v="10"/>
    <x v="3"/>
    <n v="14"/>
    <n v="28"/>
    <x v="14"/>
    <n v="2027"/>
    <n v="7"/>
    <x v="1"/>
    <n v="2"/>
    <n v="28"/>
    <n v="14.700000000000001"/>
    <n v="14"/>
    <n v="14.700000000000001"/>
    <n v="0.18"/>
    <n v="224"/>
    <n v="117.60000000000001"/>
    <n v="40.32"/>
    <n v="66.079999999999984"/>
    <n v="0.29499999999999993"/>
  </r>
  <r>
    <n v="549"/>
    <x v="187"/>
    <n v="7"/>
    <n v="10"/>
    <n v="15"/>
    <x v="1"/>
    <x v="10"/>
    <x v="4"/>
    <n v="17"/>
    <n v="34"/>
    <x v="6"/>
    <n v="4384"/>
    <n v="5"/>
    <x v="2"/>
    <n v="2"/>
    <n v="34"/>
    <n v="17"/>
    <n v="17"/>
    <n v="17"/>
    <n v="0.18"/>
    <n v="510"/>
    <n v="255"/>
    <n v="91.8"/>
    <n v="163.19999999999999"/>
    <n v="0.31999999999999995"/>
  </r>
  <r>
    <n v="550"/>
    <x v="188"/>
    <n v="6"/>
    <n v="27"/>
    <n v="16"/>
    <x v="2"/>
    <x v="10"/>
    <x v="9"/>
    <n v="16"/>
    <n v="32"/>
    <x v="36"/>
    <n v="1057"/>
    <n v="8"/>
    <x v="0"/>
    <n v="1"/>
    <n v="32"/>
    <n v="16"/>
    <n v="16"/>
    <n v="16"/>
    <n v="0.16"/>
    <n v="512"/>
    <n v="256"/>
    <n v="81.92"/>
    <n v="174.07999999999998"/>
    <n v="0.33999999999999997"/>
  </r>
  <r>
    <n v="551"/>
    <x v="188"/>
    <n v="10"/>
    <n v="32"/>
    <n v="17"/>
    <x v="2"/>
    <x v="10"/>
    <x v="1"/>
    <n v="29"/>
    <n v="58"/>
    <x v="0"/>
    <n v="1612"/>
    <n v="8"/>
    <x v="0"/>
    <n v="1"/>
    <n v="58"/>
    <n v="29"/>
    <n v="29"/>
    <n v="29"/>
    <n v="0.16"/>
    <n v="986"/>
    <n v="493"/>
    <n v="157.76"/>
    <n v="335.24"/>
    <n v="0.34"/>
  </r>
  <r>
    <n v="552"/>
    <x v="188"/>
    <n v="1"/>
    <n v="17"/>
    <n v="16"/>
    <x v="2"/>
    <x v="10"/>
    <x v="8"/>
    <n v="10"/>
    <n v="20"/>
    <x v="33"/>
    <n v="8512"/>
    <n v="1"/>
    <x v="7"/>
    <n v="5"/>
    <n v="18"/>
    <n v="10.5"/>
    <n v="10"/>
    <n v="10.5"/>
    <n v="0.24"/>
    <n v="288"/>
    <n v="168"/>
    <n v="69.12"/>
    <n v="50.879999999999995"/>
    <n v="0.17666666666666664"/>
  </r>
  <r>
    <n v="553"/>
    <x v="189"/>
    <n v="6"/>
    <n v="34"/>
    <n v="12"/>
    <x v="3"/>
    <x v="10"/>
    <x v="9"/>
    <n v="16"/>
    <n v="32"/>
    <x v="31"/>
    <n v="3680"/>
    <n v="6"/>
    <x v="4"/>
    <n v="2"/>
    <n v="32"/>
    <n v="16"/>
    <n v="16"/>
    <n v="16"/>
    <n v="0.18"/>
    <n v="384"/>
    <n v="192"/>
    <n v="69.12"/>
    <n v="122.88"/>
    <n v="0.32"/>
  </r>
  <r>
    <n v="554"/>
    <x v="189"/>
    <n v="8"/>
    <n v="29"/>
    <n v="19"/>
    <x v="3"/>
    <x v="10"/>
    <x v="5"/>
    <n v="14"/>
    <n v="28"/>
    <x v="15"/>
    <n v="4645"/>
    <n v="5"/>
    <x v="2"/>
    <n v="2"/>
    <n v="28"/>
    <n v="14"/>
    <n v="14"/>
    <n v="14"/>
    <n v="0.18"/>
    <n v="532"/>
    <n v="266"/>
    <n v="95.759999999999991"/>
    <n v="170.24"/>
    <n v="0.32"/>
  </r>
  <r>
    <n v="555"/>
    <x v="189"/>
    <n v="6"/>
    <n v="27"/>
    <n v="13"/>
    <x v="3"/>
    <x v="10"/>
    <x v="9"/>
    <n v="16"/>
    <n v="32"/>
    <x v="36"/>
    <n v="1057"/>
    <n v="8"/>
    <x v="0"/>
    <n v="1"/>
    <n v="32"/>
    <n v="16"/>
    <n v="16"/>
    <n v="16"/>
    <n v="0.16"/>
    <n v="416"/>
    <n v="208"/>
    <n v="66.56"/>
    <n v="141.44"/>
    <n v="0.33999999999999997"/>
  </r>
  <r>
    <n v="556"/>
    <x v="190"/>
    <n v="4"/>
    <n v="30"/>
    <n v="16"/>
    <x v="4"/>
    <x v="10"/>
    <x v="7"/>
    <n v="14"/>
    <n v="28"/>
    <x v="16"/>
    <n v="3909"/>
    <n v="6"/>
    <x v="4"/>
    <n v="2"/>
    <n v="28"/>
    <n v="14.700000000000001"/>
    <n v="14"/>
    <n v="14.700000000000001"/>
    <n v="0.18"/>
    <n v="448"/>
    <n v="235.20000000000002"/>
    <n v="80.64"/>
    <n v="132.15999999999997"/>
    <n v="0.29499999999999993"/>
  </r>
  <r>
    <n v="557"/>
    <x v="190"/>
    <n v="6"/>
    <n v="39"/>
    <n v="18"/>
    <x v="4"/>
    <x v="10"/>
    <x v="9"/>
    <n v="16"/>
    <n v="32"/>
    <x v="7"/>
    <n v="2483"/>
    <n v="7"/>
    <x v="1"/>
    <n v="2"/>
    <n v="32"/>
    <n v="16"/>
    <n v="16"/>
    <n v="16"/>
    <n v="0.18"/>
    <n v="576"/>
    <n v="288"/>
    <n v="103.67999999999999"/>
    <n v="184.32"/>
    <n v="0.32"/>
  </r>
  <r>
    <n v="558"/>
    <x v="190"/>
    <n v="8"/>
    <n v="3"/>
    <n v="7"/>
    <x v="4"/>
    <x v="10"/>
    <x v="5"/>
    <n v="14"/>
    <n v="28"/>
    <x v="24"/>
    <n v="5010"/>
    <n v="4"/>
    <x v="6"/>
    <n v="3"/>
    <n v="28"/>
    <n v="14"/>
    <n v="14"/>
    <n v="14"/>
    <n v="0.2"/>
    <n v="196"/>
    <n v="98"/>
    <n v="39.200000000000003"/>
    <n v="58.800000000000011"/>
    <n v="0.30000000000000004"/>
  </r>
  <r>
    <n v="559"/>
    <x v="191"/>
    <n v="4"/>
    <n v="18"/>
    <n v="16"/>
    <x v="5"/>
    <x v="10"/>
    <x v="7"/>
    <n v="14"/>
    <n v="28"/>
    <x v="13"/>
    <n v="5194"/>
    <n v="4"/>
    <x v="6"/>
    <n v="3"/>
    <n v="28"/>
    <n v="14.700000000000001"/>
    <n v="14"/>
    <n v="14.700000000000001"/>
    <n v="0.2"/>
    <n v="448"/>
    <n v="235.20000000000002"/>
    <n v="89.600000000000009"/>
    <n v="123.19999999999999"/>
    <n v="0.27499999999999997"/>
  </r>
  <r>
    <n v="560"/>
    <x v="191"/>
    <n v="1"/>
    <n v="34"/>
    <n v="14"/>
    <x v="5"/>
    <x v="10"/>
    <x v="8"/>
    <n v="10"/>
    <n v="20"/>
    <x v="31"/>
    <n v="3680"/>
    <n v="6"/>
    <x v="4"/>
    <n v="2"/>
    <n v="20"/>
    <n v="10.5"/>
    <n v="10"/>
    <n v="10.5"/>
    <n v="0.18"/>
    <n v="280"/>
    <n v="147"/>
    <n v="50.4"/>
    <n v="82.6"/>
    <n v="0.29499999999999998"/>
  </r>
  <r>
    <n v="561"/>
    <x v="191"/>
    <n v="3"/>
    <n v="28"/>
    <n v="18"/>
    <x v="5"/>
    <x v="10"/>
    <x v="2"/>
    <n v="23"/>
    <n v="46"/>
    <x v="32"/>
    <n v="5249"/>
    <n v="4"/>
    <x v="6"/>
    <n v="3"/>
    <n v="46"/>
    <n v="24.150000000000002"/>
    <n v="23"/>
    <n v="24.150000000000002"/>
    <n v="0.2"/>
    <n v="828"/>
    <n v="434.70000000000005"/>
    <n v="165.60000000000002"/>
    <n v="227.69999999999993"/>
    <n v="0.27499999999999991"/>
  </r>
  <r>
    <n v="562"/>
    <x v="192"/>
    <n v="7"/>
    <n v="2"/>
    <n v="16"/>
    <x v="6"/>
    <x v="10"/>
    <x v="4"/>
    <n v="17"/>
    <n v="34"/>
    <x v="37"/>
    <n v="6979"/>
    <n v="3"/>
    <x v="5"/>
    <n v="3"/>
    <n v="30.6"/>
    <n v="17"/>
    <n v="17"/>
    <n v="17"/>
    <n v="0.2"/>
    <n v="489.6"/>
    <n v="272"/>
    <n v="97.920000000000016"/>
    <n v="119.68"/>
    <n v="0.24444444444444444"/>
  </r>
  <r>
    <n v="563"/>
    <x v="192"/>
    <n v="3"/>
    <n v="27"/>
    <n v="12"/>
    <x v="6"/>
    <x v="10"/>
    <x v="2"/>
    <n v="23"/>
    <n v="46"/>
    <x v="36"/>
    <n v="1057"/>
    <n v="8"/>
    <x v="0"/>
    <n v="1"/>
    <n v="46"/>
    <n v="24.150000000000002"/>
    <n v="23"/>
    <n v="24.150000000000002"/>
    <n v="0.16"/>
    <n v="552"/>
    <n v="289.8"/>
    <n v="88.320000000000007"/>
    <n v="173.88"/>
    <n v="0.315"/>
  </r>
  <r>
    <n v="564"/>
    <x v="192"/>
    <n v="2"/>
    <n v="11"/>
    <n v="18"/>
    <x v="6"/>
    <x v="10"/>
    <x v="3"/>
    <n v="14"/>
    <n v="28"/>
    <x v="12"/>
    <n v="3985"/>
    <n v="6"/>
    <x v="4"/>
    <n v="2"/>
    <n v="28"/>
    <n v="14.700000000000001"/>
    <n v="14"/>
    <n v="14.700000000000001"/>
    <n v="0.18"/>
    <n v="504"/>
    <n v="264.60000000000002"/>
    <n v="90.72"/>
    <n v="148.67999999999995"/>
    <n v="0.29499999999999987"/>
  </r>
  <r>
    <n v="565"/>
    <x v="193"/>
    <n v="8"/>
    <n v="12"/>
    <n v="12"/>
    <x v="0"/>
    <x v="10"/>
    <x v="5"/>
    <n v="14"/>
    <n v="28"/>
    <x v="14"/>
    <n v="2027"/>
    <n v="7"/>
    <x v="1"/>
    <n v="2"/>
    <n v="33.6"/>
    <n v="14"/>
    <n v="14"/>
    <n v="14"/>
    <n v="0.18"/>
    <n v="403.20000000000005"/>
    <n v="168"/>
    <n v="72.576000000000008"/>
    <n v="162.62400000000002"/>
    <n v="0.40333333333333332"/>
  </r>
  <r>
    <n v="566"/>
    <x v="193"/>
    <n v="7"/>
    <n v="10"/>
    <n v="18"/>
    <x v="0"/>
    <x v="10"/>
    <x v="4"/>
    <n v="17"/>
    <n v="34"/>
    <x v="6"/>
    <n v="4384"/>
    <n v="5"/>
    <x v="2"/>
    <n v="2"/>
    <n v="40.799999999999997"/>
    <n v="17"/>
    <n v="17"/>
    <n v="17"/>
    <n v="0.18"/>
    <n v="734.4"/>
    <n v="306"/>
    <n v="132.19199999999998"/>
    <n v="296.20799999999997"/>
    <n v="0.40333333333333332"/>
  </r>
  <r>
    <n v="567"/>
    <x v="193"/>
    <n v="4"/>
    <n v="8"/>
    <n v="12"/>
    <x v="0"/>
    <x v="10"/>
    <x v="7"/>
    <n v="14"/>
    <n v="28"/>
    <x v="8"/>
    <n v="6768"/>
    <n v="3"/>
    <x v="5"/>
    <n v="3"/>
    <n v="25.2"/>
    <n v="14.700000000000001"/>
    <n v="14"/>
    <n v="14.700000000000001"/>
    <n v="0.2"/>
    <n v="302.39999999999998"/>
    <n v="176.4"/>
    <n v="60.48"/>
    <n v="65.519999999999982"/>
    <n v="0.21666666666666662"/>
  </r>
  <r>
    <n v="568"/>
    <x v="194"/>
    <n v="7"/>
    <n v="40"/>
    <n v="16"/>
    <x v="1"/>
    <x v="10"/>
    <x v="4"/>
    <n v="17"/>
    <n v="34"/>
    <x v="30"/>
    <n v="1598"/>
    <n v="8"/>
    <x v="0"/>
    <n v="1"/>
    <n v="34"/>
    <n v="17"/>
    <n v="17"/>
    <n v="17"/>
    <n v="0.16"/>
    <n v="544"/>
    <n v="272"/>
    <n v="87.04"/>
    <n v="184.95999999999998"/>
    <n v="0.33999999999999997"/>
  </r>
  <r>
    <n v="569"/>
    <x v="194"/>
    <n v="1"/>
    <n v="39"/>
    <n v="13"/>
    <x v="1"/>
    <x v="10"/>
    <x v="8"/>
    <n v="10"/>
    <n v="20"/>
    <x v="7"/>
    <n v="2483"/>
    <n v="7"/>
    <x v="1"/>
    <n v="2"/>
    <n v="20"/>
    <n v="10.5"/>
    <n v="10"/>
    <n v="10.5"/>
    <n v="0.18"/>
    <n v="260"/>
    <n v="136.5"/>
    <n v="46.8"/>
    <n v="76.699999999999989"/>
    <n v="0.29499999999999993"/>
  </r>
  <r>
    <n v="570"/>
    <x v="194"/>
    <n v="2"/>
    <n v="9"/>
    <n v="15"/>
    <x v="1"/>
    <x v="10"/>
    <x v="3"/>
    <n v="14"/>
    <n v="28"/>
    <x v="20"/>
    <n v="5400"/>
    <n v="4"/>
    <x v="6"/>
    <n v="3"/>
    <n v="28"/>
    <n v="14.700000000000001"/>
    <n v="14"/>
    <n v="14.700000000000001"/>
    <n v="0.2"/>
    <n v="420"/>
    <n v="220.50000000000003"/>
    <n v="84"/>
    <n v="115.5"/>
    <n v="0.27500000000000002"/>
  </r>
  <r>
    <n v="571"/>
    <x v="195"/>
    <n v="8"/>
    <n v="1"/>
    <n v="12"/>
    <x v="2"/>
    <x v="10"/>
    <x v="5"/>
    <n v="14"/>
    <n v="28"/>
    <x v="29"/>
    <n v="7402"/>
    <n v="7"/>
    <x v="1"/>
    <n v="2"/>
    <n v="28"/>
    <n v="14"/>
    <n v="14"/>
    <n v="14"/>
    <n v="0.18"/>
    <n v="336"/>
    <n v="168"/>
    <n v="60.48"/>
    <n v="107.52000000000001"/>
    <n v="0.32"/>
  </r>
  <r>
    <n v="572"/>
    <x v="195"/>
    <n v="10"/>
    <n v="25"/>
    <n v="7"/>
    <x v="2"/>
    <x v="10"/>
    <x v="1"/>
    <n v="29"/>
    <n v="58"/>
    <x v="5"/>
    <n v="3586"/>
    <n v="6"/>
    <x v="4"/>
    <n v="2"/>
    <n v="58"/>
    <n v="29"/>
    <n v="29"/>
    <n v="29"/>
    <n v="0.18"/>
    <n v="406"/>
    <n v="203"/>
    <n v="73.08"/>
    <n v="129.92000000000002"/>
    <n v="0.32000000000000006"/>
  </r>
  <r>
    <n v="573"/>
    <x v="195"/>
    <n v="6"/>
    <n v="22"/>
    <n v="16"/>
    <x v="2"/>
    <x v="10"/>
    <x v="9"/>
    <n v="16"/>
    <n v="32"/>
    <x v="27"/>
    <n v="1601"/>
    <n v="8"/>
    <x v="0"/>
    <n v="1"/>
    <n v="32"/>
    <n v="16"/>
    <n v="16"/>
    <n v="16"/>
    <n v="0.16"/>
    <n v="512"/>
    <n v="256"/>
    <n v="81.92"/>
    <n v="174.07999999999998"/>
    <n v="0.33999999999999997"/>
  </r>
  <r>
    <n v="574"/>
    <x v="196"/>
    <n v="7"/>
    <n v="22"/>
    <n v="12"/>
    <x v="3"/>
    <x v="10"/>
    <x v="4"/>
    <n v="17"/>
    <n v="34"/>
    <x v="27"/>
    <n v="1601"/>
    <n v="8"/>
    <x v="0"/>
    <n v="1"/>
    <n v="34"/>
    <n v="17"/>
    <n v="17"/>
    <n v="17"/>
    <n v="0.16"/>
    <n v="408"/>
    <n v="204"/>
    <n v="65.28"/>
    <n v="138.72000000000003"/>
    <n v="0.34000000000000008"/>
  </r>
  <r>
    <n v="575"/>
    <x v="196"/>
    <n v="7"/>
    <n v="39"/>
    <n v="17"/>
    <x v="3"/>
    <x v="10"/>
    <x v="4"/>
    <n v="17"/>
    <n v="34"/>
    <x v="7"/>
    <n v="2483"/>
    <n v="7"/>
    <x v="1"/>
    <n v="2"/>
    <n v="34"/>
    <n v="17"/>
    <n v="17"/>
    <n v="17"/>
    <n v="0.18"/>
    <n v="578"/>
    <n v="289"/>
    <n v="104.03999999999999"/>
    <n v="184.96000000000004"/>
    <n v="0.32000000000000006"/>
  </r>
  <r>
    <n v="576"/>
    <x v="196"/>
    <n v="2"/>
    <n v="21"/>
    <n v="15"/>
    <x v="3"/>
    <x v="10"/>
    <x v="3"/>
    <n v="14"/>
    <n v="28"/>
    <x v="26"/>
    <n v="2616"/>
    <n v="7"/>
    <x v="1"/>
    <n v="2"/>
    <n v="28"/>
    <n v="14.700000000000001"/>
    <n v="14"/>
    <n v="14.700000000000001"/>
    <n v="0.18"/>
    <n v="420"/>
    <n v="220.50000000000003"/>
    <n v="75.599999999999994"/>
    <n v="123.89999999999998"/>
    <n v="0.29499999999999993"/>
  </r>
  <r>
    <n v="577"/>
    <x v="197"/>
    <n v="7"/>
    <n v="29"/>
    <n v="17"/>
    <x v="4"/>
    <x v="10"/>
    <x v="4"/>
    <n v="17"/>
    <n v="34"/>
    <x v="15"/>
    <n v="4645"/>
    <n v="5"/>
    <x v="2"/>
    <n v="2"/>
    <n v="34"/>
    <n v="17"/>
    <n v="17"/>
    <n v="17"/>
    <n v="0.18"/>
    <n v="578"/>
    <n v="289"/>
    <n v="104.03999999999999"/>
    <n v="184.96000000000004"/>
    <n v="0.32000000000000006"/>
  </r>
  <r>
    <n v="578"/>
    <x v="197"/>
    <n v="2"/>
    <n v="25"/>
    <n v="25"/>
    <x v="4"/>
    <x v="10"/>
    <x v="3"/>
    <n v="14"/>
    <n v="28"/>
    <x v="5"/>
    <n v="3586"/>
    <n v="6"/>
    <x v="4"/>
    <n v="2"/>
    <n v="28"/>
    <n v="14.700000000000001"/>
    <n v="14"/>
    <n v="14.700000000000001"/>
    <n v="0.18"/>
    <n v="700"/>
    <n v="367.5"/>
    <n v="126"/>
    <n v="206.5"/>
    <n v="0.29499999999999998"/>
  </r>
  <r>
    <n v="579"/>
    <x v="197"/>
    <n v="8"/>
    <n v="36"/>
    <n v="18"/>
    <x v="4"/>
    <x v="10"/>
    <x v="5"/>
    <n v="14"/>
    <n v="28"/>
    <x v="34"/>
    <n v="1898"/>
    <n v="8"/>
    <x v="0"/>
    <n v="1"/>
    <n v="28"/>
    <n v="14"/>
    <n v="14"/>
    <n v="14"/>
    <n v="0.16"/>
    <n v="504"/>
    <n v="252"/>
    <n v="80.64"/>
    <n v="171.36"/>
    <n v="0.34"/>
  </r>
  <r>
    <n v="580"/>
    <x v="198"/>
    <n v="8"/>
    <n v="39"/>
    <n v="18"/>
    <x v="5"/>
    <x v="10"/>
    <x v="5"/>
    <n v="14"/>
    <n v="28"/>
    <x v="7"/>
    <n v="2483"/>
    <n v="7"/>
    <x v="1"/>
    <n v="2"/>
    <n v="28"/>
    <n v="14"/>
    <n v="14"/>
    <n v="14"/>
    <n v="0.18"/>
    <n v="504"/>
    <n v="252"/>
    <n v="90.72"/>
    <n v="161.27999999999997"/>
    <n v="0.31999999999999995"/>
  </r>
  <r>
    <n v="581"/>
    <x v="198"/>
    <n v="4"/>
    <n v="40"/>
    <n v="14"/>
    <x v="5"/>
    <x v="10"/>
    <x v="7"/>
    <n v="14"/>
    <n v="28"/>
    <x v="30"/>
    <n v="1598"/>
    <n v="8"/>
    <x v="0"/>
    <n v="1"/>
    <n v="28"/>
    <n v="14.700000000000001"/>
    <n v="14"/>
    <n v="14.700000000000001"/>
    <n v="0.16"/>
    <n v="392"/>
    <n v="205.8"/>
    <n v="62.72"/>
    <n v="123.48000000000002"/>
    <n v="0.31500000000000006"/>
  </r>
  <r>
    <n v="582"/>
    <x v="198"/>
    <n v="6"/>
    <n v="11"/>
    <n v="9"/>
    <x v="5"/>
    <x v="10"/>
    <x v="9"/>
    <n v="16"/>
    <n v="32"/>
    <x v="12"/>
    <n v="3985"/>
    <n v="6"/>
    <x v="4"/>
    <n v="2"/>
    <n v="32"/>
    <n v="16"/>
    <n v="16"/>
    <n v="16"/>
    <n v="0.18"/>
    <n v="288"/>
    <n v="144"/>
    <n v="51.839999999999996"/>
    <n v="92.16"/>
    <n v="0.32"/>
  </r>
  <r>
    <n v="583"/>
    <x v="199"/>
    <n v="9"/>
    <n v="34"/>
    <n v="11"/>
    <x v="6"/>
    <x v="10"/>
    <x v="0"/>
    <n v="26"/>
    <n v="52"/>
    <x v="31"/>
    <n v="3680"/>
    <n v="6"/>
    <x v="4"/>
    <n v="2"/>
    <n v="52"/>
    <n v="26"/>
    <n v="26"/>
    <n v="26"/>
    <n v="0.18"/>
    <n v="572"/>
    <n v="286"/>
    <n v="102.96"/>
    <n v="183.04000000000002"/>
    <n v="0.32000000000000006"/>
  </r>
  <r>
    <n v="584"/>
    <x v="199"/>
    <n v="3"/>
    <n v="17"/>
    <n v="15"/>
    <x v="6"/>
    <x v="10"/>
    <x v="2"/>
    <n v="23"/>
    <n v="46"/>
    <x v="33"/>
    <n v="8512"/>
    <n v="1"/>
    <x v="7"/>
    <n v="5"/>
    <n v="41.4"/>
    <n v="24.150000000000002"/>
    <n v="23"/>
    <n v="24.150000000000002"/>
    <n v="0.24"/>
    <n v="621"/>
    <n v="362.25000000000006"/>
    <n v="149.04"/>
    <n v="109.70999999999992"/>
    <n v="0.17666666666666656"/>
  </r>
  <r>
    <n v="585"/>
    <x v="199"/>
    <n v="8"/>
    <n v="39"/>
    <n v="12"/>
    <x v="6"/>
    <x v="10"/>
    <x v="5"/>
    <n v="14"/>
    <n v="28"/>
    <x v="7"/>
    <n v="2483"/>
    <n v="7"/>
    <x v="1"/>
    <n v="2"/>
    <n v="28"/>
    <n v="14"/>
    <n v="14"/>
    <n v="14"/>
    <n v="0.18"/>
    <n v="336"/>
    <n v="168"/>
    <n v="60.48"/>
    <n v="107.52000000000001"/>
    <n v="0.32"/>
  </r>
  <r>
    <n v="586"/>
    <x v="200"/>
    <n v="10"/>
    <n v="16"/>
    <n v="13"/>
    <x v="0"/>
    <x v="10"/>
    <x v="1"/>
    <n v="29"/>
    <n v="58"/>
    <x v="6"/>
    <n v="2456"/>
    <n v="7"/>
    <x v="1"/>
    <n v="2"/>
    <n v="69.599999999999994"/>
    <n v="29"/>
    <n v="29"/>
    <n v="29"/>
    <n v="0.18"/>
    <n v="904.8"/>
    <n v="377"/>
    <n v="162.86399999999998"/>
    <n v="364.93599999999992"/>
    <n v="0.40333333333333327"/>
  </r>
  <r>
    <n v="587"/>
    <x v="200"/>
    <n v="4"/>
    <n v="31"/>
    <n v="17"/>
    <x v="0"/>
    <x v="10"/>
    <x v="7"/>
    <n v="14"/>
    <n v="28"/>
    <x v="19"/>
    <n v="2227"/>
    <n v="7"/>
    <x v="1"/>
    <n v="2"/>
    <n v="33.6"/>
    <n v="14.700000000000001"/>
    <n v="14"/>
    <n v="14.700000000000001"/>
    <n v="0.18"/>
    <n v="571.20000000000005"/>
    <n v="249.9"/>
    <n v="102.816"/>
    <n v="218.48400000000004"/>
    <n v="0.38250000000000006"/>
  </r>
  <r>
    <n v="588"/>
    <x v="200"/>
    <n v="1"/>
    <n v="34"/>
    <n v="23"/>
    <x v="0"/>
    <x v="10"/>
    <x v="8"/>
    <n v="10"/>
    <n v="20"/>
    <x v="31"/>
    <n v="3680"/>
    <n v="6"/>
    <x v="4"/>
    <n v="2"/>
    <n v="24"/>
    <n v="10.5"/>
    <n v="10"/>
    <n v="10.5"/>
    <n v="0.18"/>
    <n v="552"/>
    <n v="241.5"/>
    <n v="99.36"/>
    <n v="211.14"/>
    <n v="0.38249999999999995"/>
  </r>
  <r>
    <n v="589"/>
    <x v="201"/>
    <n v="5"/>
    <n v="38"/>
    <n v="20"/>
    <x v="1"/>
    <x v="10"/>
    <x v="6"/>
    <n v="24"/>
    <n v="48"/>
    <x v="18"/>
    <n v="3055"/>
    <n v="6"/>
    <x v="4"/>
    <n v="2"/>
    <n v="48"/>
    <n v="24"/>
    <n v="24"/>
    <n v="24"/>
    <n v="0.18"/>
    <n v="960"/>
    <n v="480"/>
    <n v="172.79999999999998"/>
    <n v="307.20000000000005"/>
    <n v="0.32000000000000006"/>
  </r>
  <r>
    <n v="590"/>
    <x v="201"/>
    <n v="9"/>
    <n v="37"/>
    <n v="17"/>
    <x v="1"/>
    <x v="10"/>
    <x v="0"/>
    <n v="26"/>
    <n v="52"/>
    <x v="35"/>
    <n v="4073"/>
    <n v="5"/>
    <x v="2"/>
    <n v="2"/>
    <n v="52"/>
    <n v="26"/>
    <n v="26"/>
    <n v="26"/>
    <n v="0.18"/>
    <n v="884"/>
    <n v="442"/>
    <n v="159.12"/>
    <n v="282.88"/>
    <n v="0.32"/>
  </r>
  <r>
    <n v="591"/>
    <x v="201"/>
    <n v="4"/>
    <n v="30"/>
    <n v="16"/>
    <x v="1"/>
    <x v="10"/>
    <x v="7"/>
    <n v="14"/>
    <n v="28"/>
    <x v="16"/>
    <n v="3909"/>
    <n v="6"/>
    <x v="4"/>
    <n v="2"/>
    <n v="28"/>
    <n v="14.700000000000001"/>
    <n v="14"/>
    <n v="14.700000000000001"/>
    <n v="0.18"/>
    <n v="448"/>
    <n v="235.20000000000002"/>
    <n v="80.64"/>
    <n v="132.15999999999997"/>
    <n v="0.29499999999999993"/>
  </r>
  <r>
    <n v="592"/>
    <x v="202"/>
    <n v="5"/>
    <n v="25"/>
    <n v="23"/>
    <x v="2"/>
    <x v="10"/>
    <x v="6"/>
    <n v="24"/>
    <n v="48"/>
    <x v="5"/>
    <n v="3586"/>
    <n v="6"/>
    <x v="4"/>
    <n v="2"/>
    <n v="48"/>
    <n v="24"/>
    <n v="24"/>
    <n v="24"/>
    <n v="0.18"/>
    <n v="1104"/>
    <n v="552"/>
    <n v="198.72"/>
    <n v="353.28"/>
    <n v="0.31999999999999995"/>
  </r>
  <r>
    <n v="593"/>
    <x v="202"/>
    <n v="2"/>
    <n v="10"/>
    <n v="13"/>
    <x v="2"/>
    <x v="10"/>
    <x v="3"/>
    <n v="14"/>
    <n v="28"/>
    <x v="6"/>
    <n v="4384"/>
    <n v="5"/>
    <x v="2"/>
    <n v="2"/>
    <n v="28"/>
    <n v="14.700000000000001"/>
    <n v="14"/>
    <n v="14.700000000000001"/>
    <n v="0.18"/>
    <n v="364"/>
    <n v="191.10000000000002"/>
    <n v="65.52"/>
    <n v="107.38"/>
    <n v="0.29499999999999998"/>
  </r>
  <r>
    <n v="594"/>
    <x v="202"/>
    <n v="6"/>
    <n v="29"/>
    <n v="16"/>
    <x v="2"/>
    <x v="10"/>
    <x v="9"/>
    <n v="16"/>
    <n v="32"/>
    <x v="15"/>
    <n v="4645"/>
    <n v="5"/>
    <x v="2"/>
    <n v="2"/>
    <n v="32"/>
    <n v="16"/>
    <n v="16"/>
    <n v="16"/>
    <n v="0.18"/>
    <n v="512"/>
    <n v="256"/>
    <n v="92.16"/>
    <n v="163.84000000000003"/>
    <n v="0.32000000000000006"/>
  </r>
  <r>
    <n v="387"/>
    <x v="132"/>
    <n v="8"/>
    <n v="5"/>
    <n v="17"/>
    <x v="3"/>
    <x v="4"/>
    <x v="5"/>
    <n v="14"/>
    <n v="28"/>
    <x v="23"/>
    <n v="3037"/>
    <n v="6"/>
    <x v="4"/>
    <n v="2"/>
    <n v="28"/>
    <n v="14"/>
    <n v="14"/>
    <n v="14"/>
    <n v="0.22"/>
    <n v="476"/>
    <n v="238"/>
    <n v="104.72"/>
    <n v="133.27999999999997"/>
    <n v="0.27999999999999992"/>
  </r>
  <r>
    <n v="596"/>
    <x v="203"/>
    <n v="10"/>
    <n v="8"/>
    <n v="18"/>
    <x v="3"/>
    <x v="10"/>
    <x v="1"/>
    <n v="29"/>
    <n v="58"/>
    <x v="8"/>
    <n v="6768"/>
    <n v="3"/>
    <x v="5"/>
    <n v="3"/>
    <n v="52.2"/>
    <n v="29"/>
    <n v="29"/>
    <n v="29"/>
    <n v="0.2"/>
    <n v="939.6"/>
    <n v="522"/>
    <n v="187.92000000000002"/>
    <n v="229.67999999999995"/>
    <n v="0.24444444444444438"/>
  </r>
  <r>
    <n v="597"/>
    <x v="203"/>
    <n v="2"/>
    <n v="21"/>
    <n v="15"/>
    <x v="3"/>
    <x v="10"/>
    <x v="3"/>
    <n v="14"/>
    <n v="28"/>
    <x v="26"/>
    <n v="2616"/>
    <n v="7"/>
    <x v="1"/>
    <n v="2"/>
    <n v="28"/>
    <n v="14.700000000000001"/>
    <n v="14"/>
    <n v="14.700000000000001"/>
    <n v="0.18"/>
    <n v="420"/>
    <n v="220.50000000000003"/>
    <n v="75.599999999999994"/>
    <n v="123.89999999999998"/>
    <n v="0.29499999999999993"/>
  </r>
  <r>
    <n v="598"/>
    <x v="204"/>
    <n v="8"/>
    <n v="14"/>
    <n v="6"/>
    <x v="4"/>
    <x v="10"/>
    <x v="5"/>
    <n v="14"/>
    <n v="28"/>
    <x v="4"/>
    <n v="7062"/>
    <n v="2"/>
    <x v="3"/>
    <n v="4"/>
    <n v="25.2"/>
    <n v="14"/>
    <n v="14"/>
    <n v="14"/>
    <n v="0.22"/>
    <n v="151.19999999999999"/>
    <n v="84"/>
    <n v="33.263999999999996"/>
    <n v="33.935999999999993"/>
    <n v="0.22444444444444442"/>
  </r>
  <r>
    <n v="675"/>
    <x v="205"/>
    <n v="5"/>
    <n v="5"/>
    <n v="17"/>
    <x v="1"/>
    <x v="5"/>
    <x v="6"/>
    <n v="24"/>
    <n v="48"/>
    <x v="23"/>
    <n v="3037"/>
    <n v="6"/>
    <x v="4"/>
    <n v="2"/>
    <n v="48"/>
    <n v="24"/>
    <n v="24"/>
    <n v="24"/>
    <n v="0.14000000000000001"/>
    <n v="816"/>
    <n v="408"/>
    <n v="114.24000000000001"/>
    <n v="293.76"/>
    <n v="0.36"/>
  </r>
  <r>
    <n v="600"/>
    <x v="204"/>
    <n v="6"/>
    <n v="25"/>
    <n v="19"/>
    <x v="4"/>
    <x v="10"/>
    <x v="9"/>
    <n v="16"/>
    <n v="32"/>
    <x v="5"/>
    <n v="3586"/>
    <n v="6"/>
    <x v="4"/>
    <n v="2"/>
    <n v="32"/>
    <n v="16"/>
    <n v="16"/>
    <n v="16"/>
    <n v="0.18"/>
    <n v="608"/>
    <n v="304"/>
    <n v="109.44"/>
    <n v="194.56"/>
    <n v="0.32"/>
  </r>
  <r>
    <n v="601"/>
    <x v="206"/>
    <n v="6"/>
    <n v="19"/>
    <n v="15"/>
    <x v="5"/>
    <x v="10"/>
    <x v="9"/>
    <n v="16"/>
    <n v="32"/>
    <x v="11"/>
    <n v="4862"/>
    <n v="5"/>
    <x v="2"/>
    <n v="2"/>
    <n v="32"/>
    <n v="16"/>
    <n v="16"/>
    <n v="16"/>
    <n v="0.18"/>
    <n v="480"/>
    <n v="240"/>
    <n v="86.399999999999991"/>
    <n v="153.60000000000002"/>
    <n v="0.32000000000000006"/>
  </r>
  <r>
    <n v="602"/>
    <x v="206"/>
    <n v="5"/>
    <n v="7"/>
    <n v="19"/>
    <x v="5"/>
    <x v="10"/>
    <x v="6"/>
    <n v="24"/>
    <n v="48"/>
    <x v="17"/>
    <n v="1810"/>
    <n v="8"/>
    <x v="0"/>
    <n v="1"/>
    <n v="48"/>
    <n v="24"/>
    <n v="24"/>
    <n v="24"/>
    <n v="0.16"/>
    <n v="912"/>
    <n v="456"/>
    <n v="145.92000000000002"/>
    <n v="310.07999999999993"/>
    <n v="0.33999999999999991"/>
  </r>
  <r>
    <n v="603"/>
    <x v="206"/>
    <n v="9"/>
    <n v="10"/>
    <n v="14"/>
    <x v="5"/>
    <x v="10"/>
    <x v="0"/>
    <n v="26"/>
    <n v="52"/>
    <x v="6"/>
    <n v="4384"/>
    <n v="5"/>
    <x v="2"/>
    <n v="2"/>
    <n v="52"/>
    <n v="26"/>
    <n v="26"/>
    <n v="26"/>
    <n v="0.18"/>
    <n v="728"/>
    <n v="364"/>
    <n v="131.04"/>
    <n v="232.96000000000004"/>
    <n v="0.32000000000000006"/>
  </r>
  <r>
    <n v="604"/>
    <x v="207"/>
    <n v="4"/>
    <n v="31"/>
    <n v="18"/>
    <x v="6"/>
    <x v="10"/>
    <x v="7"/>
    <n v="14"/>
    <n v="28"/>
    <x v="19"/>
    <n v="2227"/>
    <n v="7"/>
    <x v="1"/>
    <n v="2"/>
    <n v="28"/>
    <n v="14.700000000000001"/>
    <n v="14"/>
    <n v="14.700000000000001"/>
    <n v="0.18"/>
    <n v="504"/>
    <n v="264.60000000000002"/>
    <n v="90.72"/>
    <n v="148.67999999999995"/>
    <n v="0.29499999999999987"/>
  </r>
  <r>
    <n v="605"/>
    <x v="207"/>
    <n v="2"/>
    <n v="22"/>
    <n v="20"/>
    <x v="6"/>
    <x v="10"/>
    <x v="3"/>
    <n v="14"/>
    <n v="28"/>
    <x v="27"/>
    <n v="1601"/>
    <n v="8"/>
    <x v="0"/>
    <n v="1"/>
    <n v="28"/>
    <n v="14.700000000000001"/>
    <n v="14"/>
    <n v="14.700000000000001"/>
    <n v="0.16"/>
    <n v="560"/>
    <n v="294"/>
    <n v="89.600000000000009"/>
    <n v="176.39999999999998"/>
    <n v="0.31499999999999995"/>
  </r>
  <r>
    <n v="606"/>
    <x v="207"/>
    <n v="3"/>
    <n v="1"/>
    <n v="17"/>
    <x v="6"/>
    <x v="10"/>
    <x v="2"/>
    <n v="23"/>
    <n v="46"/>
    <x v="29"/>
    <n v="7402"/>
    <n v="7"/>
    <x v="1"/>
    <n v="2"/>
    <n v="46"/>
    <n v="24.150000000000002"/>
    <n v="23"/>
    <n v="24.150000000000002"/>
    <n v="0.18"/>
    <n v="782"/>
    <n v="410.55"/>
    <n v="140.76"/>
    <n v="230.69000000000005"/>
    <n v="0.2950000000000001"/>
  </r>
  <r>
    <n v="607"/>
    <x v="208"/>
    <n v="5"/>
    <n v="12"/>
    <n v="14"/>
    <x v="0"/>
    <x v="10"/>
    <x v="6"/>
    <n v="24"/>
    <n v="48"/>
    <x v="14"/>
    <n v="2027"/>
    <n v="7"/>
    <x v="1"/>
    <n v="2"/>
    <n v="57.599999999999994"/>
    <n v="24"/>
    <n v="24"/>
    <n v="24"/>
    <n v="0.18"/>
    <n v="806.39999999999986"/>
    <n v="336"/>
    <n v="145.15199999999996"/>
    <n v="325.24799999999993"/>
    <n v="0.40333333333333332"/>
  </r>
  <r>
    <n v="608"/>
    <x v="208"/>
    <n v="8"/>
    <n v="7"/>
    <n v="14"/>
    <x v="0"/>
    <x v="10"/>
    <x v="5"/>
    <n v="14"/>
    <n v="28"/>
    <x v="17"/>
    <n v="1810"/>
    <n v="8"/>
    <x v="0"/>
    <n v="1"/>
    <n v="33.6"/>
    <n v="14"/>
    <n v="14"/>
    <n v="14"/>
    <n v="0.16"/>
    <n v="470.40000000000003"/>
    <n v="196"/>
    <n v="75.26400000000001"/>
    <n v="199.13600000000002"/>
    <n v="0.42333333333333334"/>
  </r>
  <r>
    <n v="609"/>
    <x v="208"/>
    <n v="3"/>
    <n v="12"/>
    <n v="14"/>
    <x v="0"/>
    <x v="10"/>
    <x v="2"/>
    <n v="23"/>
    <n v="46"/>
    <x v="14"/>
    <n v="2027"/>
    <n v="7"/>
    <x v="1"/>
    <n v="2"/>
    <n v="55.199999999999996"/>
    <n v="24.150000000000002"/>
    <n v="23"/>
    <n v="24.150000000000002"/>
    <n v="0.18"/>
    <n v="772.8"/>
    <n v="338.1"/>
    <n v="139.10399999999998"/>
    <n v="295.59599999999995"/>
    <n v="0.38249999999999995"/>
  </r>
  <r>
    <n v="610"/>
    <x v="209"/>
    <n v="10"/>
    <n v="2"/>
    <n v="15"/>
    <x v="1"/>
    <x v="10"/>
    <x v="1"/>
    <n v="29"/>
    <n v="58"/>
    <x v="37"/>
    <n v="6979"/>
    <n v="3"/>
    <x v="5"/>
    <n v="3"/>
    <n v="52.2"/>
    <n v="29"/>
    <n v="29"/>
    <n v="29"/>
    <n v="0.2"/>
    <n v="783"/>
    <n v="435"/>
    <n v="156.60000000000002"/>
    <n v="191.39999999999998"/>
    <n v="0.24444444444444441"/>
  </r>
  <r>
    <n v="611"/>
    <x v="209"/>
    <n v="7"/>
    <n v="19"/>
    <n v="8"/>
    <x v="1"/>
    <x v="10"/>
    <x v="4"/>
    <n v="17"/>
    <n v="34"/>
    <x v="11"/>
    <n v="4862"/>
    <n v="5"/>
    <x v="2"/>
    <n v="2"/>
    <n v="34"/>
    <n v="17"/>
    <n v="17"/>
    <n v="17"/>
    <n v="0.18"/>
    <n v="272"/>
    <n v="136"/>
    <n v="48.96"/>
    <n v="87.039999999999992"/>
    <n v="0.31999999999999995"/>
  </r>
  <r>
    <n v="612"/>
    <x v="209"/>
    <n v="6"/>
    <n v="4"/>
    <n v="20"/>
    <x v="1"/>
    <x v="10"/>
    <x v="9"/>
    <n v="16"/>
    <n v="32"/>
    <x v="19"/>
    <n v="4345"/>
    <n v="5"/>
    <x v="2"/>
    <n v="2"/>
    <n v="32"/>
    <n v="16"/>
    <n v="16"/>
    <n v="16"/>
    <n v="0.18"/>
    <n v="640"/>
    <n v="320"/>
    <n v="115.19999999999999"/>
    <n v="204.8"/>
    <n v="0.32"/>
  </r>
  <r>
    <n v="613"/>
    <x v="210"/>
    <n v="6"/>
    <n v="4"/>
    <n v="8"/>
    <x v="2"/>
    <x v="10"/>
    <x v="9"/>
    <n v="16"/>
    <n v="32"/>
    <x v="19"/>
    <n v="4345"/>
    <n v="5"/>
    <x v="2"/>
    <n v="2"/>
    <n v="32"/>
    <n v="16"/>
    <n v="16"/>
    <n v="16"/>
    <n v="0.18"/>
    <n v="256"/>
    <n v="128"/>
    <n v="46.08"/>
    <n v="81.920000000000016"/>
    <n v="0.32000000000000006"/>
  </r>
  <r>
    <n v="614"/>
    <x v="210"/>
    <n v="7"/>
    <n v="30"/>
    <n v="19"/>
    <x v="2"/>
    <x v="10"/>
    <x v="4"/>
    <n v="17"/>
    <n v="34"/>
    <x v="16"/>
    <n v="3909"/>
    <n v="6"/>
    <x v="4"/>
    <n v="2"/>
    <n v="34"/>
    <n v="17"/>
    <n v="17"/>
    <n v="17"/>
    <n v="0.18"/>
    <n v="646"/>
    <n v="323"/>
    <n v="116.28"/>
    <n v="206.72000000000003"/>
    <n v="0.32000000000000006"/>
  </r>
  <r>
    <n v="615"/>
    <x v="210"/>
    <n v="7"/>
    <n v="19"/>
    <n v="15"/>
    <x v="2"/>
    <x v="10"/>
    <x v="4"/>
    <n v="17"/>
    <n v="34"/>
    <x v="11"/>
    <n v="4862"/>
    <n v="5"/>
    <x v="2"/>
    <n v="2"/>
    <n v="34"/>
    <n v="17"/>
    <n v="17"/>
    <n v="17"/>
    <n v="0.18"/>
    <n v="510"/>
    <n v="255"/>
    <n v="91.8"/>
    <n v="163.19999999999999"/>
    <n v="0.31999999999999995"/>
  </r>
  <r>
    <n v="616"/>
    <x v="211"/>
    <n v="2"/>
    <n v="17"/>
    <n v="16"/>
    <x v="3"/>
    <x v="10"/>
    <x v="3"/>
    <n v="14"/>
    <n v="28"/>
    <x v="33"/>
    <n v="8512"/>
    <n v="1"/>
    <x v="7"/>
    <n v="5"/>
    <n v="25.2"/>
    <n v="14.700000000000001"/>
    <n v="14"/>
    <n v="14.700000000000001"/>
    <n v="0.24"/>
    <n v="403.2"/>
    <n v="235.20000000000002"/>
    <n v="96.768000000000001"/>
    <n v="71.231999999999971"/>
    <n v="0.17666666666666661"/>
  </r>
  <r>
    <n v="617"/>
    <x v="211"/>
    <n v="9"/>
    <n v="17"/>
    <n v="11"/>
    <x v="3"/>
    <x v="10"/>
    <x v="0"/>
    <n v="26"/>
    <n v="52"/>
    <x v="33"/>
    <n v="8512"/>
    <n v="1"/>
    <x v="7"/>
    <n v="5"/>
    <n v="46.800000000000004"/>
    <n v="26"/>
    <n v="26"/>
    <n v="26"/>
    <n v="0.24"/>
    <n v="514.80000000000007"/>
    <n v="286"/>
    <n v="123.55200000000001"/>
    <n v="105.24800000000005"/>
    <n v="0.20444444444444451"/>
  </r>
  <r>
    <n v="618"/>
    <x v="211"/>
    <n v="4"/>
    <n v="17"/>
    <n v="15"/>
    <x v="3"/>
    <x v="10"/>
    <x v="7"/>
    <n v="14"/>
    <n v="28"/>
    <x v="33"/>
    <n v="8512"/>
    <n v="1"/>
    <x v="7"/>
    <n v="5"/>
    <n v="25.2"/>
    <n v="14.700000000000001"/>
    <n v="14"/>
    <n v="14.700000000000001"/>
    <n v="0.24"/>
    <n v="378"/>
    <n v="220.50000000000003"/>
    <n v="90.72"/>
    <n v="66.779999999999973"/>
    <n v="0.17666666666666658"/>
  </r>
  <r>
    <n v="619"/>
    <x v="212"/>
    <n v="6"/>
    <n v="21"/>
    <n v="18"/>
    <x v="4"/>
    <x v="10"/>
    <x v="9"/>
    <n v="16"/>
    <n v="32"/>
    <x v="26"/>
    <n v="2616"/>
    <n v="7"/>
    <x v="1"/>
    <n v="2"/>
    <n v="32"/>
    <n v="16"/>
    <n v="16"/>
    <n v="16"/>
    <n v="0.18"/>
    <n v="576"/>
    <n v="288"/>
    <n v="103.67999999999999"/>
    <n v="184.32"/>
    <n v="0.32"/>
  </r>
  <r>
    <n v="620"/>
    <x v="212"/>
    <n v="9"/>
    <n v="20"/>
    <n v="17"/>
    <x v="4"/>
    <x v="10"/>
    <x v="0"/>
    <n v="26"/>
    <n v="52"/>
    <x v="21"/>
    <n v="3522"/>
    <n v="6"/>
    <x v="4"/>
    <n v="2"/>
    <n v="52"/>
    <n v="26"/>
    <n v="26"/>
    <n v="26"/>
    <n v="0.18"/>
    <n v="884"/>
    <n v="442"/>
    <n v="159.12"/>
    <n v="282.88"/>
    <n v="0.32"/>
  </r>
  <r>
    <n v="621"/>
    <x v="212"/>
    <n v="3"/>
    <n v="4"/>
    <n v="15"/>
    <x v="4"/>
    <x v="10"/>
    <x v="2"/>
    <n v="23"/>
    <n v="46"/>
    <x v="19"/>
    <n v="4345"/>
    <n v="5"/>
    <x v="2"/>
    <n v="2"/>
    <n v="46"/>
    <n v="24.150000000000002"/>
    <n v="23"/>
    <n v="24.150000000000002"/>
    <n v="0.18"/>
    <n v="690"/>
    <n v="362.25000000000006"/>
    <n v="124.19999999999999"/>
    <n v="203.54999999999995"/>
    <n v="0.29499999999999993"/>
  </r>
  <r>
    <n v="622"/>
    <x v="213"/>
    <n v="8"/>
    <n v="40"/>
    <n v="17"/>
    <x v="5"/>
    <x v="10"/>
    <x v="5"/>
    <n v="14"/>
    <n v="28"/>
    <x v="30"/>
    <n v="1598"/>
    <n v="8"/>
    <x v="0"/>
    <n v="1"/>
    <n v="28"/>
    <n v="14"/>
    <n v="14"/>
    <n v="14"/>
    <n v="0.16"/>
    <n v="476"/>
    <n v="238"/>
    <n v="76.16"/>
    <n v="161.84000000000003"/>
    <n v="0.34000000000000008"/>
  </r>
  <r>
    <n v="623"/>
    <x v="213"/>
    <n v="9"/>
    <n v="31"/>
    <n v="12"/>
    <x v="5"/>
    <x v="10"/>
    <x v="0"/>
    <n v="26"/>
    <n v="52"/>
    <x v="19"/>
    <n v="2227"/>
    <n v="7"/>
    <x v="1"/>
    <n v="2"/>
    <n v="52"/>
    <n v="26"/>
    <n v="26"/>
    <n v="26"/>
    <n v="0.18"/>
    <n v="624"/>
    <n v="312"/>
    <n v="112.32"/>
    <n v="199.68"/>
    <n v="0.32"/>
  </r>
  <r>
    <n v="624"/>
    <x v="213"/>
    <n v="7"/>
    <n v="39"/>
    <n v="23"/>
    <x v="5"/>
    <x v="10"/>
    <x v="4"/>
    <n v="17"/>
    <n v="34"/>
    <x v="7"/>
    <n v="2483"/>
    <n v="7"/>
    <x v="1"/>
    <n v="2"/>
    <n v="34"/>
    <n v="17"/>
    <n v="17"/>
    <n v="17"/>
    <n v="0.18"/>
    <n v="782"/>
    <n v="391"/>
    <n v="140.76"/>
    <n v="250.24"/>
    <n v="0.32"/>
  </r>
  <r>
    <n v="625"/>
    <x v="214"/>
    <n v="10"/>
    <n v="38"/>
    <n v="21"/>
    <x v="6"/>
    <x v="10"/>
    <x v="1"/>
    <n v="29"/>
    <n v="58"/>
    <x v="18"/>
    <n v="3055"/>
    <n v="6"/>
    <x v="4"/>
    <n v="2"/>
    <n v="58"/>
    <n v="29"/>
    <n v="29"/>
    <n v="29"/>
    <n v="0.18"/>
    <n v="1218"/>
    <n v="609"/>
    <n v="219.23999999999998"/>
    <n v="389.76"/>
    <n v="0.32"/>
  </r>
  <r>
    <n v="626"/>
    <x v="214"/>
    <n v="4"/>
    <n v="37"/>
    <n v="18"/>
    <x v="6"/>
    <x v="10"/>
    <x v="7"/>
    <n v="14"/>
    <n v="28"/>
    <x v="35"/>
    <n v="4073"/>
    <n v="5"/>
    <x v="2"/>
    <n v="2"/>
    <n v="28"/>
    <n v="14.700000000000001"/>
    <n v="14"/>
    <n v="14.700000000000001"/>
    <n v="0.18"/>
    <n v="504"/>
    <n v="264.60000000000002"/>
    <n v="90.72"/>
    <n v="148.67999999999995"/>
    <n v="0.29499999999999987"/>
  </r>
  <r>
    <n v="627"/>
    <x v="214"/>
    <n v="3"/>
    <n v="39"/>
    <n v="14"/>
    <x v="6"/>
    <x v="10"/>
    <x v="2"/>
    <n v="23"/>
    <n v="46"/>
    <x v="7"/>
    <n v="2483"/>
    <n v="7"/>
    <x v="1"/>
    <n v="2"/>
    <n v="46"/>
    <n v="24.150000000000002"/>
    <n v="23"/>
    <n v="24.150000000000002"/>
    <n v="0.18"/>
    <n v="644"/>
    <n v="338.1"/>
    <n v="115.92"/>
    <n v="189.97999999999996"/>
    <n v="0.29499999999999993"/>
  </r>
  <r>
    <n v="628"/>
    <x v="215"/>
    <n v="4"/>
    <n v="7"/>
    <n v="16"/>
    <x v="0"/>
    <x v="10"/>
    <x v="7"/>
    <n v="14"/>
    <n v="28"/>
    <x v="17"/>
    <n v="1810"/>
    <n v="8"/>
    <x v="0"/>
    <n v="1"/>
    <n v="33.6"/>
    <n v="14.700000000000001"/>
    <n v="14"/>
    <n v="14.700000000000001"/>
    <n v="0.16"/>
    <n v="537.6"/>
    <n v="235.20000000000002"/>
    <n v="86.016000000000005"/>
    <n v="216.38400000000001"/>
    <n v="0.40250000000000002"/>
  </r>
  <r>
    <n v="629"/>
    <x v="215"/>
    <n v="5"/>
    <n v="22"/>
    <n v="15"/>
    <x v="0"/>
    <x v="10"/>
    <x v="6"/>
    <n v="24"/>
    <n v="48"/>
    <x v="27"/>
    <n v="1601"/>
    <n v="8"/>
    <x v="0"/>
    <n v="1"/>
    <n v="57.599999999999994"/>
    <n v="24"/>
    <n v="24"/>
    <n v="24"/>
    <n v="0.16"/>
    <n v="863.99999999999989"/>
    <n v="360"/>
    <n v="138.23999999999998"/>
    <n v="365.75999999999988"/>
    <n v="0.42333333333333323"/>
  </r>
  <r>
    <n v="630"/>
    <x v="215"/>
    <n v="7"/>
    <n v="35"/>
    <n v="17"/>
    <x v="0"/>
    <x v="10"/>
    <x v="4"/>
    <n v="17"/>
    <n v="34"/>
    <x v="3"/>
    <n v="2383"/>
    <n v="7"/>
    <x v="1"/>
    <n v="2"/>
    <n v="40.799999999999997"/>
    <n v="17"/>
    <n v="17"/>
    <n v="17"/>
    <n v="0.18"/>
    <n v="693.59999999999991"/>
    <n v="289"/>
    <n v="124.84799999999998"/>
    <n v="279.75199999999995"/>
    <n v="0.40333333333333332"/>
  </r>
  <r>
    <n v="631"/>
    <x v="216"/>
    <n v="6"/>
    <n v="3"/>
    <n v="17"/>
    <x v="1"/>
    <x v="10"/>
    <x v="9"/>
    <n v="16"/>
    <n v="32"/>
    <x v="24"/>
    <n v="5010"/>
    <n v="4"/>
    <x v="6"/>
    <n v="3"/>
    <n v="32"/>
    <n v="16"/>
    <n v="16"/>
    <n v="16"/>
    <n v="0.2"/>
    <n v="544"/>
    <n v="272"/>
    <n v="108.80000000000001"/>
    <n v="163.19999999999999"/>
    <n v="0.3"/>
  </r>
  <r>
    <n v="632"/>
    <x v="216"/>
    <n v="4"/>
    <n v="29"/>
    <n v="16"/>
    <x v="1"/>
    <x v="10"/>
    <x v="7"/>
    <n v="14"/>
    <n v="28"/>
    <x v="15"/>
    <n v="4645"/>
    <n v="5"/>
    <x v="2"/>
    <n v="2"/>
    <n v="28"/>
    <n v="14.700000000000001"/>
    <n v="14"/>
    <n v="14.700000000000001"/>
    <n v="0.18"/>
    <n v="448"/>
    <n v="235.20000000000002"/>
    <n v="80.64"/>
    <n v="132.15999999999997"/>
    <n v="0.29499999999999993"/>
  </r>
  <r>
    <n v="633"/>
    <x v="216"/>
    <n v="1"/>
    <n v="39"/>
    <n v="3"/>
    <x v="1"/>
    <x v="10"/>
    <x v="8"/>
    <n v="10"/>
    <n v="20"/>
    <x v="7"/>
    <n v="2483"/>
    <n v="7"/>
    <x v="1"/>
    <n v="2"/>
    <n v="20"/>
    <n v="10.5"/>
    <n v="10"/>
    <n v="10.5"/>
    <n v="0.18"/>
    <n v="60"/>
    <n v="31.5"/>
    <n v="10.799999999999999"/>
    <n v="17.700000000000003"/>
    <n v="0.29500000000000004"/>
  </r>
  <r>
    <n v="634"/>
    <x v="217"/>
    <n v="8"/>
    <n v="15"/>
    <n v="9"/>
    <x v="2"/>
    <x v="5"/>
    <x v="5"/>
    <n v="14"/>
    <n v="28"/>
    <x v="9"/>
    <n v="1821"/>
    <n v="8"/>
    <x v="0"/>
    <n v="1"/>
    <n v="28"/>
    <n v="14"/>
    <n v="14"/>
    <n v="14"/>
    <n v="0.13"/>
    <n v="252"/>
    <n v="126"/>
    <n v="32.76"/>
    <n v="93.240000000000009"/>
    <n v="0.37000000000000005"/>
  </r>
  <r>
    <n v="635"/>
    <x v="217"/>
    <n v="9"/>
    <n v="28"/>
    <n v="25"/>
    <x v="2"/>
    <x v="5"/>
    <x v="0"/>
    <n v="26"/>
    <n v="52"/>
    <x v="32"/>
    <n v="5249"/>
    <n v="4"/>
    <x v="6"/>
    <n v="3"/>
    <n v="52"/>
    <n v="26"/>
    <n v="26"/>
    <n v="26"/>
    <n v="0.15"/>
    <n v="1300"/>
    <n v="650"/>
    <n v="195"/>
    <n v="455"/>
    <n v="0.35"/>
  </r>
  <r>
    <n v="636"/>
    <x v="217"/>
    <n v="4"/>
    <n v="6"/>
    <n v="10"/>
    <x v="2"/>
    <x v="5"/>
    <x v="7"/>
    <n v="14"/>
    <n v="28"/>
    <x v="28"/>
    <n v="2700"/>
    <n v="2"/>
    <x v="3"/>
    <n v="4"/>
    <n v="25.2"/>
    <n v="14.700000000000001"/>
    <n v="14"/>
    <n v="14.700000000000001"/>
    <n v="0.17"/>
    <n v="252"/>
    <n v="147"/>
    <n v="42.84"/>
    <n v="62.16"/>
    <n v="0.24666666666666665"/>
  </r>
  <r>
    <n v="637"/>
    <x v="218"/>
    <n v="3"/>
    <n v="25"/>
    <n v="16"/>
    <x v="3"/>
    <x v="5"/>
    <x v="2"/>
    <n v="23"/>
    <n v="46"/>
    <x v="5"/>
    <n v="3586"/>
    <n v="6"/>
    <x v="4"/>
    <n v="2"/>
    <n v="46"/>
    <n v="24.150000000000002"/>
    <n v="23"/>
    <n v="24.150000000000002"/>
    <n v="0.14000000000000001"/>
    <n v="736"/>
    <n v="386.40000000000003"/>
    <n v="103.04"/>
    <n v="246.55999999999995"/>
    <n v="0.33499999999999991"/>
  </r>
  <r>
    <n v="638"/>
    <x v="218"/>
    <n v="7"/>
    <n v="39"/>
    <n v="15"/>
    <x v="3"/>
    <x v="5"/>
    <x v="4"/>
    <n v="17"/>
    <n v="34"/>
    <x v="7"/>
    <n v="2483"/>
    <n v="7"/>
    <x v="1"/>
    <n v="2"/>
    <n v="34"/>
    <n v="17"/>
    <n v="17"/>
    <n v="17"/>
    <n v="0.14000000000000001"/>
    <n v="510"/>
    <n v="255"/>
    <n v="71.400000000000006"/>
    <n v="183.60000000000002"/>
    <n v="0.36000000000000004"/>
  </r>
  <r>
    <n v="639"/>
    <x v="218"/>
    <n v="2"/>
    <n v="21"/>
    <n v="11"/>
    <x v="3"/>
    <x v="5"/>
    <x v="3"/>
    <n v="14"/>
    <n v="28"/>
    <x v="26"/>
    <n v="2616"/>
    <n v="7"/>
    <x v="1"/>
    <n v="2"/>
    <n v="28"/>
    <n v="14.700000000000001"/>
    <n v="14"/>
    <n v="14.700000000000001"/>
    <n v="0.14000000000000001"/>
    <n v="308"/>
    <n v="161.70000000000002"/>
    <n v="43.120000000000005"/>
    <n v="103.17999999999998"/>
    <n v="0.33499999999999991"/>
  </r>
  <r>
    <n v="640"/>
    <x v="219"/>
    <n v="9"/>
    <n v="40"/>
    <n v="14"/>
    <x v="4"/>
    <x v="5"/>
    <x v="0"/>
    <n v="26"/>
    <n v="52"/>
    <x v="30"/>
    <n v="1598"/>
    <n v="8"/>
    <x v="0"/>
    <n v="1"/>
    <n v="52"/>
    <n v="26"/>
    <n v="26"/>
    <n v="26"/>
    <n v="0.13"/>
    <n v="728"/>
    <n v="364"/>
    <n v="94.64"/>
    <n v="269.36"/>
    <n v="0.37"/>
  </r>
  <r>
    <n v="641"/>
    <x v="219"/>
    <n v="6"/>
    <n v="19"/>
    <n v="11"/>
    <x v="4"/>
    <x v="5"/>
    <x v="9"/>
    <n v="16"/>
    <n v="32"/>
    <x v="11"/>
    <n v="4862"/>
    <n v="5"/>
    <x v="2"/>
    <n v="2"/>
    <n v="32"/>
    <n v="16"/>
    <n v="16"/>
    <n v="16"/>
    <n v="0.14000000000000001"/>
    <n v="352"/>
    <n v="176"/>
    <n v="49.28"/>
    <n v="126.72"/>
    <n v="0.36"/>
  </r>
  <r>
    <n v="642"/>
    <x v="219"/>
    <n v="4"/>
    <n v="32"/>
    <n v="12"/>
    <x v="4"/>
    <x v="5"/>
    <x v="7"/>
    <n v="14"/>
    <n v="28"/>
    <x v="0"/>
    <n v="1612"/>
    <n v="8"/>
    <x v="0"/>
    <n v="1"/>
    <n v="28"/>
    <n v="14.700000000000001"/>
    <n v="14"/>
    <n v="14.700000000000001"/>
    <n v="0.13"/>
    <n v="336"/>
    <n v="176.4"/>
    <n v="43.68"/>
    <n v="115.91999999999999"/>
    <n v="0.34499999999999997"/>
  </r>
  <r>
    <n v="643"/>
    <x v="220"/>
    <n v="10"/>
    <n v="36"/>
    <n v="14"/>
    <x v="5"/>
    <x v="5"/>
    <x v="1"/>
    <n v="29"/>
    <n v="58"/>
    <x v="34"/>
    <n v="1898"/>
    <n v="8"/>
    <x v="0"/>
    <n v="1"/>
    <n v="58"/>
    <n v="29"/>
    <n v="29"/>
    <n v="29"/>
    <n v="0.13"/>
    <n v="812"/>
    <n v="406"/>
    <n v="105.56"/>
    <n v="300.44"/>
    <n v="0.37"/>
  </r>
  <r>
    <n v="644"/>
    <x v="220"/>
    <n v="6"/>
    <n v="24"/>
    <n v="12"/>
    <x v="5"/>
    <x v="5"/>
    <x v="9"/>
    <n v="16"/>
    <n v="32"/>
    <x v="10"/>
    <n v="4875"/>
    <n v="5"/>
    <x v="2"/>
    <n v="2"/>
    <n v="32"/>
    <n v="16"/>
    <n v="16"/>
    <n v="16"/>
    <n v="0.14000000000000001"/>
    <n v="384"/>
    <n v="192"/>
    <n v="53.760000000000005"/>
    <n v="138.24"/>
    <n v="0.36000000000000004"/>
  </r>
  <r>
    <n v="645"/>
    <x v="220"/>
    <n v="4"/>
    <n v="11"/>
    <n v="10"/>
    <x v="5"/>
    <x v="5"/>
    <x v="7"/>
    <n v="14"/>
    <n v="28"/>
    <x v="12"/>
    <n v="3985"/>
    <n v="6"/>
    <x v="4"/>
    <n v="2"/>
    <n v="28"/>
    <n v="14.700000000000001"/>
    <n v="14"/>
    <n v="14.700000000000001"/>
    <n v="0.14000000000000001"/>
    <n v="280"/>
    <n v="147"/>
    <n v="39.200000000000003"/>
    <n v="93.800000000000011"/>
    <n v="0.33500000000000002"/>
  </r>
  <r>
    <n v="646"/>
    <x v="221"/>
    <n v="10"/>
    <n v="14"/>
    <n v="24"/>
    <x v="6"/>
    <x v="5"/>
    <x v="1"/>
    <n v="29"/>
    <n v="58"/>
    <x v="4"/>
    <n v="7062"/>
    <n v="2"/>
    <x v="3"/>
    <n v="4"/>
    <n v="52.2"/>
    <n v="29"/>
    <n v="29"/>
    <n v="29"/>
    <n v="0.17"/>
    <n v="1252.8000000000002"/>
    <n v="696"/>
    <n v="212.97600000000006"/>
    <n v="343.82400000000007"/>
    <n v="0.27444444444444444"/>
  </r>
  <r>
    <n v="647"/>
    <x v="221"/>
    <n v="3"/>
    <n v="16"/>
    <n v="22"/>
    <x v="6"/>
    <x v="5"/>
    <x v="2"/>
    <n v="23"/>
    <n v="46"/>
    <x v="6"/>
    <n v="2456"/>
    <n v="7"/>
    <x v="1"/>
    <n v="2"/>
    <n v="46"/>
    <n v="24.150000000000002"/>
    <n v="23"/>
    <n v="24.150000000000002"/>
    <n v="0.14000000000000001"/>
    <n v="1012"/>
    <n v="531.30000000000007"/>
    <n v="141.68"/>
    <n v="339.02"/>
    <n v="0.33499999999999996"/>
  </r>
  <r>
    <n v="648"/>
    <x v="221"/>
    <n v="7"/>
    <n v="32"/>
    <n v="16"/>
    <x v="6"/>
    <x v="5"/>
    <x v="4"/>
    <n v="17"/>
    <n v="34"/>
    <x v="0"/>
    <n v="1612"/>
    <n v="8"/>
    <x v="0"/>
    <n v="1"/>
    <n v="34"/>
    <n v="17"/>
    <n v="17"/>
    <n v="17"/>
    <n v="0.13"/>
    <n v="544"/>
    <n v="272"/>
    <n v="70.72"/>
    <n v="201.27999999999997"/>
    <n v="0.36999999999999994"/>
  </r>
  <r>
    <n v="649"/>
    <x v="222"/>
    <n v="5"/>
    <n v="32"/>
    <n v="16"/>
    <x v="0"/>
    <x v="5"/>
    <x v="6"/>
    <n v="24"/>
    <n v="48"/>
    <x v="0"/>
    <n v="1612"/>
    <n v="8"/>
    <x v="0"/>
    <n v="1"/>
    <n v="57.599999999999994"/>
    <n v="24"/>
    <n v="24"/>
    <n v="24"/>
    <n v="0.13"/>
    <n v="921.59999999999991"/>
    <n v="384"/>
    <n v="119.80799999999999"/>
    <n v="417.79199999999992"/>
    <n v="0.45333333333333331"/>
  </r>
  <r>
    <n v="650"/>
    <x v="222"/>
    <n v="7"/>
    <n v="18"/>
    <n v="15"/>
    <x v="0"/>
    <x v="5"/>
    <x v="4"/>
    <n v="17"/>
    <n v="34"/>
    <x v="13"/>
    <n v="5194"/>
    <n v="4"/>
    <x v="6"/>
    <n v="3"/>
    <n v="40.799999999999997"/>
    <n v="17"/>
    <n v="17"/>
    <n v="17"/>
    <n v="0.15"/>
    <n v="612"/>
    <n v="255"/>
    <n v="91.8"/>
    <n v="265.2"/>
    <n v="0.43333333333333329"/>
  </r>
  <r>
    <n v="651"/>
    <x v="222"/>
    <n v="9"/>
    <n v="24"/>
    <n v="19"/>
    <x v="0"/>
    <x v="5"/>
    <x v="0"/>
    <n v="26"/>
    <n v="52"/>
    <x v="10"/>
    <n v="4875"/>
    <n v="5"/>
    <x v="2"/>
    <n v="2"/>
    <n v="62.4"/>
    <n v="26"/>
    <n v="26"/>
    <n v="26"/>
    <n v="0.14000000000000001"/>
    <n v="1185.5999999999999"/>
    <n v="494"/>
    <n v="165.98400000000001"/>
    <n v="525.61599999999987"/>
    <n v="0.44333333333333325"/>
  </r>
  <r>
    <n v="652"/>
    <x v="223"/>
    <n v="9"/>
    <n v="10"/>
    <n v="10"/>
    <x v="1"/>
    <x v="5"/>
    <x v="0"/>
    <n v="26"/>
    <n v="52"/>
    <x v="6"/>
    <n v="4384"/>
    <n v="5"/>
    <x v="2"/>
    <n v="2"/>
    <n v="52"/>
    <n v="26"/>
    <n v="26"/>
    <n v="26"/>
    <n v="0.14000000000000001"/>
    <n v="520"/>
    <n v="260"/>
    <n v="72.800000000000011"/>
    <n v="187.2"/>
    <n v="0.36"/>
  </r>
  <r>
    <n v="653"/>
    <x v="223"/>
    <n v="3"/>
    <n v="28"/>
    <n v="14"/>
    <x v="1"/>
    <x v="5"/>
    <x v="2"/>
    <n v="23"/>
    <n v="46"/>
    <x v="32"/>
    <n v="5249"/>
    <n v="4"/>
    <x v="6"/>
    <n v="3"/>
    <n v="46"/>
    <n v="24.150000000000002"/>
    <n v="23"/>
    <n v="24.150000000000002"/>
    <n v="0.15"/>
    <n v="644"/>
    <n v="338.1"/>
    <n v="96.6"/>
    <n v="209.29999999999995"/>
    <n v="0.32499999999999996"/>
  </r>
  <r>
    <n v="654"/>
    <x v="223"/>
    <n v="2"/>
    <n v="35"/>
    <n v="10"/>
    <x v="1"/>
    <x v="5"/>
    <x v="3"/>
    <n v="14"/>
    <n v="28"/>
    <x v="3"/>
    <n v="2383"/>
    <n v="7"/>
    <x v="1"/>
    <n v="2"/>
    <n v="28"/>
    <n v="14.700000000000001"/>
    <n v="14"/>
    <n v="14.700000000000001"/>
    <n v="0.14000000000000001"/>
    <n v="280"/>
    <n v="147"/>
    <n v="39.200000000000003"/>
    <n v="93.800000000000011"/>
    <n v="0.33500000000000002"/>
  </r>
  <r>
    <n v="655"/>
    <x v="224"/>
    <n v="10"/>
    <n v="12"/>
    <n v="18"/>
    <x v="2"/>
    <x v="5"/>
    <x v="1"/>
    <n v="29"/>
    <n v="58"/>
    <x v="14"/>
    <n v="2027"/>
    <n v="7"/>
    <x v="1"/>
    <n v="2"/>
    <n v="58"/>
    <n v="29"/>
    <n v="29"/>
    <n v="29"/>
    <n v="0.14000000000000001"/>
    <n v="1044"/>
    <n v="522"/>
    <n v="146.16000000000003"/>
    <n v="375.83999999999992"/>
    <n v="0.35999999999999993"/>
  </r>
  <r>
    <n v="656"/>
    <x v="224"/>
    <n v="3"/>
    <n v="23"/>
    <n v="15"/>
    <x v="2"/>
    <x v="5"/>
    <x v="2"/>
    <n v="23"/>
    <n v="46"/>
    <x v="22"/>
    <n v="5555"/>
    <n v="4"/>
    <x v="6"/>
    <n v="3"/>
    <n v="46"/>
    <n v="24.150000000000002"/>
    <n v="23"/>
    <n v="24.150000000000002"/>
    <n v="0.15"/>
    <n v="690"/>
    <n v="362.25000000000006"/>
    <n v="103.5"/>
    <n v="224.24999999999994"/>
    <n v="0.3249999999999999"/>
  </r>
  <r>
    <n v="657"/>
    <x v="224"/>
    <n v="2"/>
    <n v="35"/>
    <n v="13"/>
    <x v="2"/>
    <x v="5"/>
    <x v="3"/>
    <n v="14"/>
    <n v="28"/>
    <x v="3"/>
    <n v="2383"/>
    <n v="7"/>
    <x v="1"/>
    <n v="2"/>
    <n v="28"/>
    <n v="14.700000000000001"/>
    <n v="14"/>
    <n v="14.700000000000001"/>
    <n v="0.14000000000000001"/>
    <n v="364"/>
    <n v="191.10000000000002"/>
    <n v="50.960000000000008"/>
    <n v="121.93999999999997"/>
    <n v="0.33499999999999991"/>
  </r>
  <r>
    <n v="658"/>
    <x v="225"/>
    <n v="4"/>
    <n v="17"/>
    <n v="22"/>
    <x v="3"/>
    <x v="5"/>
    <x v="7"/>
    <n v="14"/>
    <n v="28"/>
    <x v="33"/>
    <n v="8512"/>
    <n v="1"/>
    <x v="7"/>
    <n v="5"/>
    <n v="25.2"/>
    <n v="14.700000000000001"/>
    <n v="14"/>
    <n v="14.700000000000001"/>
    <n v="0.19"/>
    <n v="554.4"/>
    <n v="323.40000000000003"/>
    <n v="105.336"/>
    <n v="125.66399999999993"/>
    <n v="0.22666666666666654"/>
  </r>
  <r>
    <n v="659"/>
    <x v="225"/>
    <n v="7"/>
    <n v="10"/>
    <n v="12"/>
    <x v="3"/>
    <x v="5"/>
    <x v="4"/>
    <n v="17"/>
    <n v="34"/>
    <x v="6"/>
    <n v="4384"/>
    <n v="5"/>
    <x v="2"/>
    <n v="2"/>
    <n v="34"/>
    <n v="17"/>
    <n v="17"/>
    <n v="17"/>
    <n v="0.14000000000000001"/>
    <n v="408"/>
    <n v="204"/>
    <n v="57.120000000000005"/>
    <n v="146.88"/>
    <n v="0.36"/>
  </r>
  <r>
    <n v="660"/>
    <x v="225"/>
    <n v="8"/>
    <n v="15"/>
    <n v="10"/>
    <x v="3"/>
    <x v="5"/>
    <x v="5"/>
    <n v="14"/>
    <n v="28"/>
    <x v="9"/>
    <n v="1821"/>
    <n v="8"/>
    <x v="0"/>
    <n v="1"/>
    <n v="28"/>
    <n v="14"/>
    <n v="14"/>
    <n v="14"/>
    <n v="0.13"/>
    <n v="280"/>
    <n v="140"/>
    <n v="36.4"/>
    <n v="103.6"/>
    <n v="0.37"/>
  </r>
  <r>
    <n v="661"/>
    <x v="226"/>
    <n v="7"/>
    <n v="32"/>
    <n v="12"/>
    <x v="4"/>
    <x v="5"/>
    <x v="4"/>
    <n v="17"/>
    <n v="34"/>
    <x v="0"/>
    <n v="1612"/>
    <n v="8"/>
    <x v="0"/>
    <n v="1"/>
    <n v="34"/>
    <n v="17"/>
    <n v="17"/>
    <n v="17"/>
    <n v="0.13"/>
    <n v="408"/>
    <n v="204"/>
    <n v="53.04"/>
    <n v="150.95999999999998"/>
    <n v="0.36999999999999994"/>
  </r>
  <r>
    <n v="662"/>
    <x v="226"/>
    <n v="10"/>
    <n v="30"/>
    <n v="15"/>
    <x v="4"/>
    <x v="5"/>
    <x v="1"/>
    <n v="29"/>
    <n v="58"/>
    <x v="16"/>
    <n v="3909"/>
    <n v="6"/>
    <x v="4"/>
    <n v="2"/>
    <n v="58"/>
    <n v="29"/>
    <n v="29"/>
    <n v="29"/>
    <n v="0.14000000000000001"/>
    <n v="870"/>
    <n v="435"/>
    <n v="121.80000000000001"/>
    <n v="313.20000000000005"/>
    <n v="0.36000000000000004"/>
  </r>
  <r>
    <n v="663"/>
    <x v="226"/>
    <n v="10"/>
    <n v="36"/>
    <n v="21"/>
    <x v="4"/>
    <x v="5"/>
    <x v="1"/>
    <n v="29"/>
    <n v="58"/>
    <x v="34"/>
    <n v="1898"/>
    <n v="8"/>
    <x v="0"/>
    <n v="1"/>
    <n v="58"/>
    <n v="29"/>
    <n v="29"/>
    <n v="29"/>
    <n v="0.13"/>
    <n v="1218"/>
    <n v="609"/>
    <n v="158.34"/>
    <n v="450.65999999999997"/>
    <n v="0.37"/>
  </r>
  <r>
    <n v="907"/>
    <x v="227"/>
    <n v="5"/>
    <n v="5"/>
    <n v="17"/>
    <x v="2"/>
    <x v="11"/>
    <x v="6"/>
    <n v="24"/>
    <n v="48"/>
    <x v="23"/>
    <n v="3037"/>
    <n v="6"/>
    <x v="4"/>
    <n v="2"/>
    <n v="48"/>
    <n v="24"/>
    <n v="24"/>
    <n v="24"/>
    <n v="0.14000000000000001"/>
    <n v="816"/>
    <n v="408"/>
    <n v="114.24000000000001"/>
    <n v="293.76"/>
    <n v="0.36"/>
  </r>
  <r>
    <n v="665"/>
    <x v="228"/>
    <n v="6"/>
    <n v="27"/>
    <n v="6"/>
    <x v="5"/>
    <x v="5"/>
    <x v="9"/>
    <n v="16"/>
    <n v="32"/>
    <x v="36"/>
    <n v="1057"/>
    <n v="8"/>
    <x v="0"/>
    <n v="1"/>
    <n v="32"/>
    <n v="16"/>
    <n v="16"/>
    <n v="16"/>
    <n v="0.13"/>
    <n v="192"/>
    <n v="96"/>
    <n v="24.96"/>
    <n v="71.039999999999992"/>
    <n v="0.36999999999999994"/>
  </r>
  <r>
    <n v="666"/>
    <x v="228"/>
    <n v="3"/>
    <n v="28"/>
    <n v="18"/>
    <x v="5"/>
    <x v="5"/>
    <x v="2"/>
    <n v="23"/>
    <n v="46"/>
    <x v="32"/>
    <n v="5249"/>
    <n v="4"/>
    <x v="6"/>
    <n v="3"/>
    <n v="46"/>
    <n v="24.150000000000002"/>
    <n v="23"/>
    <n v="24.150000000000002"/>
    <n v="0.15"/>
    <n v="828"/>
    <n v="434.70000000000005"/>
    <n v="124.19999999999999"/>
    <n v="269.09999999999991"/>
    <n v="0.3249999999999999"/>
  </r>
  <r>
    <n v="667"/>
    <x v="229"/>
    <n v="7"/>
    <n v="18"/>
    <n v="12"/>
    <x v="6"/>
    <x v="5"/>
    <x v="4"/>
    <n v="17"/>
    <n v="34"/>
    <x v="13"/>
    <n v="5194"/>
    <n v="4"/>
    <x v="6"/>
    <n v="3"/>
    <n v="34"/>
    <n v="17"/>
    <n v="17"/>
    <n v="17"/>
    <n v="0.15"/>
    <n v="408"/>
    <n v="204"/>
    <n v="61.199999999999996"/>
    <n v="142.80000000000001"/>
    <n v="0.35000000000000003"/>
  </r>
  <r>
    <n v="668"/>
    <x v="229"/>
    <n v="1"/>
    <n v="24"/>
    <n v="15"/>
    <x v="6"/>
    <x v="5"/>
    <x v="8"/>
    <n v="10"/>
    <n v="20"/>
    <x v="10"/>
    <n v="4875"/>
    <n v="5"/>
    <x v="2"/>
    <n v="2"/>
    <n v="20"/>
    <n v="10.5"/>
    <n v="10"/>
    <n v="10.5"/>
    <n v="0.14000000000000001"/>
    <n v="300"/>
    <n v="157.5"/>
    <n v="42.000000000000007"/>
    <n v="100.5"/>
    <n v="0.33500000000000002"/>
  </r>
  <r>
    <n v="669"/>
    <x v="229"/>
    <n v="7"/>
    <n v="40"/>
    <n v="14"/>
    <x v="6"/>
    <x v="5"/>
    <x v="4"/>
    <n v="17"/>
    <n v="34"/>
    <x v="30"/>
    <n v="1598"/>
    <n v="8"/>
    <x v="0"/>
    <n v="1"/>
    <n v="34"/>
    <n v="17"/>
    <n v="17"/>
    <n v="17"/>
    <n v="0.13"/>
    <n v="476"/>
    <n v="238"/>
    <n v="61.88"/>
    <n v="176.12"/>
    <n v="0.37"/>
  </r>
  <r>
    <n v="670"/>
    <x v="230"/>
    <n v="5"/>
    <n v="11"/>
    <n v="15"/>
    <x v="0"/>
    <x v="5"/>
    <x v="6"/>
    <n v="24"/>
    <n v="48"/>
    <x v="12"/>
    <n v="3985"/>
    <n v="6"/>
    <x v="4"/>
    <n v="2"/>
    <n v="57.599999999999994"/>
    <n v="24"/>
    <n v="24"/>
    <n v="24"/>
    <n v="0.14000000000000001"/>
    <n v="863.99999999999989"/>
    <n v="360"/>
    <n v="120.96"/>
    <n v="383.03999999999991"/>
    <n v="0.4433333333333333"/>
  </r>
  <r>
    <n v="671"/>
    <x v="230"/>
    <n v="9"/>
    <n v="19"/>
    <n v="19"/>
    <x v="0"/>
    <x v="5"/>
    <x v="0"/>
    <n v="26"/>
    <n v="52"/>
    <x v="11"/>
    <n v="4862"/>
    <n v="5"/>
    <x v="2"/>
    <n v="2"/>
    <n v="62.4"/>
    <n v="26"/>
    <n v="26"/>
    <n v="26"/>
    <n v="0.14000000000000001"/>
    <n v="1185.5999999999999"/>
    <n v="494"/>
    <n v="165.98400000000001"/>
    <n v="525.61599999999987"/>
    <n v="0.44333333333333325"/>
  </r>
  <r>
    <n v="672"/>
    <x v="230"/>
    <n v="7"/>
    <n v="12"/>
    <n v="18"/>
    <x v="0"/>
    <x v="5"/>
    <x v="4"/>
    <n v="17"/>
    <n v="34"/>
    <x v="14"/>
    <n v="2027"/>
    <n v="7"/>
    <x v="1"/>
    <n v="2"/>
    <n v="40.799999999999997"/>
    <n v="17"/>
    <n v="17"/>
    <n v="17"/>
    <n v="0.14000000000000001"/>
    <n v="734.4"/>
    <n v="306"/>
    <n v="102.816"/>
    <n v="325.58399999999995"/>
    <n v="0.4433333333333333"/>
  </r>
  <r>
    <n v="673"/>
    <x v="205"/>
    <n v="5"/>
    <n v="4"/>
    <n v="17"/>
    <x v="1"/>
    <x v="5"/>
    <x v="6"/>
    <n v="24"/>
    <n v="48"/>
    <x v="19"/>
    <n v="4345"/>
    <n v="5"/>
    <x v="2"/>
    <n v="2"/>
    <n v="48"/>
    <n v="24"/>
    <n v="24"/>
    <n v="24"/>
    <n v="0.14000000000000001"/>
    <n v="816"/>
    <n v="408"/>
    <n v="114.24000000000001"/>
    <n v="293.76"/>
    <n v="0.36"/>
  </r>
  <r>
    <n v="674"/>
    <x v="205"/>
    <n v="10"/>
    <n v="4"/>
    <n v="22"/>
    <x v="1"/>
    <x v="5"/>
    <x v="1"/>
    <n v="29"/>
    <n v="58"/>
    <x v="19"/>
    <n v="4345"/>
    <n v="5"/>
    <x v="2"/>
    <n v="2"/>
    <n v="58"/>
    <n v="29"/>
    <n v="29"/>
    <n v="29"/>
    <n v="0.14000000000000001"/>
    <n v="1276"/>
    <n v="638"/>
    <n v="178.64000000000001"/>
    <n v="459.36"/>
    <n v="0.36"/>
  </r>
  <r>
    <n v="742"/>
    <x v="231"/>
    <n v="1"/>
    <n v="5"/>
    <n v="16"/>
    <x v="3"/>
    <x v="8"/>
    <x v="8"/>
    <n v="10"/>
    <n v="20"/>
    <x v="23"/>
    <n v="3037"/>
    <n v="6"/>
    <x v="4"/>
    <n v="2"/>
    <n v="20"/>
    <n v="10"/>
    <n v="10"/>
    <n v="10"/>
    <n v="0.19"/>
    <n v="320"/>
    <n v="160"/>
    <n v="60.8"/>
    <n v="99.199999999999989"/>
    <n v="0.30999999999999994"/>
  </r>
  <r>
    <n v="676"/>
    <x v="232"/>
    <n v="9"/>
    <n v="13"/>
    <n v="11"/>
    <x v="2"/>
    <x v="5"/>
    <x v="0"/>
    <n v="26"/>
    <n v="52"/>
    <x v="25"/>
    <n v="1830"/>
    <n v="8"/>
    <x v="0"/>
    <n v="1"/>
    <n v="52"/>
    <n v="26"/>
    <n v="26"/>
    <n v="26"/>
    <n v="0.13"/>
    <n v="572"/>
    <n v="286"/>
    <n v="74.36"/>
    <n v="211.64"/>
    <n v="0.37"/>
  </r>
  <r>
    <n v="677"/>
    <x v="232"/>
    <n v="1"/>
    <n v="21"/>
    <n v="11"/>
    <x v="2"/>
    <x v="5"/>
    <x v="8"/>
    <n v="10"/>
    <n v="20"/>
    <x v="26"/>
    <n v="2616"/>
    <n v="7"/>
    <x v="1"/>
    <n v="2"/>
    <n v="20"/>
    <n v="10.5"/>
    <n v="10"/>
    <n v="10.5"/>
    <n v="0.14000000000000001"/>
    <n v="220"/>
    <n v="115.5"/>
    <n v="30.800000000000004"/>
    <n v="73.699999999999989"/>
    <n v="0.33499999999999996"/>
  </r>
  <r>
    <n v="678"/>
    <x v="232"/>
    <n v="2"/>
    <n v="12"/>
    <n v="17"/>
    <x v="2"/>
    <x v="5"/>
    <x v="3"/>
    <n v="14"/>
    <n v="28"/>
    <x v="14"/>
    <n v="2027"/>
    <n v="7"/>
    <x v="1"/>
    <n v="2"/>
    <n v="28"/>
    <n v="14.700000000000001"/>
    <n v="14"/>
    <n v="14.700000000000001"/>
    <n v="0.14000000000000001"/>
    <n v="476"/>
    <n v="249.9"/>
    <n v="66.64"/>
    <n v="159.45999999999998"/>
    <n v="0.33499999999999996"/>
  </r>
  <r>
    <n v="679"/>
    <x v="233"/>
    <n v="9"/>
    <n v="18"/>
    <n v="10"/>
    <x v="3"/>
    <x v="5"/>
    <x v="0"/>
    <n v="26"/>
    <n v="52"/>
    <x v="13"/>
    <n v="5194"/>
    <n v="4"/>
    <x v="6"/>
    <n v="3"/>
    <n v="52"/>
    <n v="26"/>
    <n v="26"/>
    <n v="26"/>
    <n v="0.15"/>
    <n v="520"/>
    <n v="260"/>
    <n v="78"/>
    <n v="182"/>
    <n v="0.35"/>
  </r>
  <r>
    <n v="680"/>
    <x v="233"/>
    <n v="4"/>
    <n v="27"/>
    <n v="12"/>
    <x v="3"/>
    <x v="5"/>
    <x v="7"/>
    <n v="14"/>
    <n v="28"/>
    <x v="36"/>
    <n v="1057"/>
    <n v="8"/>
    <x v="0"/>
    <n v="1"/>
    <n v="28"/>
    <n v="14.700000000000001"/>
    <n v="14"/>
    <n v="14.700000000000001"/>
    <n v="0.13"/>
    <n v="336"/>
    <n v="176.4"/>
    <n v="43.68"/>
    <n v="115.91999999999999"/>
    <n v="0.34499999999999997"/>
  </r>
  <r>
    <n v="681"/>
    <x v="233"/>
    <n v="8"/>
    <n v="3"/>
    <n v="18"/>
    <x v="3"/>
    <x v="5"/>
    <x v="5"/>
    <n v="14"/>
    <n v="28"/>
    <x v="24"/>
    <n v="5010"/>
    <n v="4"/>
    <x v="6"/>
    <n v="3"/>
    <n v="28"/>
    <n v="14"/>
    <n v="14"/>
    <n v="14"/>
    <n v="0.15"/>
    <n v="504"/>
    <n v="252"/>
    <n v="75.599999999999994"/>
    <n v="176.39999999999998"/>
    <n v="0.35"/>
  </r>
  <r>
    <n v="682"/>
    <x v="234"/>
    <n v="3"/>
    <n v="27"/>
    <n v="16"/>
    <x v="4"/>
    <x v="5"/>
    <x v="2"/>
    <n v="23"/>
    <n v="46"/>
    <x v="36"/>
    <n v="1057"/>
    <n v="8"/>
    <x v="0"/>
    <n v="1"/>
    <n v="46"/>
    <n v="24.150000000000002"/>
    <n v="23"/>
    <n v="24.150000000000002"/>
    <n v="0.13"/>
    <n v="736"/>
    <n v="386.40000000000003"/>
    <n v="95.68"/>
    <n v="253.91999999999996"/>
    <n v="0.34499999999999992"/>
  </r>
  <r>
    <n v="683"/>
    <x v="234"/>
    <n v="4"/>
    <n v="13"/>
    <n v="16"/>
    <x v="4"/>
    <x v="5"/>
    <x v="7"/>
    <n v="14"/>
    <n v="28"/>
    <x v="25"/>
    <n v="1830"/>
    <n v="8"/>
    <x v="0"/>
    <n v="1"/>
    <n v="28"/>
    <n v="14.700000000000001"/>
    <n v="14"/>
    <n v="14.700000000000001"/>
    <n v="0.13"/>
    <n v="448"/>
    <n v="235.20000000000002"/>
    <n v="58.24"/>
    <n v="154.56"/>
    <n v="0.34500000000000003"/>
  </r>
  <r>
    <n v="684"/>
    <x v="234"/>
    <n v="3"/>
    <n v="11"/>
    <n v="12"/>
    <x v="4"/>
    <x v="5"/>
    <x v="2"/>
    <n v="23"/>
    <n v="46"/>
    <x v="12"/>
    <n v="3985"/>
    <n v="6"/>
    <x v="4"/>
    <n v="2"/>
    <n v="46"/>
    <n v="24.150000000000002"/>
    <n v="23"/>
    <n v="24.150000000000002"/>
    <n v="0.14000000000000001"/>
    <n v="552"/>
    <n v="289.8"/>
    <n v="77.28"/>
    <n v="184.91999999999996"/>
    <n v="0.33499999999999991"/>
  </r>
  <r>
    <n v="685"/>
    <x v="78"/>
    <n v="10"/>
    <n v="36"/>
    <n v="11"/>
    <x v="5"/>
    <x v="5"/>
    <x v="1"/>
    <n v="29"/>
    <n v="58"/>
    <x v="34"/>
    <n v="1898"/>
    <n v="8"/>
    <x v="0"/>
    <n v="1"/>
    <n v="58"/>
    <n v="29"/>
    <n v="29"/>
    <n v="29"/>
    <n v="0.13"/>
    <n v="638"/>
    <n v="319"/>
    <n v="82.94"/>
    <n v="236.06"/>
    <n v="0.37"/>
  </r>
  <r>
    <n v="943"/>
    <x v="235"/>
    <n v="3"/>
    <n v="5"/>
    <n v="15"/>
    <x v="0"/>
    <x v="1"/>
    <x v="2"/>
    <n v="23"/>
    <n v="46"/>
    <x v="23"/>
    <n v="3037"/>
    <n v="6"/>
    <x v="4"/>
    <n v="2"/>
    <n v="55.199999999999996"/>
    <n v="23"/>
    <n v="23"/>
    <n v="23"/>
    <n v="0.17"/>
    <n v="827.99999999999989"/>
    <n v="345"/>
    <n v="140.76"/>
    <n v="342.2399999999999"/>
    <n v="0.41333333333333327"/>
  </r>
  <r>
    <n v="599"/>
    <x v="204"/>
    <n v="1"/>
    <n v="5"/>
    <n v="14"/>
    <x v="4"/>
    <x v="10"/>
    <x v="8"/>
    <n v="10"/>
    <n v="20"/>
    <x v="23"/>
    <n v="3037"/>
    <n v="6"/>
    <x v="4"/>
    <n v="2"/>
    <n v="20"/>
    <n v="10.5"/>
    <n v="10"/>
    <n v="10.5"/>
    <n v="0.18"/>
    <n v="280"/>
    <n v="147"/>
    <n v="50.4"/>
    <n v="82.6"/>
    <n v="0.29499999999999998"/>
  </r>
  <r>
    <n v="688"/>
    <x v="236"/>
    <n v="4"/>
    <n v="25"/>
    <n v="16"/>
    <x v="6"/>
    <x v="5"/>
    <x v="7"/>
    <n v="14"/>
    <n v="28"/>
    <x v="5"/>
    <n v="3586"/>
    <n v="6"/>
    <x v="4"/>
    <n v="2"/>
    <n v="28"/>
    <n v="14.700000000000001"/>
    <n v="14"/>
    <n v="14.700000000000001"/>
    <n v="0.14000000000000001"/>
    <n v="448"/>
    <n v="235.20000000000002"/>
    <n v="62.720000000000006"/>
    <n v="150.07999999999998"/>
    <n v="0.33499999999999996"/>
  </r>
  <r>
    <n v="689"/>
    <x v="236"/>
    <n v="4"/>
    <n v="9"/>
    <n v="16"/>
    <x v="6"/>
    <x v="5"/>
    <x v="7"/>
    <n v="14"/>
    <n v="28"/>
    <x v="20"/>
    <n v="5400"/>
    <n v="4"/>
    <x v="6"/>
    <n v="3"/>
    <n v="28"/>
    <n v="14.700000000000001"/>
    <n v="14"/>
    <n v="14.700000000000001"/>
    <n v="0.15"/>
    <n v="448"/>
    <n v="235.20000000000002"/>
    <n v="67.2"/>
    <n v="145.59999999999997"/>
    <n v="0.3249999999999999"/>
  </r>
  <r>
    <n v="690"/>
    <x v="236"/>
    <n v="1"/>
    <n v="34"/>
    <n v="14"/>
    <x v="6"/>
    <x v="5"/>
    <x v="8"/>
    <n v="10"/>
    <n v="20"/>
    <x v="31"/>
    <n v="3680"/>
    <n v="6"/>
    <x v="4"/>
    <n v="2"/>
    <n v="20"/>
    <n v="10.5"/>
    <n v="10"/>
    <n v="10.5"/>
    <n v="0.14000000000000001"/>
    <n v="280"/>
    <n v="147"/>
    <n v="39.200000000000003"/>
    <n v="93.800000000000011"/>
    <n v="0.33500000000000002"/>
  </r>
  <r>
    <n v="691"/>
    <x v="237"/>
    <n v="3"/>
    <n v="25"/>
    <n v="14"/>
    <x v="0"/>
    <x v="5"/>
    <x v="2"/>
    <n v="23"/>
    <n v="46"/>
    <x v="5"/>
    <n v="3586"/>
    <n v="6"/>
    <x v="4"/>
    <n v="2"/>
    <n v="55.199999999999996"/>
    <n v="24.150000000000002"/>
    <n v="23"/>
    <n v="24.150000000000002"/>
    <n v="0.14000000000000001"/>
    <n v="772.8"/>
    <n v="338.1"/>
    <n v="108.19200000000001"/>
    <n v="326.50799999999992"/>
    <n v="0.42249999999999993"/>
  </r>
  <r>
    <n v="692"/>
    <x v="237"/>
    <n v="10"/>
    <n v="3"/>
    <n v="9"/>
    <x v="0"/>
    <x v="5"/>
    <x v="1"/>
    <n v="29"/>
    <n v="58"/>
    <x v="24"/>
    <n v="5010"/>
    <n v="4"/>
    <x v="6"/>
    <n v="3"/>
    <n v="69.599999999999994"/>
    <n v="29"/>
    <n v="29"/>
    <n v="29"/>
    <n v="0.15"/>
    <n v="626.4"/>
    <n v="261"/>
    <n v="93.96"/>
    <n v="271.44"/>
    <n v="0.43333333333333335"/>
  </r>
  <r>
    <n v="693"/>
    <x v="237"/>
    <n v="2"/>
    <n v="4"/>
    <n v="13"/>
    <x v="0"/>
    <x v="5"/>
    <x v="3"/>
    <n v="14"/>
    <n v="28"/>
    <x v="19"/>
    <n v="4345"/>
    <n v="5"/>
    <x v="2"/>
    <n v="2"/>
    <n v="33.6"/>
    <n v="14.700000000000001"/>
    <n v="14"/>
    <n v="14.700000000000001"/>
    <n v="0.14000000000000001"/>
    <n v="436.8"/>
    <n v="191.10000000000002"/>
    <n v="61.152000000000008"/>
    <n v="184.54799999999997"/>
    <n v="0.42249999999999993"/>
  </r>
  <r>
    <n v="694"/>
    <x v="238"/>
    <n v="2"/>
    <n v="8"/>
    <n v="19"/>
    <x v="1"/>
    <x v="5"/>
    <x v="3"/>
    <n v="14"/>
    <n v="28"/>
    <x v="8"/>
    <n v="6768"/>
    <n v="3"/>
    <x v="5"/>
    <n v="3"/>
    <n v="25.2"/>
    <n v="14.700000000000001"/>
    <n v="14"/>
    <n v="14.700000000000001"/>
    <n v="0.15"/>
    <n v="478.8"/>
    <n v="279.3"/>
    <n v="71.819999999999993"/>
    <n v="127.68"/>
    <n v="0.26666666666666666"/>
  </r>
  <r>
    <n v="695"/>
    <x v="238"/>
    <n v="3"/>
    <n v="35"/>
    <n v="22"/>
    <x v="1"/>
    <x v="5"/>
    <x v="2"/>
    <n v="23"/>
    <n v="46"/>
    <x v="3"/>
    <n v="2383"/>
    <n v="7"/>
    <x v="1"/>
    <n v="2"/>
    <n v="46"/>
    <n v="24.150000000000002"/>
    <n v="23"/>
    <n v="24.150000000000002"/>
    <n v="0.14000000000000001"/>
    <n v="1012"/>
    <n v="531.30000000000007"/>
    <n v="141.68"/>
    <n v="339.02"/>
    <n v="0.33499999999999996"/>
  </r>
  <r>
    <n v="696"/>
    <x v="238"/>
    <n v="5"/>
    <n v="21"/>
    <n v="13"/>
    <x v="1"/>
    <x v="5"/>
    <x v="6"/>
    <n v="24"/>
    <n v="48"/>
    <x v="26"/>
    <n v="2616"/>
    <n v="7"/>
    <x v="1"/>
    <n v="2"/>
    <n v="48"/>
    <n v="24"/>
    <n v="24"/>
    <n v="24"/>
    <n v="0.14000000000000001"/>
    <n v="624"/>
    <n v="312"/>
    <n v="87.360000000000014"/>
    <n v="224.64"/>
    <n v="0.36"/>
  </r>
  <r>
    <n v="697"/>
    <x v="239"/>
    <n v="7"/>
    <n v="24"/>
    <n v="18"/>
    <x v="2"/>
    <x v="5"/>
    <x v="4"/>
    <n v="17"/>
    <n v="34"/>
    <x v="10"/>
    <n v="4875"/>
    <n v="5"/>
    <x v="2"/>
    <n v="2"/>
    <n v="34"/>
    <n v="17"/>
    <n v="17"/>
    <n v="17"/>
    <n v="0.14000000000000001"/>
    <n v="612"/>
    <n v="306"/>
    <n v="85.68"/>
    <n v="220.32"/>
    <n v="0.36"/>
  </r>
  <r>
    <n v="698"/>
    <x v="239"/>
    <n v="9"/>
    <n v="31"/>
    <n v="14"/>
    <x v="2"/>
    <x v="5"/>
    <x v="0"/>
    <n v="26"/>
    <n v="52"/>
    <x v="19"/>
    <n v="2227"/>
    <n v="7"/>
    <x v="1"/>
    <n v="2"/>
    <n v="52"/>
    <n v="26"/>
    <n v="26"/>
    <n v="26"/>
    <n v="0.14000000000000001"/>
    <n v="728"/>
    <n v="364"/>
    <n v="101.92000000000002"/>
    <n v="262.08"/>
    <n v="0.36"/>
  </r>
  <r>
    <n v="699"/>
    <x v="239"/>
    <n v="9"/>
    <n v="34"/>
    <n v="10"/>
    <x v="2"/>
    <x v="5"/>
    <x v="0"/>
    <n v="26"/>
    <n v="52"/>
    <x v="31"/>
    <n v="3680"/>
    <n v="6"/>
    <x v="4"/>
    <n v="2"/>
    <n v="52"/>
    <n v="26"/>
    <n v="26"/>
    <n v="26"/>
    <n v="0.14000000000000001"/>
    <n v="520"/>
    <n v="260"/>
    <n v="72.800000000000011"/>
    <n v="187.2"/>
    <n v="0.36"/>
  </r>
  <r>
    <n v="700"/>
    <x v="240"/>
    <n v="4"/>
    <n v="26"/>
    <n v="10"/>
    <x v="3"/>
    <x v="5"/>
    <x v="7"/>
    <n v="14"/>
    <n v="28"/>
    <x v="1"/>
    <n v="2557"/>
    <n v="7"/>
    <x v="1"/>
    <n v="2"/>
    <n v="28"/>
    <n v="14.700000000000001"/>
    <n v="14"/>
    <n v="14.700000000000001"/>
    <n v="0.14000000000000001"/>
    <n v="280"/>
    <n v="147"/>
    <n v="39.200000000000003"/>
    <n v="93.800000000000011"/>
    <n v="0.33500000000000002"/>
  </r>
  <r>
    <n v="701"/>
    <x v="240"/>
    <n v="9"/>
    <n v="27"/>
    <n v="19"/>
    <x v="3"/>
    <x v="5"/>
    <x v="0"/>
    <n v="26"/>
    <n v="52"/>
    <x v="36"/>
    <n v="1057"/>
    <n v="8"/>
    <x v="0"/>
    <n v="1"/>
    <n v="52"/>
    <n v="26"/>
    <n v="26"/>
    <n v="26"/>
    <n v="0.13"/>
    <n v="988"/>
    <n v="494"/>
    <n v="128.44"/>
    <n v="365.55999999999995"/>
    <n v="0.36999999999999994"/>
  </r>
  <r>
    <n v="702"/>
    <x v="240"/>
    <n v="1"/>
    <n v="21"/>
    <n v="19"/>
    <x v="3"/>
    <x v="5"/>
    <x v="8"/>
    <n v="10"/>
    <n v="20"/>
    <x v="26"/>
    <n v="2616"/>
    <n v="7"/>
    <x v="1"/>
    <n v="2"/>
    <n v="20"/>
    <n v="10.5"/>
    <n v="10"/>
    <n v="10.5"/>
    <n v="0.14000000000000001"/>
    <n v="380"/>
    <n v="199.5"/>
    <n v="53.2"/>
    <n v="127.30000000000001"/>
    <n v="0.33500000000000002"/>
  </r>
  <r>
    <n v="703"/>
    <x v="241"/>
    <n v="8"/>
    <n v="37"/>
    <n v="22"/>
    <x v="4"/>
    <x v="5"/>
    <x v="5"/>
    <n v="14"/>
    <n v="28"/>
    <x v="35"/>
    <n v="4073"/>
    <n v="5"/>
    <x v="2"/>
    <n v="2"/>
    <n v="28"/>
    <n v="14"/>
    <n v="14"/>
    <n v="14"/>
    <n v="0.14000000000000001"/>
    <n v="616"/>
    <n v="308"/>
    <n v="86.240000000000009"/>
    <n v="221.76"/>
    <n v="0.36"/>
  </r>
  <r>
    <n v="704"/>
    <x v="241"/>
    <n v="2"/>
    <n v="26"/>
    <n v="13"/>
    <x v="4"/>
    <x v="5"/>
    <x v="3"/>
    <n v="14"/>
    <n v="28"/>
    <x v="1"/>
    <n v="2557"/>
    <n v="7"/>
    <x v="1"/>
    <n v="2"/>
    <n v="28"/>
    <n v="14.700000000000001"/>
    <n v="14"/>
    <n v="14.700000000000001"/>
    <n v="0.14000000000000001"/>
    <n v="364"/>
    <n v="191.10000000000002"/>
    <n v="50.960000000000008"/>
    <n v="121.93999999999997"/>
    <n v="0.33499999999999991"/>
  </r>
  <r>
    <n v="705"/>
    <x v="241"/>
    <n v="9"/>
    <n v="29"/>
    <n v="11"/>
    <x v="4"/>
    <x v="5"/>
    <x v="0"/>
    <n v="26"/>
    <n v="52"/>
    <x v="15"/>
    <n v="4645"/>
    <n v="5"/>
    <x v="2"/>
    <n v="2"/>
    <n v="52"/>
    <n v="26"/>
    <n v="26"/>
    <n v="26"/>
    <n v="0.14000000000000001"/>
    <n v="572"/>
    <n v="286"/>
    <n v="80.080000000000013"/>
    <n v="205.91999999999996"/>
    <n v="0.35999999999999993"/>
  </r>
  <r>
    <n v="706"/>
    <x v="242"/>
    <n v="2"/>
    <n v="19"/>
    <n v="14"/>
    <x v="5"/>
    <x v="5"/>
    <x v="3"/>
    <n v="14"/>
    <n v="28"/>
    <x v="11"/>
    <n v="4862"/>
    <n v="5"/>
    <x v="2"/>
    <n v="2"/>
    <n v="28"/>
    <n v="14.700000000000001"/>
    <n v="14"/>
    <n v="14.700000000000001"/>
    <n v="0.14000000000000001"/>
    <n v="392"/>
    <n v="205.8"/>
    <n v="54.88"/>
    <n v="131.32"/>
    <n v="0.33499999999999996"/>
  </r>
  <r>
    <n v="707"/>
    <x v="242"/>
    <n v="5"/>
    <n v="8"/>
    <n v="14"/>
    <x v="5"/>
    <x v="5"/>
    <x v="6"/>
    <n v="24"/>
    <n v="48"/>
    <x v="8"/>
    <n v="6768"/>
    <n v="3"/>
    <x v="5"/>
    <n v="3"/>
    <n v="43.2"/>
    <n v="24"/>
    <n v="24"/>
    <n v="24"/>
    <n v="0.15"/>
    <n v="604.80000000000007"/>
    <n v="336"/>
    <n v="90.720000000000013"/>
    <n v="178.08000000000004"/>
    <n v="0.29444444444444445"/>
  </r>
  <r>
    <n v="708"/>
    <x v="242"/>
    <n v="7"/>
    <n v="35"/>
    <n v="19"/>
    <x v="5"/>
    <x v="5"/>
    <x v="4"/>
    <n v="17"/>
    <n v="34"/>
    <x v="3"/>
    <n v="2383"/>
    <n v="7"/>
    <x v="1"/>
    <n v="2"/>
    <n v="34"/>
    <n v="17"/>
    <n v="17"/>
    <n v="17"/>
    <n v="0.14000000000000001"/>
    <n v="646"/>
    <n v="323"/>
    <n v="90.440000000000012"/>
    <n v="232.56"/>
    <n v="0.36"/>
  </r>
  <r>
    <n v="709"/>
    <x v="243"/>
    <n v="1"/>
    <n v="19"/>
    <n v="15"/>
    <x v="6"/>
    <x v="5"/>
    <x v="8"/>
    <n v="10"/>
    <n v="20"/>
    <x v="11"/>
    <n v="4862"/>
    <n v="5"/>
    <x v="2"/>
    <n v="2"/>
    <n v="20"/>
    <n v="10.5"/>
    <n v="10"/>
    <n v="10.5"/>
    <n v="0.14000000000000001"/>
    <n v="300"/>
    <n v="157.5"/>
    <n v="42.000000000000007"/>
    <n v="100.5"/>
    <n v="0.33500000000000002"/>
  </r>
  <r>
    <n v="710"/>
    <x v="243"/>
    <n v="2"/>
    <n v="19"/>
    <n v="9"/>
    <x v="6"/>
    <x v="5"/>
    <x v="3"/>
    <n v="14"/>
    <n v="28"/>
    <x v="11"/>
    <n v="4862"/>
    <n v="5"/>
    <x v="2"/>
    <n v="2"/>
    <n v="28"/>
    <n v="14.700000000000001"/>
    <n v="14"/>
    <n v="14.700000000000001"/>
    <n v="0.14000000000000001"/>
    <n v="252"/>
    <n v="132.30000000000001"/>
    <n v="35.28"/>
    <n v="84.419999999999987"/>
    <n v="0.33499999999999996"/>
  </r>
  <r>
    <n v="711"/>
    <x v="243"/>
    <n v="9"/>
    <n v="15"/>
    <n v="17"/>
    <x v="6"/>
    <x v="5"/>
    <x v="0"/>
    <n v="26"/>
    <n v="52"/>
    <x v="9"/>
    <n v="1821"/>
    <n v="8"/>
    <x v="0"/>
    <n v="1"/>
    <n v="52"/>
    <n v="26"/>
    <n v="26"/>
    <n v="26"/>
    <n v="0.13"/>
    <n v="884"/>
    <n v="442"/>
    <n v="114.92"/>
    <n v="327.08000000000004"/>
    <n v="0.37000000000000005"/>
  </r>
  <r>
    <n v="712"/>
    <x v="244"/>
    <n v="8"/>
    <n v="36"/>
    <n v="18"/>
    <x v="0"/>
    <x v="5"/>
    <x v="5"/>
    <n v="14"/>
    <n v="28"/>
    <x v="34"/>
    <n v="1898"/>
    <n v="8"/>
    <x v="0"/>
    <n v="1"/>
    <n v="33.6"/>
    <n v="14"/>
    <n v="14"/>
    <n v="14"/>
    <n v="0.13"/>
    <n v="604.80000000000007"/>
    <n v="252"/>
    <n v="78.624000000000009"/>
    <n v="274.17600000000004"/>
    <n v="0.45333333333333337"/>
  </r>
  <r>
    <n v="713"/>
    <x v="244"/>
    <n v="5"/>
    <n v="33"/>
    <n v="13"/>
    <x v="0"/>
    <x v="5"/>
    <x v="6"/>
    <n v="24"/>
    <n v="48"/>
    <x v="2"/>
    <n v="4217"/>
    <n v="5"/>
    <x v="2"/>
    <n v="2"/>
    <n v="57.599999999999994"/>
    <n v="24"/>
    <n v="24"/>
    <n v="24"/>
    <n v="0.14000000000000001"/>
    <n v="748.8"/>
    <n v="312"/>
    <n v="104.83200000000001"/>
    <n v="331.96799999999996"/>
    <n v="0.4433333333333333"/>
  </r>
  <r>
    <n v="714"/>
    <x v="244"/>
    <n v="3"/>
    <n v="6"/>
    <n v="14"/>
    <x v="0"/>
    <x v="5"/>
    <x v="2"/>
    <n v="23"/>
    <n v="46"/>
    <x v="28"/>
    <n v="2700"/>
    <n v="2"/>
    <x v="3"/>
    <n v="4"/>
    <n v="41.4"/>
    <n v="24.150000000000002"/>
    <n v="23"/>
    <n v="24.150000000000002"/>
    <n v="0.17"/>
    <n v="579.6"/>
    <n v="338.1"/>
    <n v="98.532000000000011"/>
    <n v="142.96799999999996"/>
    <n v="0.24666666666666659"/>
  </r>
  <r>
    <n v="715"/>
    <x v="245"/>
    <n v="10"/>
    <n v="20"/>
    <n v="17"/>
    <x v="1"/>
    <x v="5"/>
    <x v="1"/>
    <n v="29"/>
    <n v="58"/>
    <x v="21"/>
    <n v="3522"/>
    <n v="6"/>
    <x v="4"/>
    <n v="2"/>
    <n v="58"/>
    <n v="29"/>
    <n v="29"/>
    <n v="29"/>
    <n v="0.14000000000000001"/>
    <n v="986"/>
    <n v="493"/>
    <n v="138.04000000000002"/>
    <n v="354.96000000000004"/>
    <n v="0.36000000000000004"/>
  </r>
  <r>
    <n v="716"/>
    <x v="245"/>
    <n v="2"/>
    <n v="4"/>
    <n v="9"/>
    <x v="1"/>
    <x v="5"/>
    <x v="3"/>
    <n v="14"/>
    <n v="28"/>
    <x v="19"/>
    <n v="4345"/>
    <n v="5"/>
    <x v="2"/>
    <n v="2"/>
    <n v="28"/>
    <n v="14.700000000000001"/>
    <n v="14"/>
    <n v="14.700000000000001"/>
    <n v="0.14000000000000001"/>
    <n v="252"/>
    <n v="132.30000000000001"/>
    <n v="35.28"/>
    <n v="84.419999999999987"/>
    <n v="0.33499999999999996"/>
  </r>
  <r>
    <n v="717"/>
    <x v="245"/>
    <n v="7"/>
    <n v="15"/>
    <n v="13"/>
    <x v="1"/>
    <x v="5"/>
    <x v="4"/>
    <n v="17"/>
    <n v="34"/>
    <x v="9"/>
    <n v="1821"/>
    <n v="8"/>
    <x v="0"/>
    <n v="1"/>
    <n v="34"/>
    <n v="17"/>
    <n v="17"/>
    <n v="17"/>
    <n v="0.13"/>
    <n v="442"/>
    <n v="221"/>
    <n v="57.46"/>
    <n v="163.54000000000002"/>
    <n v="0.37000000000000005"/>
  </r>
  <r>
    <n v="718"/>
    <x v="246"/>
    <n v="9"/>
    <n v="24"/>
    <n v="14"/>
    <x v="2"/>
    <x v="5"/>
    <x v="0"/>
    <n v="26"/>
    <n v="52"/>
    <x v="10"/>
    <n v="4875"/>
    <n v="5"/>
    <x v="2"/>
    <n v="2"/>
    <n v="52"/>
    <n v="26"/>
    <n v="26"/>
    <n v="26"/>
    <n v="0.14000000000000001"/>
    <n v="728"/>
    <n v="364"/>
    <n v="101.92000000000002"/>
    <n v="262.08"/>
    <n v="0.36"/>
  </r>
  <r>
    <n v="719"/>
    <x v="246"/>
    <n v="1"/>
    <n v="35"/>
    <n v="15"/>
    <x v="2"/>
    <x v="5"/>
    <x v="8"/>
    <n v="10"/>
    <n v="20"/>
    <x v="3"/>
    <n v="2383"/>
    <n v="7"/>
    <x v="1"/>
    <n v="2"/>
    <n v="20"/>
    <n v="10.5"/>
    <n v="10"/>
    <n v="10.5"/>
    <n v="0.14000000000000001"/>
    <n v="300"/>
    <n v="157.5"/>
    <n v="42.000000000000007"/>
    <n v="100.5"/>
    <n v="0.33500000000000002"/>
  </r>
  <r>
    <n v="720"/>
    <x v="246"/>
    <n v="9"/>
    <n v="23"/>
    <n v="15"/>
    <x v="2"/>
    <x v="5"/>
    <x v="0"/>
    <n v="26"/>
    <n v="52"/>
    <x v="22"/>
    <n v="5555"/>
    <n v="4"/>
    <x v="6"/>
    <n v="3"/>
    <n v="52"/>
    <n v="26"/>
    <n v="26"/>
    <n v="26"/>
    <n v="0.15"/>
    <n v="780"/>
    <n v="390"/>
    <n v="117"/>
    <n v="273"/>
    <n v="0.35"/>
  </r>
  <r>
    <n v="721"/>
    <x v="247"/>
    <n v="1"/>
    <n v="10"/>
    <n v="22"/>
    <x v="3"/>
    <x v="5"/>
    <x v="8"/>
    <n v="10"/>
    <n v="20"/>
    <x v="6"/>
    <n v="4384"/>
    <n v="5"/>
    <x v="2"/>
    <n v="2"/>
    <n v="20"/>
    <n v="10.5"/>
    <n v="10"/>
    <n v="10.5"/>
    <n v="0.14000000000000001"/>
    <n v="440"/>
    <n v="231"/>
    <n v="61.600000000000009"/>
    <n v="147.39999999999998"/>
    <n v="0.33499999999999996"/>
  </r>
  <r>
    <n v="722"/>
    <x v="247"/>
    <n v="4"/>
    <n v="19"/>
    <n v="13"/>
    <x v="3"/>
    <x v="5"/>
    <x v="7"/>
    <n v="14"/>
    <n v="28"/>
    <x v="11"/>
    <n v="4862"/>
    <n v="5"/>
    <x v="2"/>
    <n v="2"/>
    <n v="28"/>
    <n v="14.700000000000001"/>
    <n v="14"/>
    <n v="14.700000000000001"/>
    <n v="0.14000000000000001"/>
    <n v="364"/>
    <n v="191.10000000000002"/>
    <n v="50.960000000000008"/>
    <n v="121.93999999999997"/>
    <n v="0.33499999999999991"/>
  </r>
  <r>
    <n v="723"/>
    <x v="247"/>
    <n v="1"/>
    <n v="22"/>
    <n v="8"/>
    <x v="3"/>
    <x v="5"/>
    <x v="8"/>
    <n v="10"/>
    <n v="20"/>
    <x v="27"/>
    <n v="1601"/>
    <n v="8"/>
    <x v="0"/>
    <n v="1"/>
    <n v="20"/>
    <n v="10.5"/>
    <n v="10"/>
    <n v="10.5"/>
    <n v="0.13"/>
    <n v="160"/>
    <n v="84"/>
    <n v="20.8"/>
    <n v="55.2"/>
    <n v="0.34500000000000003"/>
  </r>
  <r>
    <n v="724"/>
    <x v="248"/>
    <n v="3"/>
    <n v="15"/>
    <n v="17"/>
    <x v="4"/>
    <x v="5"/>
    <x v="2"/>
    <n v="23"/>
    <n v="46"/>
    <x v="9"/>
    <n v="1821"/>
    <n v="8"/>
    <x v="0"/>
    <n v="1"/>
    <n v="46"/>
    <n v="24.150000000000002"/>
    <n v="23"/>
    <n v="24.150000000000002"/>
    <n v="0.13"/>
    <n v="782"/>
    <n v="410.55"/>
    <n v="101.66"/>
    <n v="269.78999999999996"/>
    <n v="0.34499999999999997"/>
  </r>
  <r>
    <n v="725"/>
    <x v="248"/>
    <n v="7"/>
    <n v="26"/>
    <n v="13"/>
    <x v="4"/>
    <x v="5"/>
    <x v="4"/>
    <n v="17"/>
    <n v="34"/>
    <x v="1"/>
    <n v="2557"/>
    <n v="7"/>
    <x v="1"/>
    <n v="2"/>
    <n v="34"/>
    <n v="17"/>
    <n v="17"/>
    <n v="17"/>
    <n v="0.14000000000000001"/>
    <n v="442"/>
    <n v="221"/>
    <n v="61.88"/>
    <n v="159.12"/>
    <n v="0.36"/>
  </r>
  <r>
    <n v="726"/>
    <x v="248"/>
    <n v="4"/>
    <n v="23"/>
    <n v="25"/>
    <x v="4"/>
    <x v="5"/>
    <x v="7"/>
    <n v="14"/>
    <n v="28"/>
    <x v="22"/>
    <n v="5555"/>
    <n v="4"/>
    <x v="6"/>
    <n v="3"/>
    <n v="28"/>
    <n v="14.700000000000001"/>
    <n v="14"/>
    <n v="14.700000000000001"/>
    <n v="0.15"/>
    <n v="700"/>
    <n v="367.5"/>
    <n v="105"/>
    <n v="227.5"/>
    <n v="0.32500000000000001"/>
  </r>
  <r>
    <n v="418"/>
    <x v="145"/>
    <n v="10"/>
    <n v="5"/>
    <n v="13"/>
    <x v="0"/>
    <x v="4"/>
    <x v="1"/>
    <n v="29"/>
    <n v="58"/>
    <x v="23"/>
    <n v="3037"/>
    <n v="6"/>
    <x v="4"/>
    <n v="2"/>
    <n v="69.599999999999994"/>
    <n v="29"/>
    <n v="29"/>
    <n v="29"/>
    <n v="0.22"/>
    <n v="904.8"/>
    <n v="377"/>
    <n v="199.05599999999998"/>
    <n v="328.74399999999991"/>
    <n v="0.36333333333333323"/>
  </r>
  <r>
    <n v="728"/>
    <x v="133"/>
    <n v="7"/>
    <n v="25"/>
    <n v="22"/>
    <x v="5"/>
    <x v="8"/>
    <x v="4"/>
    <n v="17"/>
    <n v="34"/>
    <x v="5"/>
    <n v="3586"/>
    <n v="6"/>
    <x v="4"/>
    <n v="2"/>
    <n v="34"/>
    <n v="17"/>
    <n v="17"/>
    <n v="17"/>
    <n v="0.19"/>
    <n v="748"/>
    <n v="374"/>
    <n v="142.12"/>
    <n v="231.88"/>
    <n v="0.31"/>
  </r>
  <r>
    <n v="729"/>
    <x v="133"/>
    <n v="8"/>
    <n v="24"/>
    <n v="12"/>
    <x v="5"/>
    <x v="8"/>
    <x v="5"/>
    <n v="14"/>
    <n v="28"/>
    <x v="10"/>
    <n v="4875"/>
    <n v="5"/>
    <x v="2"/>
    <n v="2"/>
    <n v="28"/>
    <n v="14"/>
    <n v="14"/>
    <n v="14"/>
    <n v="0.19"/>
    <n v="336"/>
    <n v="168"/>
    <n v="63.84"/>
    <n v="104.16"/>
    <n v="0.31"/>
  </r>
  <r>
    <n v="730"/>
    <x v="249"/>
    <n v="4"/>
    <n v="6"/>
    <n v="17"/>
    <x v="6"/>
    <x v="8"/>
    <x v="7"/>
    <n v="14"/>
    <n v="28"/>
    <x v="28"/>
    <n v="2700"/>
    <n v="2"/>
    <x v="3"/>
    <n v="4"/>
    <n v="25.2"/>
    <n v="14"/>
    <n v="14"/>
    <n v="14"/>
    <n v="0.23"/>
    <n v="428.4"/>
    <n v="238"/>
    <n v="98.531999999999996"/>
    <n v="91.867999999999995"/>
    <n v="0.21444444444444444"/>
  </r>
  <r>
    <n v="731"/>
    <x v="249"/>
    <n v="2"/>
    <n v="34"/>
    <n v="13"/>
    <x v="6"/>
    <x v="8"/>
    <x v="3"/>
    <n v="14"/>
    <n v="28"/>
    <x v="31"/>
    <n v="3680"/>
    <n v="6"/>
    <x v="4"/>
    <n v="2"/>
    <n v="28"/>
    <n v="14"/>
    <n v="14"/>
    <n v="14"/>
    <n v="0.19"/>
    <n v="364"/>
    <n v="182"/>
    <n v="69.16"/>
    <n v="112.84"/>
    <n v="0.31"/>
  </r>
  <r>
    <n v="732"/>
    <x v="249"/>
    <n v="2"/>
    <n v="31"/>
    <n v="19"/>
    <x v="6"/>
    <x v="8"/>
    <x v="3"/>
    <n v="14"/>
    <n v="28"/>
    <x v="19"/>
    <n v="2227"/>
    <n v="7"/>
    <x v="1"/>
    <n v="2"/>
    <n v="28"/>
    <n v="14"/>
    <n v="14"/>
    <n v="14"/>
    <n v="0.19"/>
    <n v="532"/>
    <n v="266"/>
    <n v="101.08"/>
    <n v="164.92000000000002"/>
    <n v="0.31000000000000005"/>
  </r>
  <r>
    <n v="733"/>
    <x v="250"/>
    <n v="6"/>
    <n v="4"/>
    <n v="12"/>
    <x v="0"/>
    <x v="8"/>
    <x v="9"/>
    <n v="16"/>
    <n v="32"/>
    <x v="19"/>
    <n v="4345"/>
    <n v="5"/>
    <x v="2"/>
    <n v="2"/>
    <n v="38.4"/>
    <n v="16"/>
    <n v="16"/>
    <n v="16"/>
    <n v="0.19"/>
    <n v="460.79999999999995"/>
    <n v="192"/>
    <n v="87.551999999999992"/>
    <n v="181.24799999999993"/>
    <n v="0.3933333333333332"/>
  </r>
  <r>
    <n v="734"/>
    <x v="250"/>
    <n v="1"/>
    <n v="4"/>
    <n v="17"/>
    <x v="0"/>
    <x v="8"/>
    <x v="8"/>
    <n v="10"/>
    <n v="20"/>
    <x v="19"/>
    <n v="4345"/>
    <n v="5"/>
    <x v="2"/>
    <n v="2"/>
    <n v="24"/>
    <n v="10"/>
    <n v="10"/>
    <n v="10"/>
    <n v="0.19"/>
    <n v="408"/>
    <n v="170"/>
    <n v="77.52"/>
    <n v="160.48000000000002"/>
    <n v="0.39333333333333337"/>
  </r>
  <r>
    <n v="735"/>
    <x v="250"/>
    <n v="3"/>
    <n v="9"/>
    <n v="7"/>
    <x v="0"/>
    <x v="8"/>
    <x v="2"/>
    <n v="23"/>
    <n v="46"/>
    <x v="20"/>
    <n v="5400"/>
    <n v="4"/>
    <x v="6"/>
    <n v="3"/>
    <n v="55.199999999999996"/>
    <n v="23"/>
    <n v="23"/>
    <n v="23"/>
    <n v="0.21"/>
    <n v="386.4"/>
    <n v="161"/>
    <n v="81.143999999999991"/>
    <n v="144.25599999999997"/>
    <n v="0.37333333333333329"/>
  </r>
  <r>
    <n v="736"/>
    <x v="251"/>
    <n v="8"/>
    <n v="9"/>
    <n v="14"/>
    <x v="1"/>
    <x v="8"/>
    <x v="5"/>
    <n v="14"/>
    <n v="28"/>
    <x v="20"/>
    <n v="5400"/>
    <n v="4"/>
    <x v="6"/>
    <n v="3"/>
    <n v="28"/>
    <n v="14"/>
    <n v="14"/>
    <n v="14"/>
    <n v="0.21"/>
    <n v="392"/>
    <n v="196"/>
    <n v="82.32"/>
    <n v="113.68"/>
    <n v="0.29000000000000004"/>
  </r>
  <r>
    <n v="737"/>
    <x v="251"/>
    <n v="4"/>
    <n v="18"/>
    <n v="12"/>
    <x v="1"/>
    <x v="8"/>
    <x v="7"/>
    <n v="14"/>
    <n v="28"/>
    <x v="13"/>
    <n v="5194"/>
    <n v="4"/>
    <x v="6"/>
    <n v="3"/>
    <n v="28"/>
    <n v="14"/>
    <n v="14"/>
    <n v="14"/>
    <n v="0.21"/>
    <n v="336"/>
    <n v="168"/>
    <n v="70.56"/>
    <n v="97.44"/>
    <n v="0.28999999999999998"/>
  </r>
  <r>
    <n v="738"/>
    <x v="251"/>
    <n v="8"/>
    <n v="1"/>
    <n v="16"/>
    <x v="1"/>
    <x v="8"/>
    <x v="5"/>
    <n v="14"/>
    <n v="28"/>
    <x v="29"/>
    <n v="7402"/>
    <n v="7"/>
    <x v="1"/>
    <n v="2"/>
    <n v="28"/>
    <n v="14"/>
    <n v="14"/>
    <n v="14"/>
    <n v="0.19"/>
    <n v="448"/>
    <n v="224"/>
    <n v="85.12"/>
    <n v="138.88"/>
    <n v="0.31"/>
  </r>
  <r>
    <n v="739"/>
    <x v="252"/>
    <n v="4"/>
    <n v="38"/>
    <n v="22"/>
    <x v="2"/>
    <x v="8"/>
    <x v="7"/>
    <n v="14"/>
    <n v="28"/>
    <x v="18"/>
    <n v="3055"/>
    <n v="6"/>
    <x v="4"/>
    <n v="2"/>
    <n v="28"/>
    <n v="14"/>
    <n v="14"/>
    <n v="14"/>
    <n v="0.19"/>
    <n v="616"/>
    <n v="308"/>
    <n v="117.04"/>
    <n v="190.95999999999998"/>
    <n v="0.30999999999999994"/>
  </r>
  <r>
    <n v="740"/>
    <x v="252"/>
    <n v="2"/>
    <n v="36"/>
    <n v="12"/>
    <x v="2"/>
    <x v="8"/>
    <x v="3"/>
    <n v="14"/>
    <n v="28"/>
    <x v="34"/>
    <n v="1898"/>
    <n v="8"/>
    <x v="0"/>
    <n v="1"/>
    <n v="28"/>
    <n v="14"/>
    <n v="14"/>
    <n v="14"/>
    <n v="0.17"/>
    <n v="336"/>
    <n v="168"/>
    <n v="57.120000000000005"/>
    <n v="110.88"/>
    <n v="0.32999999999999996"/>
  </r>
  <r>
    <n v="741"/>
    <x v="252"/>
    <n v="2"/>
    <n v="37"/>
    <n v="15"/>
    <x v="2"/>
    <x v="8"/>
    <x v="3"/>
    <n v="14"/>
    <n v="28"/>
    <x v="35"/>
    <n v="4073"/>
    <n v="5"/>
    <x v="2"/>
    <n v="2"/>
    <n v="28"/>
    <n v="14"/>
    <n v="14"/>
    <n v="14"/>
    <n v="0.19"/>
    <n v="420"/>
    <n v="210"/>
    <n v="79.8"/>
    <n v="130.19999999999999"/>
    <n v="0.31"/>
  </r>
  <r>
    <n v="686"/>
    <x v="78"/>
    <n v="1"/>
    <n v="5"/>
    <n v="13"/>
    <x v="5"/>
    <x v="5"/>
    <x v="8"/>
    <n v="10"/>
    <n v="20"/>
    <x v="23"/>
    <n v="3037"/>
    <n v="6"/>
    <x v="4"/>
    <n v="2"/>
    <n v="20"/>
    <n v="10.5"/>
    <n v="10"/>
    <n v="10.5"/>
    <n v="0.14000000000000001"/>
    <n v="260"/>
    <n v="136.5"/>
    <n v="36.400000000000006"/>
    <n v="87.1"/>
    <n v="0.33499999999999996"/>
  </r>
  <r>
    <n v="743"/>
    <x v="231"/>
    <n v="9"/>
    <n v="39"/>
    <n v="16"/>
    <x v="3"/>
    <x v="8"/>
    <x v="0"/>
    <n v="26"/>
    <n v="52"/>
    <x v="7"/>
    <n v="2483"/>
    <n v="7"/>
    <x v="1"/>
    <n v="2"/>
    <n v="52"/>
    <n v="26"/>
    <n v="26"/>
    <n v="26"/>
    <n v="0.19"/>
    <n v="832"/>
    <n v="416"/>
    <n v="158.08000000000001"/>
    <n v="257.91999999999996"/>
    <n v="0.30999999999999994"/>
  </r>
  <r>
    <n v="744"/>
    <x v="231"/>
    <n v="4"/>
    <n v="20"/>
    <n v="20"/>
    <x v="3"/>
    <x v="8"/>
    <x v="7"/>
    <n v="14"/>
    <n v="28"/>
    <x v="21"/>
    <n v="3522"/>
    <n v="6"/>
    <x v="4"/>
    <n v="2"/>
    <n v="28"/>
    <n v="14"/>
    <n v="14"/>
    <n v="14"/>
    <n v="0.19"/>
    <n v="560"/>
    <n v="280"/>
    <n v="106.4"/>
    <n v="173.60000000000002"/>
    <n v="0.31000000000000005"/>
  </r>
  <r>
    <n v="745"/>
    <x v="253"/>
    <n v="2"/>
    <n v="25"/>
    <n v="12"/>
    <x v="4"/>
    <x v="8"/>
    <x v="3"/>
    <n v="14"/>
    <n v="28"/>
    <x v="5"/>
    <n v="3586"/>
    <n v="6"/>
    <x v="4"/>
    <n v="2"/>
    <n v="28"/>
    <n v="14"/>
    <n v="14"/>
    <n v="14"/>
    <n v="0.19"/>
    <n v="336"/>
    <n v="168"/>
    <n v="63.84"/>
    <n v="104.16"/>
    <n v="0.31"/>
  </r>
  <r>
    <n v="746"/>
    <x v="253"/>
    <n v="1"/>
    <n v="18"/>
    <n v="16"/>
    <x v="4"/>
    <x v="8"/>
    <x v="8"/>
    <n v="10"/>
    <n v="20"/>
    <x v="13"/>
    <n v="5194"/>
    <n v="4"/>
    <x v="6"/>
    <n v="3"/>
    <n v="20"/>
    <n v="10"/>
    <n v="10"/>
    <n v="10"/>
    <n v="0.21"/>
    <n v="320"/>
    <n v="160"/>
    <n v="67.2"/>
    <n v="92.800000000000011"/>
    <n v="0.29000000000000004"/>
  </r>
  <r>
    <n v="747"/>
    <x v="253"/>
    <n v="3"/>
    <n v="7"/>
    <n v="16"/>
    <x v="4"/>
    <x v="8"/>
    <x v="2"/>
    <n v="23"/>
    <n v="46"/>
    <x v="17"/>
    <n v="1810"/>
    <n v="8"/>
    <x v="0"/>
    <n v="1"/>
    <n v="46"/>
    <n v="23"/>
    <n v="23"/>
    <n v="23"/>
    <n v="0.17"/>
    <n v="736"/>
    <n v="368"/>
    <n v="125.12"/>
    <n v="242.88"/>
    <n v="0.33"/>
  </r>
  <r>
    <n v="748"/>
    <x v="254"/>
    <n v="3"/>
    <n v="20"/>
    <n v="11"/>
    <x v="5"/>
    <x v="8"/>
    <x v="2"/>
    <n v="23"/>
    <n v="46"/>
    <x v="21"/>
    <n v="3522"/>
    <n v="6"/>
    <x v="4"/>
    <n v="2"/>
    <n v="46"/>
    <n v="23"/>
    <n v="23"/>
    <n v="23"/>
    <n v="0.19"/>
    <n v="506"/>
    <n v="253"/>
    <n v="96.14"/>
    <n v="156.86000000000001"/>
    <n v="0.31000000000000005"/>
  </r>
  <r>
    <n v="749"/>
    <x v="254"/>
    <n v="7"/>
    <n v="20"/>
    <n v="19"/>
    <x v="5"/>
    <x v="8"/>
    <x v="4"/>
    <n v="17"/>
    <n v="34"/>
    <x v="21"/>
    <n v="3522"/>
    <n v="6"/>
    <x v="4"/>
    <n v="2"/>
    <n v="34"/>
    <n v="17"/>
    <n v="17"/>
    <n v="17"/>
    <n v="0.19"/>
    <n v="646"/>
    <n v="323"/>
    <n v="122.74"/>
    <n v="200.26"/>
    <n v="0.31"/>
  </r>
  <r>
    <n v="750"/>
    <x v="254"/>
    <n v="4"/>
    <n v="1"/>
    <n v="19"/>
    <x v="5"/>
    <x v="8"/>
    <x v="7"/>
    <n v="14"/>
    <n v="28"/>
    <x v="29"/>
    <n v="7402"/>
    <n v="7"/>
    <x v="1"/>
    <n v="2"/>
    <n v="28"/>
    <n v="14"/>
    <n v="14"/>
    <n v="14"/>
    <n v="0.19"/>
    <n v="532"/>
    <n v="266"/>
    <n v="101.08"/>
    <n v="164.92000000000002"/>
    <n v="0.31000000000000005"/>
  </r>
  <r>
    <n v="751"/>
    <x v="255"/>
    <n v="4"/>
    <n v="5"/>
    <n v="13"/>
    <x v="6"/>
    <x v="8"/>
    <x v="7"/>
    <n v="14"/>
    <n v="28"/>
    <x v="23"/>
    <n v="3037"/>
    <n v="6"/>
    <x v="4"/>
    <n v="2"/>
    <n v="28"/>
    <n v="14"/>
    <n v="14"/>
    <n v="14"/>
    <n v="0.19"/>
    <n v="364"/>
    <n v="182"/>
    <n v="69.16"/>
    <n v="112.84"/>
    <n v="0.31"/>
  </r>
  <r>
    <n v="752"/>
    <x v="255"/>
    <n v="5"/>
    <n v="31"/>
    <n v="19"/>
    <x v="6"/>
    <x v="8"/>
    <x v="6"/>
    <n v="24"/>
    <n v="48"/>
    <x v="19"/>
    <n v="2227"/>
    <n v="7"/>
    <x v="1"/>
    <n v="2"/>
    <n v="48"/>
    <n v="24"/>
    <n v="24"/>
    <n v="24"/>
    <n v="0.19"/>
    <n v="912"/>
    <n v="456"/>
    <n v="173.28"/>
    <n v="282.72000000000003"/>
    <n v="0.31000000000000005"/>
  </r>
  <r>
    <n v="753"/>
    <x v="255"/>
    <n v="3"/>
    <n v="15"/>
    <n v="15"/>
    <x v="6"/>
    <x v="8"/>
    <x v="2"/>
    <n v="23"/>
    <n v="46"/>
    <x v="9"/>
    <n v="1821"/>
    <n v="8"/>
    <x v="0"/>
    <n v="1"/>
    <n v="46"/>
    <n v="23"/>
    <n v="23"/>
    <n v="23"/>
    <n v="0.17"/>
    <n v="690"/>
    <n v="345"/>
    <n v="117.30000000000001"/>
    <n v="227.7"/>
    <n v="0.32999999999999996"/>
  </r>
  <r>
    <n v="754"/>
    <x v="256"/>
    <n v="5"/>
    <n v="7"/>
    <n v="15"/>
    <x v="0"/>
    <x v="8"/>
    <x v="6"/>
    <n v="24"/>
    <n v="48"/>
    <x v="17"/>
    <n v="1810"/>
    <n v="8"/>
    <x v="0"/>
    <n v="1"/>
    <n v="57.599999999999994"/>
    <n v="24"/>
    <n v="24"/>
    <n v="24"/>
    <n v="0.17"/>
    <n v="863.99999999999989"/>
    <n v="360"/>
    <n v="146.88"/>
    <n v="357.11999999999989"/>
    <n v="0.41333333333333327"/>
  </r>
  <r>
    <n v="755"/>
    <x v="256"/>
    <n v="10"/>
    <n v="9"/>
    <n v="11"/>
    <x v="0"/>
    <x v="8"/>
    <x v="1"/>
    <n v="29"/>
    <n v="58"/>
    <x v="20"/>
    <n v="5400"/>
    <n v="4"/>
    <x v="6"/>
    <n v="3"/>
    <n v="69.599999999999994"/>
    <n v="29"/>
    <n v="29"/>
    <n v="29"/>
    <n v="0.21"/>
    <n v="765.59999999999991"/>
    <n v="319"/>
    <n v="160.77599999999998"/>
    <n v="285.82399999999996"/>
    <n v="0.37333333333333329"/>
  </r>
  <r>
    <n v="756"/>
    <x v="256"/>
    <n v="9"/>
    <n v="32"/>
    <n v="10"/>
    <x v="0"/>
    <x v="8"/>
    <x v="0"/>
    <n v="26"/>
    <n v="52"/>
    <x v="0"/>
    <n v="1612"/>
    <n v="8"/>
    <x v="0"/>
    <n v="1"/>
    <n v="62.4"/>
    <n v="26"/>
    <n v="26"/>
    <n v="26"/>
    <n v="0.17"/>
    <n v="624"/>
    <n v="260"/>
    <n v="106.08000000000001"/>
    <n v="257.91999999999996"/>
    <n v="0.41333333333333327"/>
  </r>
  <r>
    <n v="757"/>
    <x v="257"/>
    <n v="4"/>
    <n v="18"/>
    <n v="15"/>
    <x v="1"/>
    <x v="8"/>
    <x v="7"/>
    <n v="14"/>
    <n v="28"/>
    <x v="13"/>
    <n v="5194"/>
    <n v="4"/>
    <x v="6"/>
    <n v="3"/>
    <n v="28"/>
    <n v="14"/>
    <n v="14"/>
    <n v="14"/>
    <n v="0.21"/>
    <n v="420"/>
    <n v="210"/>
    <n v="88.2"/>
    <n v="121.80000000000001"/>
    <n v="0.29000000000000004"/>
  </r>
  <r>
    <n v="758"/>
    <x v="257"/>
    <n v="7"/>
    <n v="5"/>
    <n v="13"/>
    <x v="1"/>
    <x v="8"/>
    <x v="4"/>
    <n v="17"/>
    <n v="34"/>
    <x v="23"/>
    <n v="3037"/>
    <n v="6"/>
    <x v="4"/>
    <n v="2"/>
    <n v="34"/>
    <n v="17"/>
    <n v="17"/>
    <n v="17"/>
    <n v="0.19"/>
    <n v="442"/>
    <n v="221"/>
    <n v="83.98"/>
    <n v="137.01999999999998"/>
    <n v="0.30999999999999994"/>
  </r>
  <r>
    <n v="759"/>
    <x v="257"/>
    <n v="4"/>
    <n v="27"/>
    <n v="16"/>
    <x v="1"/>
    <x v="8"/>
    <x v="7"/>
    <n v="14"/>
    <n v="28"/>
    <x v="36"/>
    <n v="1057"/>
    <n v="8"/>
    <x v="0"/>
    <n v="1"/>
    <n v="28"/>
    <n v="14"/>
    <n v="14"/>
    <n v="14"/>
    <n v="0.17"/>
    <n v="448"/>
    <n v="224"/>
    <n v="76.160000000000011"/>
    <n v="147.83999999999997"/>
    <n v="0.32999999999999996"/>
  </r>
  <r>
    <n v="760"/>
    <x v="258"/>
    <n v="1"/>
    <n v="24"/>
    <n v="15"/>
    <x v="2"/>
    <x v="8"/>
    <x v="8"/>
    <n v="10"/>
    <n v="20"/>
    <x v="10"/>
    <n v="4875"/>
    <n v="5"/>
    <x v="2"/>
    <n v="2"/>
    <n v="20"/>
    <n v="10"/>
    <n v="10"/>
    <n v="10"/>
    <n v="0.19"/>
    <n v="300"/>
    <n v="150"/>
    <n v="57"/>
    <n v="93"/>
    <n v="0.31"/>
  </r>
  <r>
    <n v="761"/>
    <x v="258"/>
    <n v="6"/>
    <n v="36"/>
    <n v="23"/>
    <x v="2"/>
    <x v="8"/>
    <x v="9"/>
    <n v="16"/>
    <n v="32"/>
    <x v="34"/>
    <n v="1898"/>
    <n v="8"/>
    <x v="0"/>
    <n v="1"/>
    <n v="32"/>
    <n v="16"/>
    <n v="16"/>
    <n v="16"/>
    <n v="0.17"/>
    <n v="736"/>
    <n v="368"/>
    <n v="125.12"/>
    <n v="242.88"/>
    <n v="0.33"/>
  </r>
  <r>
    <n v="762"/>
    <x v="258"/>
    <n v="3"/>
    <n v="27"/>
    <n v="20"/>
    <x v="2"/>
    <x v="8"/>
    <x v="2"/>
    <n v="23"/>
    <n v="46"/>
    <x v="36"/>
    <n v="1057"/>
    <n v="8"/>
    <x v="0"/>
    <n v="1"/>
    <n v="46"/>
    <n v="23"/>
    <n v="23"/>
    <n v="23"/>
    <n v="0.17"/>
    <n v="920"/>
    <n v="460"/>
    <n v="156.4"/>
    <n v="303.60000000000002"/>
    <n v="0.33"/>
  </r>
  <r>
    <n v="763"/>
    <x v="259"/>
    <n v="8"/>
    <n v="14"/>
    <n v="15"/>
    <x v="3"/>
    <x v="8"/>
    <x v="5"/>
    <n v="14"/>
    <n v="28"/>
    <x v="4"/>
    <n v="7062"/>
    <n v="2"/>
    <x v="3"/>
    <n v="4"/>
    <n v="25.2"/>
    <n v="14"/>
    <n v="14"/>
    <n v="14"/>
    <n v="0.23"/>
    <n v="378"/>
    <n v="210"/>
    <n v="86.94"/>
    <n v="81.06"/>
    <n v="0.21444444444444444"/>
  </r>
  <r>
    <n v="764"/>
    <x v="259"/>
    <n v="4"/>
    <n v="35"/>
    <n v="8"/>
    <x v="3"/>
    <x v="8"/>
    <x v="7"/>
    <n v="14"/>
    <n v="28"/>
    <x v="3"/>
    <n v="2383"/>
    <n v="7"/>
    <x v="1"/>
    <n v="2"/>
    <n v="28"/>
    <n v="14"/>
    <n v="14"/>
    <n v="14"/>
    <n v="0.19"/>
    <n v="224"/>
    <n v="112"/>
    <n v="42.56"/>
    <n v="69.44"/>
    <n v="0.31"/>
  </r>
  <r>
    <n v="765"/>
    <x v="259"/>
    <n v="10"/>
    <n v="40"/>
    <n v="13"/>
    <x v="3"/>
    <x v="8"/>
    <x v="1"/>
    <n v="29"/>
    <n v="58"/>
    <x v="30"/>
    <n v="1598"/>
    <n v="8"/>
    <x v="0"/>
    <n v="1"/>
    <n v="58"/>
    <n v="29"/>
    <n v="29"/>
    <n v="29"/>
    <n v="0.17"/>
    <n v="754"/>
    <n v="377"/>
    <n v="128.18"/>
    <n v="248.82"/>
    <n v="0.33"/>
  </r>
  <r>
    <n v="766"/>
    <x v="260"/>
    <n v="10"/>
    <n v="10"/>
    <n v="14"/>
    <x v="4"/>
    <x v="8"/>
    <x v="1"/>
    <n v="29"/>
    <n v="58"/>
    <x v="6"/>
    <n v="4384"/>
    <n v="5"/>
    <x v="2"/>
    <n v="2"/>
    <n v="58"/>
    <n v="29"/>
    <n v="29"/>
    <n v="29"/>
    <n v="0.19"/>
    <n v="812"/>
    <n v="406"/>
    <n v="154.28"/>
    <n v="251.72000000000003"/>
    <n v="0.31000000000000005"/>
  </r>
  <r>
    <n v="767"/>
    <x v="260"/>
    <n v="7"/>
    <n v="26"/>
    <n v="22"/>
    <x v="4"/>
    <x v="8"/>
    <x v="4"/>
    <n v="17"/>
    <n v="34"/>
    <x v="1"/>
    <n v="2557"/>
    <n v="7"/>
    <x v="1"/>
    <n v="2"/>
    <n v="34"/>
    <n v="17"/>
    <n v="17"/>
    <n v="17"/>
    <n v="0.19"/>
    <n v="748"/>
    <n v="374"/>
    <n v="142.12"/>
    <n v="231.88"/>
    <n v="0.31"/>
  </r>
  <r>
    <n v="768"/>
    <x v="260"/>
    <n v="7"/>
    <n v="6"/>
    <n v="14"/>
    <x v="4"/>
    <x v="8"/>
    <x v="4"/>
    <n v="17"/>
    <n v="34"/>
    <x v="28"/>
    <n v="2700"/>
    <n v="2"/>
    <x v="3"/>
    <n v="4"/>
    <n v="30.6"/>
    <n v="17"/>
    <n v="17"/>
    <n v="17"/>
    <n v="0.23"/>
    <n v="428.40000000000003"/>
    <n v="238"/>
    <n v="98.532000000000011"/>
    <n v="91.867999999999995"/>
    <n v="0.21444444444444441"/>
  </r>
  <r>
    <n v="769"/>
    <x v="261"/>
    <n v="4"/>
    <n v="33"/>
    <n v="18"/>
    <x v="5"/>
    <x v="8"/>
    <x v="7"/>
    <n v="14"/>
    <n v="28"/>
    <x v="2"/>
    <n v="4217"/>
    <n v="5"/>
    <x v="2"/>
    <n v="2"/>
    <n v="28"/>
    <n v="14"/>
    <n v="14"/>
    <n v="14"/>
    <n v="0.19"/>
    <n v="504"/>
    <n v="252"/>
    <n v="95.76"/>
    <n v="156.24"/>
    <n v="0.31"/>
  </r>
  <r>
    <n v="770"/>
    <x v="261"/>
    <n v="2"/>
    <n v="37"/>
    <n v="15"/>
    <x v="5"/>
    <x v="8"/>
    <x v="3"/>
    <n v="14"/>
    <n v="28"/>
    <x v="35"/>
    <n v="4073"/>
    <n v="5"/>
    <x v="2"/>
    <n v="2"/>
    <n v="28"/>
    <n v="14"/>
    <n v="14"/>
    <n v="14"/>
    <n v="0.19"/>
    <n v="420"/>
    <n v="210"/>
    <n v="79.8"/>
    <n v="130.19999999999999"/>
    <n v="0.31"/>
  </r>
  <r>
    <n v="771"/>
    <x v="261"/>
    <n v="1"/>
    <n v="7"/>
    <n v="13"/>
    <x v="5"/>
    <x v="8"/>
    <x v="8"/>
    <n v="10"/>
    <n v="20"/>
    <x v="17"/>
    <n v="1810"/>
    <n v="8"/>
    <x v="0"/>
    <n v="1"/>
    <n v="20"/>
    <n v="10"/>
    <n v="10"/>
    <n v="10"/>
    <n v="0.17"/>
    <n v="260"/>
    <n v="130"/>
    <n v="44.2"/>
    <n v="85.800000000000011"/>
    <n v="0.33000000000000007"/>
  </r>
  <r>
    <n v="772"/>
    <x v="262"/>
    <n v="4"/>
    <n v="13"/>
    <n v="12"/>
    <x v="6"/>
    <x v="8"/>
    <x v="7"/>
    <n v="14"/>
    <n v="28"/>
    <x v="25"/>
    <n v="1830"/>
    <n v="8"/>
    <x v="0"/>
    <n v="1"/>
    <n v="28"/>
    <n v="14"/>
    <n v="14"/>
    <n v="14"/>
    <n v="0.17"/>
    <n v="336"/>
    <n v="168"/>
    <n v="57.120000000000005"/>
    <n v="110.88"/>
    <n v="0.32999999999999996"/>
  </r>
  <r>
    <n v="773"/>
    <x v="262"/>
    <n v="6"/>
    <n v="16"/>
    <n v="16"/>
    <x v="6"/>
    <x v="8"/>
    <x v="9"/>
    <n v="16"/>
    <n v="32"/>
    <x v="6"/>
    <n v="2456"/>
    <n v="7"/>
    <x v="1"/>
    <n v="2"/>
    <n v="32"/>
    <n v="16"/>
    <n v="16"/>
    <n v="16"/>
    <n v="0.19"/>
    <n v="512"/>
    <n v="256"/>
    <n v="97.28"/>
    <n v="158.72000000000003"/>
    <n v="0.31000000000000005"/>
  </r>
  <r>
    <n v="774"/>
    <x v="262"/>
    <n v="7"/>
    <n v="27"/>
    <n v="23"/>
    <x v="6"/>
    <x v="8"/>
    <x v="4"/>
    <n v="17"/>
    <n v="34"/>
    <x v="36"/>
    <n v="1057"/>
    <n v="8"/>
    <x v="0"/>
    <n v="1"/>
    <n v="34"/>
    <n v="17"/>
    <n v="17"/>
    <n v="17"/>
    <n v="0.17"/>
    <n v="782"/>
    <n v="391"/>
    <n v="132.94"/>
    <n v="258.05999999999995"/>
    <n v="0.3299999999999999"/>
  </r>
  <r>
    <n v="775"/>
    <x v="263"/>
    <n v="2"/>
    <n v="1"/>
    <n v="21"/>
    <x v="0"/>
    <x v="8"/>
    <x v="3"/>
    <n v="14"/>
    <n v="28"/>
    <x v="29"/>
    <n v="7402"/>
    <n v="7"/>
    <x v="1"/>
    <n v="2"/>
    <n v="33.6"/>
    <n v="14"/>
    <n v="14"/>
    <n v="14"/>
    <n v="0.19"/>
    <n v="705.6"/>
    <n v="294"/>
    <n v="134.06399999999999"/>
    <n v="277.53600000000006"/>
    <n v="0.39333333333333342"/>
  </r>
  <r>
    <n v="776"/>
    <x v="263"/>
    <n v="6"/>
    <n v="38"/>
    <n v="22"/>
    <x v="0"/>
    <x v="8"/>
    <x v="9"/>
    <n v="16"/>
    <n v="32"/>
    <x v="18"/>
    <n v="3055"/>
    <n v="6"/>
    <x v="4"/>
    <n v="2"/>
    <n v="38.4"/>
    <n v="16"/>
    <n v="16"/>
    <n v="16"/>
    <n v="0.19"/>
    <n v="844.8"/>
    <n v="352"/>
    <n v="160.512"/>
    <n v="332.28800000000001"/>
    <n v="0.39333333333333337"/>
  </r>
  <r>
    <n v="777"/>
    <x v="263"/>
    <n v="5"/>
    <n v="29"/>
    <n v="12"/>
    <x v="0"/>
    <x v="8"/>
    <x v="6"/>
    <n v="24"/>
    <n v="48"/>
    <x v="15"/>
    <n v="4645"/>
    <n v="5"/>
    <x v="2"/>
    <n v="2"/>
    <n v="57.599999999999994"/>
    <n v="24"/>
    <n v="24"/>
    <n v="24"/>
    <n v="0.19"/>
    <n v="691.19999999999993"/>
    <n v="288"/>
    <n v="131.32799999999997"/>
    <n v="271.87199999999996"/>
    <n v="0.39333333333333331"/>
  </r>
  <r>
    <n v="778"/>
    <x v="264"/>
    <n v="6"/>
    <n v="22"/>
    <n v="15"/>
    <x v="1"/>
    <x v="8"/>
    <x v="9"/>
    <n v="16"/>
    <n v="32"/>
    <x v="27"/>
    <n v="1601"/>
    <n v="8"/>
    <x v="0"/>
    <n v="1"/>
    <n v="32"/>
    <n v="16"/>
    <n v="16"/>
    <n v="16"/>
    <n v="0.17"/>
    <n v="480"/>
    <n v="240"/>
    <n v="81.600000000000009"/>
    <n v="158.39999999999998"/>
    <n v="0.32999999999999996"/>
  </r>
  <r>
    <n v="779"/>
    <x v="264"/>
    <n v="10"/>
    <n v="2"/>
    <n v="15"/>
    <x v="1"/>
    <x v="8"/>
    <x v="1"/>
    <n v="29"/>
    <n v="58"/>
    <x v="37"/>
    <n v="6979"/>
    <n v="3"/>
    <x v="5"/>
    <n v="3"/>
    <n v="52.2"/>
    <n v="29"/>
    <n v="29"/>
    <n v="29"/>
    <n v="0.21"/>
    <n v="783"/>
    <n v="435"/>
    <n v="164.43"/>
    <n v="183.56999999999994"/>
    <n v="0.23444444444444437"/>
  </r>
  <r>
    <n v="780"/>
    <x v="264"/>
    <n v="6"/>
    <n v="4"/>
    <n v="8"/>
    <x v="1"/>
    <x v="8"/>
    <x v="9"/>
    <n v="16"/>
    <n v="32"/>
    <x v="19"/>
    <n v="4345"/>
    <n v="5"/>
    <x v="2"/>
    <n v="2"/>
    <n v="32"/>
    <n v="16"/>
    <n v="16"/>
    <n v="16"/>
    <n v="0.19"/>
    <n v="256"/>
    <n v="128"/>
    <n v="48.64"/>
    <n v="79.360000000000014"/>
    <n v="0.31000000000000005"/>
  </r>
  <r>
    <n v="781"/>
    <x v="265"/>
    <n v="7"/>
    <n v="16"/>
    <n v="19"/>
    <x v="2"/>
    <x v="8"/>
    <x v="4"/>
    <n v="17"/>
    <n v="34"/>
    <x v="6"/>
    <n v="2456"/>
    <n v="7"/>
    <x v="1"/>
    <n v="2"/>
    <n v="34"/>
    <n v="17"/>
    <n v="17"/>
    <n v="17"/>
    <n v="0.19"/>
    <n v="646"/>
    <n v="323"/>
    <n v="122.74"/>
    <n v="200.26"/>
    <n v="0.31"/>
  </r>
  <r>
    <n v="782"/>
    <x v="265"/>
    <n v="2"/>
    <n v="10"/>
    <n v="13"/>
    <x v="2"/>
    <x v="8"/>
    <x v="3"/>
    <n v="14"/>
    <n v="28"/>
    <x v="6"/>
    <n v="4384"/>
    <n v="5"/>
    <x v="2"/>
    <n v="2"/>
    <n v="28"/>
    <n v="14"/>
    <n v="14"/>
    <n v="14"/>
    <n v="0.19"/>
    <n v="364"/>
    <n v="182"/>
    <n v="69.16"/>
    <n v="112.84"/>
    <n v="0.31"/>
  </r>
  <r>
    <n v="783"/>
    <x v="265"/>
    <n v="4"/>
    <n v="8"/>
    <n v="15"/>
    <x v="2"/>
    <x v="8"/>
    <x v="7"/>
    <n v="14"/>
    <n v="28"/>
    <x v="8"/>
    <n v="6768"/>
    <n v="3"/>
    <x v="5"/>
    <n v="3"/>
    <n v="25.2"/>
    <n v="14"/>
    <n v="14"/>
    <n v="14"/>
    <n v="0.21"/>
    <n v="378"/>
    <n v="210"/>
    <n v="79.38"/>
    <n v="88.62"/>
    <n v="0.23444444444444446"/>
  </r>
  <r>
    <n v="784"/>
    <x v="266"/>
    <n v="9"/>
    <n v="25"/>
    <n v="16"/>
    <x v="3"/>
    <x v="8"/>
    <x v="0"/>
    <n v="26"/>
    <n v="52"/>
    <x v="5"/>
    <n v="3586"/>
    <n v="6"/>
    <x v="4"/>
    <n v="2"/>
    <n v="52"/>
    <n v="26"/>
    <n v="26"/>
    <n v="26"/>
    <n v="0.19"/>
    <n v="832"/>
    <n v="416"/>
    <n v="158.08000000000001"/>
    <n v="257.91999999999996"/>
    <n v="0.30999999999999994"/>
  </r>
  <r>
    <n v="785"/>
    <x v="266"/>
    <n v="5"/>
    <n v="29"/>
    <n v="12"/>
    <x v="3"/>
    <x v="8"/>
    <x v="6"/>
    <n v="24"/>
    <n v="48"/>
    <x v="15"/>
    <n v="4645"/>
    <n v="5"/>
    <x v="2"/>
    <n v="2"/>
    <n v="48"/>
    <n v="24"/>
    <n v="24"/>
    <n v="24"/>
    <n v="0.19"/>
    <n v="576"/>
    <n v="288"/>
    <n v="109.44"/>
    <n v="178.56"/>
    <n v="0.31"/>
  </r>
  <r>
    <n v="786"/>
    <x v="266"/>
    <n v="9"/>
    <n v="8"/>
    <n v="17"/>
    <x v="3"/>
    <x v="8"/>
    <x v="0"/>
    <n v="26"/>
    <n v="52"/>
    <x v="8"/>
    <n v="6768"/>
    <n v="3"/>
    <x v="5"/>
    <n v="3"/>
    <n v="46.800000000000004"/>
    <n v="26"/>
    <n v="26"/>
    <n v="26"/>
    <n v="0.21"/>
    <n v="795.6"/>
    <n v="442"/>
    <n v="167.07599999999999"/>
    <n v="186.524"/>
    <n v="0.23444444444444443"/>
  </r>
  <r>
    <n v="787"/>
    <x v="267"/>
    <n v="10"/>
    <n v="23"/>
    <n v="16"/>
    <x v="4"/>
    <x v="8"/>
    <x v="1"/>
    <n v="29"/>
    <n v="58"/>
    <x v="22"/>
    <n v="5555"/>
    <n v="4"/>
    <x v="6"/>
    <n v="3"/>
    <n v="58"/>
    <n v="29"/>
    <n v="29"/>
    <n v="29"/>
    <n v="0.21"/>
    <n v="928"/>
    <n v="464"/>
    <n v="194.88"/>
    <n v="269.12"/>
    <n v="0.28999999999999998"/>
  </r>
  <r>
    <n v="788"/>
    <x v="267"/>
    <n v="4"/>
    <n v="19"/>
    <n v="17"/>
    <x v="4"/>
    <x v="8"/>
    <x v="7"/>
    <n v="14"/>
    <n v="28"/>
    <x v="11"/>
    <n v="4862"/>
    <n v="5"/>
    <x v="2"/>
    <n v="2"/>
    <n v="28"/>
    <n v="14"/>
    <n v="14"/>
    <n v="14"/>
    <n v="0.19"/>
    <n v="476"/>
    <n v="238"/>
    <n v="90.44"/>
    <n v="147.56"/>
    <n v="0.31"/>
  </r>
  <r>
    <n v="789"/>
    <x v="267"/>
    <n v="5"/>
    <n v="38"/>
    <n v="15"/>
    <x v="4"/>
    <x v="8"/>
    <x v="6"/>
    <n v="24"/>
    <n v="48"/>
    <x v="18"/>
    <n v="3055"/>
    <n v="6"/>
    <x v="4"/>
    <n v="2"/>
    <n v="48"/>
    <n v="24"/>
    <n v="24"/>
    <n v="24"/>
    <n v="0.19"/>
    <n v="720"/>
    <n v="360"/>
    <n v="136.80000000000001"/>
    <n v="223.2"/>
    <n v="0.31"/>
  </r>
  <r>
    <n v="790"/>
    <x v="268"/>
    <n v="4"/>
    <n v="19"/>
    <n v="9"/>
    <x v="5"/>
    <x v="8"/>
    <x v="7"/>
    <n v="14"/>
    <n v="28"/>
    <x v="11"/>
    <n v="4862"/>
    <n v="5"/>
    <x v="2"/>
    <n v="2"/>
    <n v="28"/>
    <n v="14"/>
    <n v="14"/>
    <n v="14"/>
    <n v="0.19"/>
    <n v="252"/>
    <n v="126"/>
    <n v="47.88"/>
    <n v="78.12"/>
    <n v="0.31"/>
  </r>
  <r>
    <n v="791"/>
    <x v="268"/>
    <n v="7"/>
    <n v="37"/>
    <n v="15"/>
    <x v="5"/>
    <x v="8"/>
    <x v="4"/>
    <n v="17"/>
    <n v="34"/>
    <x v="35"/>
    <n v="4073"/>
    <n v="5"/>
    <x v="2"/>
    <n v="2"/>
    <n v="34"/>
    <n v="17"/>
    <n v="17"/>
    <n v="17"/>
    <n v="0.19"/>
    <n v="510"/>
    <n v="255"/>
    <n v="96.9"/>
    <n v="158.10000000000002"/>
    <n v="0.31000000000000005"/>
  </r>
  <r>
    <n v="792"/>
    <x v="268"/>
    <n v="1"/>
    <n v="15"/>
    <n v="17"/>
    <x v="5"/>
    <x v="8"/>
    <x v="8"/>
    <n v="10"/>
    <n v="20"/>
    <x v="9"/>
    <n v="1821"/>
    <n v="8"/>
    <x v="0"/>
    <n v="1"/>
    <n v="20"/>
    <n v="10"/>
    <n v="10"/>
    <n v="10"/>
    <n v="0.17"/>
    <n v="340"/>
    <n v="170"/>
    <n v="57.800000000000004"/>
    <n v="112.19999999999999"/>
    <n v="0.32999999999999996"/>
  </r>
  <r>
    <n v="793"/>
    <x v="269"/>
    <n v="5"/>
    <n v="35"/>
    <n v="17"/>
    <x v="6"/>
    <x v="8"/>
    <x v="6"/>
    <n v="24"/>
    <n v="48"/>
    <x v="3"/>
    <n v="2383"/>
    <n v="7"/>
    <x v="1"/>
    <n v="2"/>
    <n v="48"/>
    <n v="24"/>
    <n v="24"/>
    <n v="24"/>
    <n v="0.19"/>
    <n v="816"/>
    <n v="408"/>
    <n v="155.04"/>
    <n v="252.96000000000004"/>
    <n v="0.31000000000000005"/>
  </r>
  <r>
    <n v="794"/>
    <x v="269"/>
    <n v="7"/>
    <n v="33"/>
    <n v="19"/>
    <x v="6"/>
    <x v="8"/>
    <x v="4"/>
    <n v="17"/>
    <n v="34"/>
    <x v="2"/>
    <n v="4217"/>
    <n v="5"/>
    <x v="2"/>
    <n v="2"/>
    <n v="34"/>
    <n v="17"/>
    <n v="17"/>
    <n v="17"/>
    <n v="0.19"/>
    <n v="646"/>
    <n v="323"/>
    <n v="122.74"/>
    <n v="200.26"/>
    <n v="0.31"/>
  </r>
  <r>
    <n v="795"/>
    <x v="269"/>
    <n v="7"/>
    <n v="27"/>
    <n v="14"/>
    <x v="6"/>
    <x v="8"/>
    <x v="4"/>
    <n v="17"/>
    <n v="34"/>
    <x v="36"/>
    <n v="1057"/>
    <n v="8"/>
    <x v="0"/>
    <n v="1"/>
    <n v="34"/>
    <n v="17"/>
    <n v="17"/>
    <n v="17"/>
    <n v="0.17"/>
    <n v="476"/>
    <n v="238"/>
    <n v="80.92"/>
    <n v="157.07999999999998"/>
    <n v="0.32999999999999996"/>
  </r>
  <r>
    <n v="796"/>
    <x v="270"/>
    <n v="8"/>
    <n v="10"/>
    <n v="18"/>
    <x v="0"/>
    <x v="8"/>
    <x v="5"/>
    <n v="14"/>
    <n v="28"/>
    <x v="6"/>
    <n v="4384"/>
    <n v="5"/>
    <x v="2"/>
    <n v="2"/>
    <n v="33.6"/>
    <n v="14"/>
    <n v="14"/>
    <n v="14"/>
    <n v="0.19"/>
    <n v="604.80000000000007"/>
    <n v="252"/>
    <n v="114.91200000000002"/>
    <n v="237.88800000000003"/>
    <n v="0.39333333333333337"/>
  </r>
  <r>
    <n v="797"/>
    <x v="270"/>
    <n v="9"/>
    <n v="6"/>
    <n v="13"/>
    <x v="0"/>
    <x v="8"/>
    <x v="0"/>
    <n v="26"/>
    <n v="52"/>
    <x v="28"/>
    <n v="2700"/>
    <n v="2"/>
    <x v="3"/>
    <n v="4"/>
    <n v="46.800000000000004"/>
    <n v="26"/>
    <n v="26"/>
    <n v="26"/>
    <n v="0.23"/>
    <n v="608.40000000000009"/>
    <n v="338"/>
    <n v="139.93200000000002"/>
    <n v="130.46800000000007"/>
    <n v="0.21444444444444455"/>
  </r>
  <r>
    <n v="798"/>
    <x v="270"/>
    <n v="2"/>
    <n v="25"/>
    <n v="21"/>
    <x v="0"/>
    <x v="8"/>
    <x v="3"/>
    <n v="14"/>
    <n v="28"/>
    <x v="5"/>
    <n v="3586"/>
    <n v="6"/>
    <x v="4"/>
    <n v="2"/>
    <n v="33.6"/>
    <n v="14"/>
    <n v="14"/>
    <n v="14"/>
    <n v="0.19"/>
    <n v="705.6"/>
    <n v="294"/>
    <n v="134.06399999999999"/>
    <n v="277.53600000000006"/>
    <n v="0.39333333333333342"/>
  </r>
  <r>
    <n v="799"/>
    <x v="271"/>
    <n v="8"/>
    <n v="18"/>
    <n v="12"/>
    <x v="1"/>
    <x v="8"/>
    <x v="5"/>
    <n v="14"/>
    <n v="28"/>
    <x v="13"/>
    <n v="5194"/>
    <n v="4"/>
    <x v="6"/>
    <n v="3"/>
    <n v="28"/>
    <n v="14"/>
    <n v="14"/>
    <n v="14"/>
    <n v="0.21"/>
    <n v="336"/>
    <n v="168"/>
    <n v="70.56"/>
    <n v="97.44"/>
    <n v="0.28999999999999998"/>
  </r>
  <r>
    <n v="800"/>
    <x v="271"/>
    <n v="9"/>
    <n v="37"/>
    <n v="12"/>
    <x v="1"/>
    <x v="8"/>
    <x v="0"/>
    <n v="26"/>
    <n v="52"/>
    <x v="35"/>
    <n v="4073"/>
    <n v="5"/>
    <x v="2"/>
    <n v="2"/>
    <n v="52"/>
    <n v="26"/>
    <n v="26"/>
    <n v="26"/>
    <n v="0.19"/>
    <n v="624"/>
    <n v="312"/>
    <n v="118.56"/>
    <n v="193.44"/>
    <n v="0.31"/>
  </r>
  <r>
    <n v="801"/>
    <x v="271"/>
    <n v="8"/>
    <n v="34"/>
    <n v="18"/>
    <x v="1"/>
    <x v="8"/>
    <x v="5"/>
    <n v="14"/>
    <n v="28"/>
    <x v="31"/>
    <n v="3680"/>
    <n v="6"/>
    <x v="4"/>
    <n v="2"/>
    <n v="28"/>
    <n v="14"/>
    <n v="14"/>
    <n v="14"/>
    <n v="0.19"/>
    <n v="504"/>
    <n v="252"/>
    <n v="95.76"/>
    <n v="156.24"/>
    <n v="0.31"/>
  </r>
  <r>
    <n v="802"/>
    <x v="272"/>
    <n v="3"/>
    <n v="15"/>
    <n v="12"/>
    <x v="2"/>
    <x v="8"/>
    <x v="2"/>
    <n v="23"/>
    <n v="46"/>
    <x v="9"/>
    <n v="1821"/>
    <n v="8"/>
    <x v="0"/>
    <n v="1"/>
    <n v="46"/>
    <n v="23"/>
    <n v="23"/>
    <n v="23"/>
    <n v="0.17"/>
    <n v="552"/>
    <n v="276"/>
    <n v="93.84"/>
    <n v="182.15999999999997"/>
    <n v="0.32999999999999996"/>
  </r>
  <r>
    <n v="803"/>
    <x v="272"/>
    <n v="3"/>
    <n v="12"/>
    <n v="14"/>
    <x v="2"/>
    <x v="8"/>
    <x v="2"/>
    <n v="23"/>
    <n v="46"/>
    <x v="14"/>
    <n v="2027"/>
    <n v="7"/>
    <x v="1"/>
    <n v="2"/>
    <n v="46"/>
    <n v="23"/>
    <n v="23"/>
    <n v="23"/>
    <n v="0.19"/>
    <n v="644"/>
    <n v="322"/>
    <n v="122.36"/>
    <n v="199.64"/>
    <n v="0.31"/>
  </r>
  <r>
    <n v="804"/>
    <x v="272"/>
    <n v="4"/>
    <n v="7"/>
    <n v="15"/>
    <x v="2"/>
    <x v="8"/>
    <x v="7"/>
    <n v="14"/>
    <n v="28"/>
    <x v="17"/>
    <n v="1810"/>
    <n v="8"/>
    <x v="0"/>
    <n v="1"/>
    <n v="28"/>
    <n v="14"/>
    <n v="14"/>
    <n v="14"/>
    <n v="0.17"/>
    <n v="420"/>
    <n v="210"/>
    <n v="71.400000000000006"/>
    <n v="138.60000000000002"/>
    <n v="0.33000000000000007"/>
  </r>
  <r>
    <n v="805"/>
    <x v="273"/>
    <n v="2"/>
    <n v="18"/>
    <n v="15"/>
    <x v="3"/>
    <x v="8"/>
    <x v="3"/>
    <n v="14"/>
    <n v="28"/>
    <x v="13"/>
    <n v="5194"/>
    <n v="4"/>
    <x v="6"/>
    <n v="3"/>
    <n v="28"/>
    <n v="14"/>
    <n v="14"/>
    <n v="14"/>
    <n v="0.21"/>
    <n v="420"/>
    <n v="210"/>
    <n v="88.2"/>
    <n v="121.80000000000001"/>
    <n v="0.29000000000000004"/>
  </r>
  <r>
    <n v="806"/>
    <x v="273"/>
    <n v="6"/>
    <n v="17"/>
    <n v="12"/>
    <x v="3"/>
    <x v="8"/>
    <x v="9"/>
    <n v="16"/>
    <n v="32"/>
    <x v="33"/>
    <n v="8512"/>
    <n v="1"/>
    <x v="7"/>
    <n v="5"/>
    <n v="28.8"/>
    <n v="16"/>
    <n v="16"/>
    <n v="16"/>
    <n v="0.25"/>
    <n v="345.6"/>
    <n v="192"/>
    <n v="86.4"/>
    <n v="67.200000000000045"/>
    <n v="0.19444444444444456"/>
  </r>
  <r>
    <n v="807"/>
    <x v="273"/>
    <n v="4"/>
    <n v="9"/>
    <n v="17"/>
    <x v="3"/>
    <x v="8"/>
    <x v="7"/>
    <n v="14"/>
    <n v="28"/>
    <x v="20"/>
    <n v="5400"/>
    <n v="4"/>
    <x v="6"/>
    <n v="3"/>
    <n v="28"/>
    <n v="14"/>
    <n v="14"/>
    <n v="14"/>
    <n v="0.21"/>
    <n v="476"/>
    <n v="238"/>
    <n v="99.96"/>
    <n v="138.04000000000002"/>
    <n v="0.29000000000000004"/>
  </r>
  <r>
    <n v="808"/>
    <x v="274"/>
    <n v="9"/>
    <n v="33"/>
    <n v="18"/>
    <x v="4"/>
    <x v="8"/>
    <x v="0"/>
    <n v="26"/>
    <n v="52"/>
    <x v="2"/>
    <n v="4217"/>
    <n v="5"/>
    <x v="2"/>
    <n v="2"/>
    <n v="52"/>
    <n v="26"/>
    <n v="26"/>
    <n v="26"/>
    <n v="0.19"/>
    <n v="936"/>
    <n v="468"/>
    <n v="177.84"/>
    <n v="290.15999999999997"/>
    <n v="0.30999999999999994"/>
  </r>
  <r>
    <n v="809"/>
    <x v="274"/>
    <n v="6"/>
    <n v="2"/>
    <n v="13"/>
    <x v="4"/>
    <x v="8"/>
    <x v="9"/>
    <n v="16"/>
    <n v="32"/>
    <x v="37"/>
    <n v="6979"/>
    <n v="3"/>
    <x v="5"/>
    <n v="3"/>
    <n v="28.8"/>
    <n v="16"/>
    <n v="16"/>
    <n v="16"/>
    <n v="0.21"/>
    <n v="374.40000000000003"/>
    <n v="208"/>
    <n v="78.624000000000009"/>
    <n v="87.77600000000001"/>
    <n v="0.23444444444444446"/>
  </r>
  <r>
    <n v="810"/>
    <x v="274"/>
    <n v="8"/>
    <n v="10"/>
    <n v="15"/>
    <x v="4"/>
    <x v="8"/>
    <x v="5"/>
    <n v="14"/>
    <n v="28"/>
    <x v="6"/>
    <n v="4384"/>
    <n v="5"/>
    <x v="2"/>
    <n v="2"/>
    <n v="28"/>
    <n v="14"/>
    <n v="14"/>
    <n v="14"/>
    <n v="0.19"/>
    <n v="420"/>
    <n v="210"/>
    <n v="79.8"/>
    <n v="130.19999999999999"/>
    <n v="0.31"/>
  </r>
  <r>
    <n v="811"/>
    <x v="275"/>
    <n v="9"/>
    <n v="7"/>
    <n v="15"/>
    <x v="5"/>
    <x v="8"/>
    <x v="0"/>
    <n v="26"/>
    <n v="52"/>
    <x v="17"/>
    <n v="1810"/>
    <n v="8"/>
    <x v="0"/>
    <n v="1"/>
    <n v="52"/>
    <n v="26"/>
    <n v="26"/>
    <n v="26"/>
    <n v="0.17"/>
    <n v="780"/>
    <n v="390"/>
    <n v="132.60000000000002"/>
    <n v="257.39999999999998"/>
    <n v="0.32999999999999996"/>
  </r>
  <r>
    <n v="812"/>
    <x v="275"/>
    <n v="1"/>
    <n v="1"/>
    <n v="17"/>
    <x v="5"/>
    <x v="8"/>
    <x v="8"/>
    <n v="10"/>
    <n v="20"/>
    <x v="29"/>
    <n v="7402"/>
    <n v="7"/>
    <x v="1"/>
    <n v="2"/>
    <n v="20"/>
    <n v="10"/>
    <n v="10"/>
    <n v="10"/>
    <n v="0.19"/>
    <n v="340"/>
    <n v="170"/>
    <n v="64.599999999999994"/>
    <n v="105.4"/>
    <n v="0.31"/>
  </r>
  <r>
    <n v="813"/>
    <x v="275"/>
    <n v="9"/>
    <n v="38"/>
    <n v="14"/>
    <x v="5"/>
    <x v="8"/>
    <x v="0"/>
    <n v="26"/>
    <n v="52"/>
    <x v="18"/>
    <n v="3055"/>
    <n v="6"/>
    <x v="4"/>
    <n v="2"/>
    <n v="52"/>
    <n v="26"/>
    <n v="26"/>
    <n v="26"/>
    <n v="0.19"/>
    <n v="728"/>
    <n v="364"/>
    <n v="138.32"/>
    <n v="225.68"/>
    <n v="0.31"/>
  </r>
  <r>
    <n v="814"/>
    <x v="276"/>
    <n v="8"/>
    <n v="27"/>
    <n v="21"/>
    <x v="6"/>
    <x v="8"/>
    <x v="5"/>
    <n v="14"/>
    <n v="28"/>
    <x v="36"/>
    <n v="1057"/>
    <n v="8"/>
    <x v="0"/>
    <n v="1"/>
    <n v="28"/>
    <n v="14"/>
    <n v="14"/>
    <n v="14"/>
    <n v="0.17"/>
    <n v="588"/>
    <n v="294"/>
    <n v="99.960000000000008"/>
    <n v="194.03999999999996"/>
    <n v="0.32999999999999996"/>
  </r>
  <r>
    <n v="815"/>
    <x v="276"/>
    <n v="5"/>
    <n v="17"/>
    <n v="7"/>
    <x v="6"/>
    <x v="8"/>
    <x v="6"/>
    <n v="24"/>
    <n v="48"/>
    <x v="33"/>
    <n v="8512"/>
    <n v="1"/>
    <x v="7"/>
    <n v="5"/>
    <n v="43.2"/>
    <n v="24"/>
    <n v="24"/>
    <n v="24"/>
    <n v="0.25"/>
    <n v="302.40000000000003"/>
    <n v="168"/>
    <n v="75.600000000000009"/>
    <n v="58.800000000000011"/>
    <n v="0.19444444444444445"/>
  </r>
  <r>
    <n v="816"/>
    <x v="276"/>
    <n v="6"/>
    <n v="18"/>
    <n v="17"/>
    <x v="6"/>
    <x v="8"/>
    <x v="9"/>
    <n v="16"/>
    <n v="32"/>
    <x v="13"/>
    <n v="5194"/>
    <n v="4"/>
    <x v="6"/>
    <n v="3"/>
    <n v="32"/>
    <n v="16"/>
    <n v="16"/>
    <n v="16"/>
    <n v="0.21"/>
    <n v="544"/>
    <n v="272"/>
    <n v="114.24"/>
    <n v="157.76"/>
    <n v="0.28999999999999998"/>
  </r>
  <r>
    <n v="817"/>
    <x v="277"/>
    <n v="7"/>
    <n v="34"/>
    <n v="23"/>
    <x v="0"/>
    <x v="11"/>
    <x v="4"/>
    <n v="17"/>
    <n v="34"/>
    <x v="31"/>
    <n v="3680"/>
    <n v="6"/>
    <x v="4"/>
    <n v="2"/>
    <n v="40.799999999999997"/>
    <n v="17"/>
    <n v="17"/>
    <n v="17"/>
    <n v="0.14000000000000001"/>
    <n v="938.4"/>
    <n v="391"/>
    <n v="131.376"/>
    <n v="416.024"/>
    <n v="0.44333333333333336"/>
  </r>
  <r>
    <n v="818"/>
    <x v="277"/>
    <n v="1"/>
    <n v="30"/>
    <n v="20"/>
    <x v="0"/>
    <x v="11"/>
    <x v="8"/>
    <n v="10"/>
    <n v="20"/>
    <x v="16"/>
    <n v="3909"/>
    <n v="6"/>
    <x v="4"/>
    <n v="2"/>
    <n v="24"/>
    <n v="10"/>
    <n v="10"/>
    <n v="10"/>
    <n v="0.14000000000000001"/>
    <n v="480"/>
    <n v="200"/>
    <n v="67.2"/>
    <n v="212.8"/>
    <n v="0.44333333333333336"/>
  </r>
  <r>
    <n v="819"/>
    <x v="277"/>
    <n v="2"/>
    <n v="31"/>
    <n v="15"/>
    <x v="0"/>
    <x v="11"/>
    <x v="3"/>
    <n v="14"/>
    <n v="28"/>
    <x v="19"/>
    <n v="2227"/>
    <n v="7"/>
    <x v="1"/>
    <n v="2"/>
    <n v="33.6"/>
    <n v="14"/>
    <n v="14"/>
    <n v="14"/>
    <n v="0.14000000000000001"/>
    <n v="504"/>
    <n v="210"/>
    <n v="70.56"/>
    <n v="223.44"/>
    <n v="0.4433333333333333"/>
  </r>
  <r>
    <n v="820"/>
    <x v="278"/>
    <n v="3"/>
    <n v="10"/>
    <n v="18"/>
    <x v="1"/>
    <x v="11"/>
    <x v="2"/>
    <n v="23"/>
    <n v="46"/>
    <x v="6"/>
    <n v="4384"/>
    <n v="5"/>
    <x v="2"/>
    <n v="2"/>
    <n v="46"/>
    <n v="23"/>
    <n v="23"/>
    <n v="23"/>
    <n v="0.14000000000000001"/>
    <n v="828"/>
    <n v="414"/>
    <n v="115.92000000000002"/>
    <n v="298.07999999999993"/>
    <n v="0.35999999999999993"/>
  </r>
  <r>
    <n v="821"/>
    <x v="278"/>
    <n v="8"/>
    <n v="6"/>
    <n v="19"/>
    <x v="1"/>
    <x v="11"/>
    <x v="5"/>
    <n v="14"/>
    <n v="28"/>
    <x v="28"/>
    <n v="2700"/>
    <n v="2"/>
    <x v="3"/>
    <n v="4"/>
    <n v="25.2"/>
    <n v="14"/>
    <n v="14"/>
    <n v="14"/>
    <n v="0.17"/>
    <n v="478.8"/>
    <n v="266"/>
    <n v="81.396000000000001"/>
    <n v="131.404"/>
    <n v="0.27444444444444444"/>
  </r>
  <r>
    <n v="822"/>
    <x v="278"/>
    <n v="10"/>
    <n v="14"/>
    <n v="14"/>
    <x v="1"/>
    <x v="11"/>
    <x v="1"/>
    <n v="29"/>
    <n v="58"/>
    <x v="4"/>
    <n v="7062"/>
    <n v="2"/>
    <x v="3"/>
    <n v="4"/>
    <n v="52.2"/>
    <n v="29"/>
    <n v="29"/>
    <n v="29"/>
    <n v="0.17"/>
    <n v="730.80000000000007"/>
    <n v="406"/>
    <n v="124.23600000000002"/>
    <n v="200.56400000000008"/>
    <n v="0.27444444444444455"/>
  </r>
  <r>
    <n v="823"/>
    <x v="279"/>
    <n v="3"/>
    <n v="18"/>
    <n v="17"/>
    <x v="2"/>
    <x v="11"/>
    <x v="2"/>
    <n v="23"/>
    <n v="46"/>
    <x v="13"/>
    <n v="5194"/>
    <n v="4"/>
    <x v="6"/>
    <n v="3"/>
    <n v="46"/>
    <n v="23"/>
    <n v="23"/>
    <n v="23"/>
    <n v="0.15"/>
    <n v="782"/>
    <n v="391"/>
    <n v="117.3"/>
    <n v="273.7"/>
    <n v="0.35"/>
  </r>
  <r>
    <n v="824"/>
    <x v="279"/>
    <n v="1"/>
    <n v="15"/>
    <n v="19"/>
    <x v="2"/>
    <x v="11"/>
    <x v="8"/>
    <n v="10"/>
    <n v="20"/>
    <x v="9"/>
    <n v="1821"/>
    <n v="8"/>
    <x v="0"/>
    <n v="1"/>
    <n v="20"/>
    <n v="10"/>
    <n v="10"/>
    <n v="10"/>
    <n v="0.13"/>
    <n v="380"/>
    <n v="190"/>
    <n v="49.4"/>
    <n v="140.6"/>
    <n v="0.37"/>
  </r>
  <r>
    <n v="825"/>
    <x v="279"/>
    <n v="10"/>
    <n v="8"/>
    <n v="21"/>
    <x v="2"/>
    <x v="11"/>
    <x v="1"/>
    <n v="29"/>
    <n v="58"/>
    <x v="8"/>
    <n v="6768"/>
    <n v="3"/>
    <x v="5"/>
    <n v="3"/>
    <n v="52.2"/>
    <n v="29"/>
    <n v="29"/>
    <n v="29"/>
    <n v="0.15"/>
    <n v="1096.2"/>
    <n v="609"/>
    <n v="164.43"/>
    <n v="322.77"/>
    <n v="0.2944444444444444"/>
  </r>
  <r>
    <n v="826"/>
    <x v="280"/>
    <n v="3"/>
    <n v="14"/>
    <n v="5"/>
    <x v="3"/>
    <x v="11"/>
    <x v="2"/>
    <n v="23"/>
    <n v="46"/>
    <x v="4"/>
    <n v="7062"/>
    <n v="2"/>
    <x v="3"/>
    <n v="4"/>
    <n v="41.4"/>
    <n v="23"/>
    <n v="23"/>
    <n v="23"/>
    <n v="0.17"/>
    <n v="207"/>
    <n v="115"/>
    <n v="35.190000000000005"/>
    <n v="56.81"/>
    <n v="0.27444444444444444"/>
  </r>
  <r>
    <n v="827"/>
    <x v="280"/>
    <n v="8"/>
    <n v="39"/>
    <n v="10"/>
    <x v="3"/>
    <x v="11"/>
    <x v="5"/>
    <n v="14"/>
    <n v="28"/>
    <x v="7"/>
    <n v="2483"/>
    <n v="7"/>
    <x v="1"/>
    <n v="2"/>
    <n v="28"/>
    <n v="14"/>
    <n v="14"/>
    <n v="14"/>
    <n v="0.14000000000000001"/>
    <n v="280"/>
    <n v="140"/>
    <n v="39.200000000000003"/>
    <n v="100.80000000000001"/>
    <n v="0.36000000000000004"/>
  </r>
  <r>
    <n v="828"/>
    <x v="280"/>
    <n v="3"/>
    <n v="16"/>
    <n v="14"/>
    <x v="3"/>
    <x v="11"/>
    <x v="2"/>
    <n v="23"/>
    <n v="46"/>
    <x v="6"/>
    <n v="2456"/>
    <n v="7"/>
    <x v="1"/>
    <n v="2"/>
    <n v="46"/>
    <n v="23"/>
    <n v="23"/>
    <n v="23"/>
    <n v="0.14000000000000001"/>
    <n v="644"/>
    <n v="322"/>
    <n v="90.160000000000011"/>
    <n v="231.83999999999997"/>
    <n v="0.36"/>
  </r>
  <r>
    <n v="829"/>
    <x v="281"/>
    <n v="8"/>
    <n v="36"/>
    <n v="10"/>
    <x v="4"/>
    <x v="11"/>
    <x v="5"/>
    <n v="14"/>
    <n v="28"/>
    <x v="34"/>
    <n v="1898"/>
    <n v="8"/>
    <x v="0"/>
    <n v="1"/>
    <n v="28"/>
    <n v="14"/>
    <n v="14"/>
    <n v="14"/>
    <n v="0.13"/>
    <n v="280"/>
    <n v="140"/>
    <n v="36.4"/>
    <n v="103.6"/>
    <n v="0.37"/>
  </r>
  <r>
    <n v="830"/>
    <x v="281"/>
    <n v="5"/>
    <n v="31"/>
    <n v="20"/>
    <x v="4"/>
    <x v="11"/>
    <x v="6"/>
    <n v="24"/>
    <n v="48"/>
    <x v="19"/>
    <n v="2227"/>
    <n v="7"/>
    <x v="1"/>
    <n v="2"/>
    <n v="48"/>
    <n v="24"/>
    <n v="24"/>
    <n v="24"/>
    <n v="0.14000000000000001"/>
    <n v="960"/>
    <n v="480"/>
    <n v="134.4"/>
    <n v="345.6"/>
    <n v="0.36000000000000004"/>
  </r>
  <r>
    <n v="831"/>
    <x v="281"/>
    <n v="5"/>
    <n v="40"/>
    <n v="16"/>
    <x v="4"/>
    <x v="11"/>
    <x v="6"/>
    <n v="24"/>
    <n v="48"/>
    <x v="30"/>
    <n v="1598"/>
    <n v="8"/>
    <x v="0"/>
    <n v="1"/>
    <n v="48"/>
    <n v="24"/>
    <n v="24"/>
    <n v="24"/>
    <n v="0.13"/>
    <n v="768"/>
    <n v="384"/>
    <n v="99.84"/>
    <n v="284.15999999999997"/>
    <n v="0.36999999999999994"/>
  </r>
  <r>
    <n v="832"/>
    <x v="282"/>
    <n v="9"/>
    <n v="22"/>
    <n v="14"/>
    <x v="5"/>
    <x v="11"/>
    <x v="0"/>
    <n v="26"/>
    <n v="52"/>
    <x v="27"/>
    <n v="1601"/>
    <n v="8"/>
    <x v="0"/>
    <n v="1"/>
    <n v="52"/>
    <n v="26"/>
    <n v="26"/>
    <n v="26"/>
    <n v="0.13"/>
    <n v="728"/>
    <n v="364"/>
    <n v="94.64"/>
    <n v="269.36"/>
    <n v="0.37"/>
  </r>
  <r>
    <n v="833"/>
    <x v="282"/>
    <n v="9"/>
    <n v="34"/>
    <n v="22"/>
    <x v="5"/>
    <x v="11"/>
    <x v="0"/>
    <n v="26"/>
    <n v="52"/>
    <x v="31"/>
    <n v="3680"/>
    <n v="6"/>
    <x v="4"/>
    <n v="2"/>
    <n v="52"/>
    <n v="26"/>
    <n v="26"/>
    <n v="26"/>
    <n v="0.14000000000000001"/>
    <n v="1144"/>
    <n v="572"/>
    <n v="160.16000000000003"/>
    <n v="411.83999999999992"/>
    <n v="0.35999999999999993"/>
  </r>
  <r>
    <n v="834"/>
    <x v="282"/>
    <n v="4"/>
    <n v="19"/>
    <n v="12"/>
    <x v="5"/>
    <x v="11"/>
    <x v="7"/>
    <n v="14"/>
    <n v="28"/>
    <x v="11"/>
    <n v="4862"/>
    <n v="5"/>
    <x v="2"/>
    <n v="2"/>
    <n v="28"/>
    <n v="14"/>
    <n v="14"/>
    <n v="14"/>
    <n v="0.14000000000000001"/>
    <n v="336"/>
    <n v="168"/>
    <n v="47.040000000000006"/>
    <n v="120.95999999999998"/>
    <n v="0.35999999999999993"/>
  </r>
  <r>
    <n v="835"/>
    <x v="283"/>
    <n v="3"/>
    <n v="2"/>
    <n v="19"/>
    <x v="6"/>
    <x v="11"/>
    <x v="2"/>
    <n v="23"/>
    <n v="46"/>
    <x v="37"/>
    <n v="6979"/>
    <n v="3"/>
    <x v="5"/>
    <n v="3"/>
    <n v="41.4"/>
    <n v="23"/>
    <n v="23"/>
    <n v="23"/>
    <n v="0.15"/>
    <n v="786.6"/>
    <n v="437"/>
    <n v="117.99"/>
    <n v="231.61"/>
    <n v="0.29444444444444445"/>
  </r>
  <r>
    <n v="836"/>
    <x v="283"/>
    <n v="10"/>
    <n v="2"/>
    <n v="18"/>
    <x v="6"/>
    <x v="11"/>
    <x v="1"/>
    <n v="29"/>
    <n v="58"/>
    <x v="37"/>
    <n v="6979"/>
    <n v="3"/>
    <x v="5"/>
    <n v="3"/>
    <n v="52.2"/>
    <n v="29"/>
    <n v="29"/>
    <n v="29"/>
    <n v="0.15"/>
    <n v="939.6"/>
    <n v="522"/>
    <n v="140.94"/>
    <n v="276.65999999999997"/>
    <n v="0.2944444444444444"/>
  </r>
  <r>
    <n v="837"/>
    <x v="283"/>
    <n v="3"/>
    <n v="16"/>
    <n v="13"/>
    <x v="6"/>
    <x v="11"/>
    <x v="2"/>
    <n v="23"/>
    <n v="46"/>
    <x v="6"/>
    <n v="2456"/>
    <n v="7"/>
    <x v="1"/>
    <n v="2"/>
    <n v="46"/>
    <n v="23"/>
    <n v="23"/>
    <n v="23"/>
    <n v="0.14000000000000001"/>
    <n v="598"/>
    <n v="299"/>
    <n v="83.720000000000013"/>
    <n v="215.27999999999997"/>
    <n v="0.35999999999999993"/>
  </r>
  <r>
    <n v="838"/>
    <x v="284"/>
    <n v="9"/>
    <n v="23"/>
    <n v="10"/>
    <x v="0"/>
    <x v="11"/>
    <x v="0"/>
    <n v="26"/>
    <n v="52"/>
    <x v="22"/>
    <n v="5555"/>
    <n v="4"/>
    <x v="6"/>
    <n v="3"/>
    <n v="62.4"/>
    <n v="26"/>
    <n v="26"/>
    <n v="26"/>
    <n v="0.15"/>
    <n v="624"/>
    <n v="260"/>
    <n v="93.6"/>
    <n v="270.39999999999998"/>
    <n v="0.43333333333333329"/>
  </r>
  <r>
    <n v="839"/>
    <x v="284"/>
    <n v="6"/>
    <n v="4"/>
    <n v="14"/>
    <x v="0"/>
    <x v="11"/>
    <x v="9"/>
    <n v="16"/>
    <n v="32"/>
    <x v="19"/>
    <n v="4345"/>
    <n v="5"/>
    <x v="2"/>
    <n v="2"/>
    <n v="38.4"/>
    <n v="16"/>
    <n v="16"/>
    <n v="16"/>
    <n v="0.14000000000000001"/>
    <n v="537.6"/>
    <n v="224"/>
    <n v="75.26400000000001"/>
    <n v="238.33600000000001"/>
    <n v="0.44333333333333336"/>
  </r>
  <r>
    <n v="840"/>
    <x v="284"/>
    <n v="7"/>
    <n v="19"/>
    <n v="20"/>
    <x v="0"/>
    <x v="11"/>
    <x v="4"/>
    <n v="17"/>
    <n v="34"/>
    <x v="11"/>
    <n v="4862"/>
    <n v="5"/>
    <x v="2"/>
    <n v="2"/>
    <n v="40.799999999999997"/>
    <n v="17"/>
    <n v="17"/>
    <n v="17"/>
    <n v="0.14000000000000001"/>
    <n v="816"/>
    <n v="340"/>
    <n v="114.24000000000001"/>
    <n v="361.76"/>
    <n v="0.4433333333333333"/>
  </r>
  <r>
    <n v="841"/>
    <x v="285"/>
    <n v="10"/>
    <n v="12"/>
    <n v="13"/>
    <x v="1"/>
    <x v="11"/>
    <x v="1"/>
    <n v="29"/>
    <n v="58"/>
    <x v="14"/>
    <n v="2027"/>
    <n v="7"/>
    <x v="1"/>
    <n v="2"/>
    <n v="58"/>
    <n v="29"/>
    <n v="29"/>
    <n v="29"/>
    <n v="0.14000000000000001"/>
    <n v="754"/>
    <n v="377"/>
    <n v="105.56000000000002"/>
    <n v="271.44"/>
    <n v="0.36"/>
  </r>
  <r>
    <n v="842"/>
    <x v="285"/>
    <n v="4"/>
    <n v="11"/>
    <n v="18"/>
    <x v="1"/>
    <x v="11"/>
    <x v="7"/>
    <n v="14"/>
    <n v="28"/>
    <x v="12"/>
    <n v="3985"/>
    <n v="6"/>
    <x v="4"/>
    <n v="2"/>
    <n v="28"/>
    <n v="14"/>
    <n v="14"/>
    <n v="14"/>
    <n v="0.14000000000000001"/>
    <n v="504"/>
    <n v="252"/>
    <n v="70.56"/>
    <n v="181.44"/>
    <n v="0.36"/>
  </r>
  <r>
    <n v="843"/>
    <x v="285"/>
    <n v="7"/>
    <n v="34"/>
    <n v="13"/>
    <x v="1"/>
    <x v="11"/>
    <x v="4"/>
    <n v="17"/>
    <n v="34"/>
    <x v="31"/>
    <n v="3680"/>
    <n v="6"/>
    <x v="4"/>
    <n v="2"/>
    <n v="34"/>
    <n v="17"/>
    <n v="17"/>
    <n v="17"/>
    <n v="0.14000000000000001"/>
    <n v="442"/>
    <n v="221"/>
    <n v="61.88"/>
    <n v="159.12"/>
    <n v="0.36"/>
  </r>
  <r>
    <n v="844"/>
    <x v="286"/>
    <n v="5"/>
    <n v="20"/>
    <n v="20"/>
    <x v="2"/>
    <x v="11"/>
    <x v="6"/>
    <n v="24"/>
    <n v="48"/>
    <x v="21"/>
    <n v="3522"/>
    <n v="6"/>
    <x v="4"/>
    <n v="2"/>
    <n v="48"/>
    <n v="24"/>
    <n v="24"/>
    <n v="24"/>
    <n v="0.14000000000000001"/>
    <n v="960"/>
    <n v="480"/>
    <n v="134.4"/>
    <n v="345.6"/>
    <n v="0.36000000000000004"/>
  </r>
  <r>
    <n v="845"/>
    <x v="286"/>
    <n v="1"/>
    <n v="20"/>
    <n v="17"/>
    <x v="2"/>
    <x v="11"/>
    <x v="8"/>
    <n v="10"/>
    <n v="20"/>
    <x v="21"/>
    <n v="3522"/>
    <n v="6"/>
    <x v="4"/>
    <n v="2"/>
    <n v="20"/>
    <n v="10"/>
    <n v="10"/>
    <n v="10"/>
    <n v="0.14000000000000001"/>
    <n v="340"/>
    <n v="170"/>
    <n v="47.6"/>
    <n v="122.4"/>
    <n v="0.36000000000000004"/>
  </r>
  <r>
    <n v="846"/>
    <x v="286"/>
    <n v="1"/>
    <n v="26"/>
    <n v="15"/>
    <x v="2"/>
    <x v="11"/>
    <x v="8"/>
    <n v="10"/>
    <n v="20"/>
    <x v="1"/>
    <n v="2557"/>
    <n v="7"/>
    <x v="1"/>
    <n v="2"/>
    <n v="20"/>
    <n v="10"/>
    <n v="10"/>
    <n v="10"/>
    <n v="0.14000000000000001"/>
    <n v="300"/>
    <n v="150"/>
    <n v="42.000000000000007"/>
    <n v="108"/>
    <n v="0.36"/>
  </r>
  <r>
    <n v="847"/>
    <x v="287"/>
    <n v="8"/>
    <n v="9"/>
    <n v="18"/>
    <x v="3"/>
    <x v="11"/>
    <x v="5"/>
    <n v="14"/>
    <n v="28"/>
    <x v="20"/>
    <n v="5400"/>
    <n v="4"/>
    <x v="6"/>
    <n v="3"/>
    <n v="28"/>
    <n v="14"/>
    <n v="14"/>
    <n v="14"/>
    <n v="0.15"/>
    <n v="504"/>
    <n v="252"/>
    <n v="75.599999999999994"/>
    <n v="176.39999999999998"/>
    <n v="0.35"/>
  </r>
  <r>
    <n v="848"/>
    <x v="287"/>
    <n v="5"/>
    <n v="4"/>
    <n v="13"/>
    <x v="3"/>
    <x v="11"/>
    <x v="6"/>
    <n v="24"/>
    <n v="48"/>
    <x v="19"/>
    <n v="4345"/>
    <n v="5"/>
    <x v="2"/>
    <n v="2"/>
    <n v="48"/>
    <n v="24"/>
    <n v="24"/>
    <n v="24"/>
    <n v="0.14000000000000001"/>
    <n v="624"/>
    <n v="312"/>
    <n v="87.360000000000014"/>
    <n v="224.64"/>
    <n v="0.36"/>
  </r>
  <r>
    <n v="849"/>
    <x v="287"/>
    <n v="8"/>
    <n v="28"/>
    <n v="13"/>
    <x v="3"/>
    <x v="11"/>
    <x v="5"/>
    <n v="14"/>
    <n v="28"/>
    <x v="32"/>
    <n v="5249"/>
    <n v="4"/>
    <x v="6"/>
    <n v="3"/>
    <n v="28"/>
    <n v="14"/>
    <n v="14"/>
    <n v="14"/>
    <n v="0.15"/>
    <n v="364"/>
    <n v="182"/>
    <n v="54.6"/>
    <n v="127.4"/>
    <n v="0.35000000000000003"/>
  </r>
  <r>
    <n v="850"/>
    <x v="288"/>
    <n v="8"/>
    <n v="39"/>
    <n v="17"/>
    <x v="4"/>
    <x v="11"/>
    <x v="5"/>
    <n v="14"/>
    <n v="28"/>
    <x v="7"/>
    <n v="2483"/>
    <n v="7"/>
    <x v="1"/>
    <n v="2"/>
    <n v="28"/>
    <n v="14"/>
    <n v="14"/>
    <n v="14"/>
    <n v="0.14000000000000001"/>
    <n v="476"/>
    <n v="238"/>
    <n v="66.64"/>
    <n v="171.36"/>
    <n v="0.36000000000000004"/>
  </r>
  <r>
    <n v="851"/>
    <x v="288"/>
    <n v="9"/>
    <n v="18"/>
    <n v="16"/>
    <x v="4"/>
    <x v="11"/>
    <x v="0"/>
    <n v="26"/>
    <n v="52"/>
    <x v="13"/>
    <n v="5194"/>
    <n v="4"/>
    <x v="6"/>
    <n v="3"/>
    <n v="52"/>
    <n v="26"/>
    <n v="26"/>
    <n v="26"/>
    <n v="0.15"/>
    <n v="832"/>
    <n v="416"/>
    <n v="124.8"/>
    <n v="291.20000000000005"/>
    <n v="0.35000000000000003"/>
  </r>
  <r>
    <n v="852"/>
    <x v="288"/>
    <n v="10"/>
    <n v="35"/>
    <n v="16"/>
    <x v="4"/>
    <x v="11"/>
    <x v="1"/>
    <n v="29"/>
    <n v="58"/>
    <x v="3"/>
    <n v="2383"/>
    <n v="7"/>
    <x v="1"/>
    <n v="2"/>
    <n v="58"/>
    <n v="29"/>
    <n v="29"/>
    <n v="29"/>
    <n v="0.14000000000000001"/>
    <n v="928"/>
    <n v="464"/>
    <n v="129.92000000000002"/>
    <n v="334.07999999999993"/>
    <n v="0.35999999999999993"/>
  </r>
  <r>
    <n v="853"/>
    <x v="289"/>
    <n v="6"/>
    <n v="34"/>
    <n v="18"/>
    <x v="5"/>
    <x v="11"/>
    <x v="9"/>
    <n v="16"/>
    <n v="32"/>
    <x v="31"/>
    <n v="3680"/>
    <n v="6"/>
    <x v="4"/>
    <n v="2"/>
    <n v="32"/>
    <n v="16"/>
    <n v="16"/>
    <n v="16"/>
    <n v="0.14000000000000001"/>
    <n v="576"/>
    <n v="288"/>
    <n v="80.640000000000015"/>
    <n v="207.36"/>
    <n v="0.36000000000000004"/>
  </r>
  <r>
    <n v="854"/>
    <x v="289"/>
    <n v="6"/>
    <n v="27"/>
    <n v="16"/>
    <x v="5"/>
    <x v="11"/>
    <x v="9"/>
    <n v="16"/>
    <n v="32"/>
    <x v="36"/>
    <n v="1057"/>
    <n v="8"/>
    <x v="0"/>
    <n v="1"/>
    <n v="32"/>
    <n v="16"/>
    <n v="16"/>
    <n v="16"/>
    <n v="0.13"/>
    <n v="512"/>
    <n v="256"/>
    <n v="66.56"/>
    <n v="189.44"/>
    <n v="0.37"/>
  </r>
  <r>
    <n v="855"/>
    <x v="289"/>
    <n v="1"/>
    <n v="36"/>
    <n v="21"/>
    <x v="5"/>
    <x v="11"/>
    <x v="8"/>
    <n v="10"/>
    <n v="20"/>
    <x v="34"/>
    <n v="1898"/>
    <n v="8"/>
    <x v="0"/>
    <n v="1"/>
    <n v="20"/>
    <n v="10"/>
    <n v="10"/>
    <n v="10"/>
    <n v="0.13"/>
    <n v="420"/>
    <n v="210"/>
    <n v="54.6"/>
    <n v="155.39999999999998"/>
    <n v="0.36999999999999994"/>
  </r>
  <r>
    <n v="856"/>
    <x v="290"/>
    <n v="3"/>
    <n v="24"/>
    <n v="17"/>
    <x v="6"/>
    <x v="11"/>
    <x v="2"/>
    <n v="23"/>
    <n v="46"/>
    <x v="10"/>
    <n v="4875"/>
    <n v="5"/>
    <x v="2"/>
    <n v="2"/>
    <n v="46"/>
    <n v="23"/>
    <n v="23"/>
    <n v="23"/>
    <n v="0.14000000000000001"/>
    <n v="782"/>
    <n v="391"/>
    <n v="109.48"/>
    <n v="281.52"/>
    <n v="0.36"/>
  </r>
  <r>
    <n v="857"/>
    <x v="290"/>
    <n v="9"/>
    <n v="29"/>
    <n v="15"/>
    <x v="6"/>
    <x v="11"/>
    <x v="0"/>
    <n v="26"/>
    <n v="52"/>
    <x v="15"/>
    <n v="4645"/>
    <n v="5"/>
    <x v="2"/>
    <n v="2"/>
    <n v="52"/>
    <n v="26"/>
    <n v="26"/>
    <n v="26"/>
    <n v="0.14000000000000001"/>
    <n v="780"/>
    <n v="390"/>
    <n v="109.20000000000002"/>
    <n v="280.79999999999995"/>
    <n v="0.35999999999999993"/>
  </r>
  <r>
    <n v="858"/>
    <x v="290"/>
    <n v="1"/>
    <n v="39"/>
    <n v="10"/>
    <x v="6"/>
    <x v="11"/>
    <x v="8"/>
    <n v="10"/>
    <n v="20"/>
    <x v="7"/>
    <n v="2483"/>
    <n v="7"/>
    <x v="1"/>
    <n v="2"/>
    <n v="20"/>
    <n v="10"/>
    <n v="10"/>
    <n v="10"/>
    <n v="0.14000000000000001"/>
    <n v="200"/>
    <n v="100"/>
    <n v="28.000000000000004"/>
    <n v="72"/>
    <n v="0.36"/>
  </r>
  <r>
    <n v="859"/>
    <x v="291"/>
    <n v="3"/>
    <n v="28"/>
    <n v="15"/>
    <x v="0"/>
    <x v="11"/>
    <x v="2"/>
    <n v="23"/>
    <n v="46"/>
    <x v="32"/>
    <n v="5249"/>
    <n v="4"/>
    <x v="6"/>
    <n v="3"/>
    <n v="55.199999999999996"/>
    <n v="23"/>
    <n v="23"/>
    <n v="23"/>
    <n v="0.15"/>
    <n v="827.99999999999989"/>
    <n v="345"/>
    <n v="124.19999999999997"/>
    <n v="358.7999999999999"/>
    <n v="0.43333333333333329"/>
  </r>
  <r>
    <n v="860"/>
    <x v="291"/>
    <n v="6"/>
    <n v="1"/>
    <n v="19"/>
    <x v="0"/>
    <x v="11"/>
    <x v="9"/>
    <n v="16"/>
    <n v="32"/>
    <x v="29"/>
    <n v="7402"/>
    <n v="7"/>
    <x v="1"/>
    <n v="2"/>
    <n v="38.4"/>
    <n v="16"/>
    <n v="16"/>
    <n v="16"/>
    <n v="0.14000000000000001"/>
    <n v="729.6"/>
    <n v="304"/>
    <n v="102.14400000000002"/>
    <n v="323.45600000000002"/>
    <n v="0.44333333333333336"/>
  </r>
  <r>
    <n v="861"/>
    <x v="291"/>
    <n v="7"/>
    <n v="20"/>
    <n v="25"/>
    <x v="0"/>
    <x v="11"/>
    <x v="4"/>
    <n v="17"/>
    <n v="34"/>
    <x v="21"/>
    <n v="3522"/>
    <n v="6"/>
    <x v="4"/>
    <n v="2"/>
    <n v="40.799999999999997"/>
    <n v="17"/>
    <n v="17"/>
    <n v="17"/>
    <n v="0.14000000000000001"/>
    <n v="1019.9999999999999"/>
    <n v="425"/>
    <n v="142.80000000000001"/>
    <n v="452.19999999999993"/>
    <n v="0.4433333333333333"/>
  </r>
  <r>
    <n v="862"/>
    <x v="292"/>
    <n v="4"/>
    <n v="32"/>
    <n v="18"/>
    <x v="1"/>
    <x v="11"/>
    <x v="7"/>
    <n v="14"/>
    <n v="28"/>
    <x v="0"/>
    <n v="1612"/>
    <n v="8"/>
    <x v="0"/>
    <n v="1"/>
    <n v="28"/>
    <n v="14"/>
    <n v="14"/>
    <n v="14"/>
    <n v="0.13"/>
    <n v="504"/>
    <n v="252"/>
    <n v="65.52"/>
    <n v="186.48000000000002"/>
    <n v="0.37000000000000005"/>
  </r>
  <r>
    <n v="863"/>
    <x v="292"/>
    <n v="4"/>
    <n v="2"/>
    <n v="15"/>
    <x v="1"/>
    <x v="11"/>
    <x v="7"/>
    <n v="14"/>
    <n v="28"/>
    <x v="37"/>
    <n v="6979"/>
    <n v="3"/>
    <x v="5"/>
    <n v="3"/>
    <n v="25.2"/>
    <n v="14"/>
    <n v="14"/>
    <n v="14"/>
    <n v="0.15"/>
    <n v="378"/>
    <n v="210"/>
    <n v="56.699999999999996"/>
    <n v="111.30000000000001"/>
    <n v="0.29444444444444445"/>
  </r>
  <r>
    <n v="864"/>
    <x v="292"/>
    <n v="8"/>
    <n v="27"/>
    <n v="11"/>
    <x v="1"/>
    <x v="11"/>
    <x v="5"/>
    <n v="14"/>
    <n v="28"/>
    <x v="36"/>
    <n v="1057"/>
    <n v="8"/>
    <x v="0"/>
    <n v="1"/>
    <n v="28"/>
    <n v="14"/>
    <n v="14"/>
    <n v="14"/>
    <n v="0.13"/>
    <n v="308"/>
    <n v="154"/>
    <n v="40.04"/>
    <n v="113.96000000000001"/>
    <n v="0.37000000000000005"/>
  </r>
  <r>
    <n v="865"/>
    <x v="293"/>
    <n v="8"/>
    <n v="6"/>
    <n v="13"/>
    <x v="2"/>
    <x v="11"/>
    <x v="5"/>
    <n v="14"/>
    <n v="28"/>
    <x v="28"/>
    <n v="2700"/>
    <n v="2"/>
    <x v="3"/>
    <n v="4"/>
    <n v="25.2"/>
    <n v="14"/>
    <n v="14"/>
    <n v="14"/>
    <n v="0.17"/>
    <n v="327.59999999999997"/>
    <n v="182"/>
    <n v="55.692"/>
    <n v="89.907999999999959"/>
    <n v="0.27444444444444432"/>
  </r>
  <r>
    <n v="866"/>
    <x v="293"/>
    <n v="4"/>
    <n v="7"/>
    <n v="15"/>
    <x v="2"/>
    <x v="11"/>
    <x v="7"/>
    <n v="14"/>
    <n v="28"/>
    <x v="17"/>
    <n v="1810"/>
    <n v="8"/>
    <x v="0"/>
    <n v="1"/>
    <n v="28"/>
    <n v="14"/>
    <n v="14"/>
    <n v="14"/>
    <n v="0.13"/>
    <n v="420"/>
    <n v="210"/>
    <n v="54.6"/>
    <n v="155.39999999999998"/>
    <n v="0.36999999999999994"/>
  </r>
  <r>
    <n v="867"/>
    <x v="293"/>
    <n v="4"/>
    <n v="24"/>
    <n v="18"/>
    <x v="2"/>
    <x v="11"/>
    <x v="7"/>
    <n v="14"/>
    <n v="28"/>
    <x v="10"/>
    <n v="4875"/>
    <n v="5"/>
    <x v="2"/>
    <n v="2"/>
    <n v="28"/>
    <n v="14"/>
    <n v="14"/>
    <n v="14"/>
    <n v="0.14000000000000001"/>
    <n v="504"/>
    <n v="252"/>
    <n v="70.56"/>
    <n v="181.44"/>
    <n v="0.36"/>
  </r>
  <r>
    <n v="868"/>
    <x v="294"/>
    <n v="4"/>
    <n v="20"/>
    <n v="13"/>
    <x v="3"/>
    <x v="11"/>
    <x v="7"/>
    <n v="14"/>
    <n v="28"/>
    <x v="21"/>
    <n v="3522"/>
    <n v="6"/>
    <x v="4"/>
    <n v="2"/>
    <n v="28"/>
    <n v="14"/>
    <n v="14"/>
    <n v="14"/>
    <n v="0.14000000000000001"/>
    <n v="364"/>
    <n v="182"/>
    <n v="50.960000000000008"/>
    <n v="131.04"/>
    <n v="0.36"/>
  </r>
  <r>
    <n v="869"/>
    <x v="294"/>
    <n v="7"/>
    <n v="32"/>
    <n v="12"/>
    <x v="3"/>
    <x v="11"/>
    <x v="4"/>
    <n v="17"/>
    <n v="34"/>
    <x v="0"/>
    <n v="1612"/>
    <n v="8"/>
    <x v="0"/>
    <n v="1"/>
    <n v="34"/>
    <n v="17"/>
    <n v="17"/>
    <n v="17"/>
    <n v="0.13"/>
    <n v="408"/>
    <n v="204"/>
    <n v="53.04"/>
    <n v="150.95999999999998"/>
    <n v="0.36999999999999994"/>
  </r>
  <r>
    <n v="870"/>
    <x v="294"/>
    <n v="6"/>
    <n v="35"/>
    <n v="18"/>
    <x v="3"/>
    <x v="11"/>
    <x v="9"/>
    <n v="16"/>
    <n v="32"/>
    <x v="3"/>
    <n v="2383"/>
    <n v="7"/>
    <x v="1"/>
    <n v="2"/>
    <n v="32"/>
    <n v="16"/>
    <n v="16"/>
    <n v="16"/>
    <n v="0.14000000000000001"/>
    <n v="576"/>
    <n v="288"/>
    <n v="80.640000000000015"/>
    <n v="207.36"/>
    <n v="0.36000000000000004"/>
  </r>
  <r>
    <n v="871"/>
    <x v="295"/>
    <n v="7"/>
    <n v="14"/>
    <n v="17"/>
    <x v="4"/>
    <x v="11"/>
    <x v="4"/>
    <n v="17"/>
    <n v="34"/>
    <x v="4"/>
    <n v="7062"/>
    <n v="2"/>
    <x v="3"/>
    <n v="4"/>
    <n v="30.6"/>
    <n v="17"/>
    <n v="17"/>
    <n v="17"/>
    <n v="0.17"/>
    <n v="520.20000000000005"/>
    <n v="289"/>
    <n v="88.434000000000012"/>
    <n v="142.76600000000002"/>
    <n v="0.27444444444444444"/>
  </r>
  <r>
    <n v="872"/>
    <x v="295"/>
    <n v="3"/>
    <n v="22"/>
    <n v="21"/>
    <x v="4"/>
    <x v="11"/>
    <x v="2"/>
    <n v="23"/>
    <n v="46"/>
    <x v="27"/>
    <n v="1601"/>
    <n v="8"/>
    <x v="0"/>
    <n v="1"/>
    <n v="46"/>
    <n v="23"/>
    <n v="23"/>
    <n v="23"/>
    <n v="0.13"/>
    <n v="966"/>
    <n v="483"/>
    <n v="125.58"/>
    <n v="357.41999999999996"/>
    <n v="0.36999999999999994"/>
  </r>
  <r>
    <n v="873"/>
    <x v="295"/>
    <n v="7"/>
    <n v="6"/>
    <n v="18"/>
    <x v="4"/>
    <x v="11"/>
    <x v="4"/>
    <n v="17"/>
    <n v="34"/>
    <x v="28"/>
    <n v="2700"/>
    <n v="2"/>
    <x v="3"/>
    <n v="4"/>
    <n v="30.6"/>
    <n v="17"/>
    <n v="17"/>
    <n v="17"/>
    <n v="0.17"/>
    <n v="550.80000000000007"/>
    <n v="306"/>
    <n v="93.636000000000024"/>
    <n v="151.16400000000004"/>
    <n v="0.27444444444444449"/>
  </r>
  <r>
    <n v="874"/>
    <x v="296"/>
    <n v="7"/>
    <n v="12"/>
    <n v="18"/>
    <x v="5"/>
    <x v="11"/>
    <x v="4"/>
    <n v="17"/>
    <n v="34"/>
    <x v="14"/>
    <n v="2027"/>
    <n v="7"/>
    <x v="1"/>
    <n v="2"/>
    <n v="34"/>
    <n v="17"/>
    <n v="17"/>
    <n v="17"/>
    <n v="0.14000000000000001"/>
    <n v="612"/>
    <n v="306"/>
    <n v="85.68"/>
    <n v="220.32"/>
    <n v="0.36"/>
  </r>
  <r>
    <n v="875"/>
    <x v="296"/>
    <n v="2"/>
    <n v="36"/>
    <n v="13"/>
    <x v="5"/>
    <x v="11"/>
    <x v="3"/>
    <n v="14"/>
    <n v="28"/>
    <x v="34"/>
    <n v="1898"/>
    <n v="8"/>
    <x v="0"/>
    <n v="1"/>
    <n v="28"/>
    <n v="14"/>
    <n v="14"/>
    <n v="14"/>
    <n v="0.13"/>
    <n v="364"/>
    <n v="182"/>
    <n v="47.32"/>
    <n v="134.68"/>
    <n v="0.37"/>
  </r>
  <r>
    <n v="876"/>
    <x v="296"/>
    <n v="10"/>
    <n v="36"/>
    <n v="14"/>
    <x v="5"/>
    <x v="11"/>
    <x v="1"/>
    <n v="29"/>
    <n v="58"/>
    <x v="34"/>
    <n v="1898"/>
    <n v="8"/>
    <x v="0"/>
    <n v="1"/>
    <n v="58"/>
    <n v="29"/>
    <n v="29"/>
    <n v="29"/>
    <n v="0.13"/>
    <n v="812"/>
    <n v="406"/>
    <n v="105.56"/>
    <n v="300.44"/>
    <n v="0.37"/>
  </r>
  <r>
    <n v="877"/>
    <x v="297"/>
    <n v="8"/>
    <n v="11"/>
    <n v="18"/>
    <x v="6"/>
    <x v="11"/>
    <x v="5"/>
    <n v="14"/>
    <n v="28"/>
    <x v="12"/>
    <n v="3985"/>
    <n v="6"/>
    <x v="4"/>
    <n v="2"/>
    <n v="28"/>
    <n v="14"/>
    <n v="14"/>
    <n v="14"/>
    <n v="0.14000000000000001"/>
    <n v="504"/>
    <n v="252"/>
    <n v="70.56"/>
    <n v="181.44"/>
    <n v="0.36"/>
  </r>
  <r>
    <n v="878"/>
    <x v="297"/>
    <n v="9"/>
    <n v="12"/>
    <n v="12"/>
    <x v="6"/>
    <x v="11"/>
    <x v="0"/>
    <n v="26"/>
    <n v="52"/>
    <x v="14"/>
    <n v="2027"/>
    <n v="7"/>
    <x v="1"/>
    <n v="2"/>
    <n v="52"/>
    <n v="26"/>
    <n v="26"/>
    <n v="26"/>
    <n v="0.14000000000000001"/>
    <n v="624"/>
    <n v="312"/>
    <n v="87.360000000000014"/>
    <n v="224.64"/>
    <n v="0.36"/>
  </r>
  <r>
    <n v="879"/>
    <x v="297"/>
    <n v="5"/>
    <n v="22"/>
    <n v="11"/>
    <x v="6"/>
    <x v="11"/>
    <x v="6"/>
    <n v="24"/>
    <n v="48"/>
    <x v="27"/>
    <n v="1601"/>
    <n v="8"/>
    <x v="0"/>
    <n v="1"/>
    <n v="48"/>
    <n v="24"/>
    <n v="24"/>
    <n v="24"/>
    <n v="0.13"/>
    <n v="528"/>
    <n v="264"/>
    <n v="68.64"/>
    <n v="195.36"/>
    <n v="0.37000000000000005"/>
  </r>
  <r>
    <n v="880"/>
    <x v="298"/>
    <n v="4"/>
    <n v="40"/>
    <n v="19"/>
    <x v="0"/>
    <x v="11"/>
    <x v="7"/>
    <n v="14"/>
    <n v="28"/>
    <x v="30"/>
    <n v="1598"/>
    <n v="8"/>
    <x v="0"/>
    <n v="1"/>
    <n v="33.6"/>
    <n v="14"/>
    <n v="14"/>
    <n v="14"/>
    <n v="0.13"/>
    <n v="638.4"/>
    <n v="266"/>
    <n v="82.992000000000004"/>
    <n v="289.40799999999996"/>
    <n v="0.45333333333333331"/>
  </r>
  <r>
    <n v="881"/>
    <x v="298"/>
    <n v="5"/>
    <n v="26"/>
    <n v="20"/>
    <x v="0"/>
    <x v="11"/>
    <x v="6"/>
    <n v="24"/>
    <n v="48"/>
    <x v="1"/>
    <n v="2557"/>
    <n v="7"/>
    <x v="1"/>
    <n v="2"/>
    <n v="57.599999999999994"/>
    <n v="24"/>
    <n v="24"/>
    <n v="24"/>
    <n v="0.14000000000000001"/>
    <n v="1152"/>
    <n v="480"/>
    <n v="161.28000000000003"/>
    <n v="510.72"/>
    <n v="0.44333333333333336"/>
  </r>
  <r>
    <n v="882"/>
    <x v="298"/>
    <n v="1"/>
    <n v="31"/>
    <n v="10"/>
    <x v="0"/>
    <x v="11"/>
    <x v="8"/>
    <n v="10"/>
    <n v="20"/>
    <x v="19"/>
    <n v="2227"/>
    <n v="7"/>
    <x v="1"/>
    <n v="2"/>
    <n v="24"/>
    <n v="10"/>
    <n v="10"/>
    <n v="10"/>
    <n v="0.14000000000000001"/>
    <n v="240"/>
    <n v="100"/>
    <n v="33.6"/>
    <n v="106.4"/>
    <n v="0.44333333333333336"/>
  </r>
  <r>
    <n v="883"/>
    <x v="299"/>
    <n v="8"/>
    <n v="29"/>
    <n v="12"/>
    <x v="1"/>
    <x v="11"/>
    <x v="5"/>
    <n v="14"/>
    <n v="28"/>
    <x v="15"/>
    <n v="4645"/>
    <n v="5"/>
    <x v="2"/>
    <n v="2"/>
    <n v="28"/>
    <n v="14"/>
    <n v="14"/>
    <n v="14"/>
    <n v="0.14000000000000001"/>
    <n v="336"/>
    <n v="168"/>
    <n v="47.040000000000006"/>
    <n v="120.95999999999998"/>
    <n v="0.35999999999999993"/>
  </r>
  <r>
    <n v="884"/>
    <x v="299"/>
    <n v="10"/>
    <n v="11"/>
    <n v="12"/>
    <x v="1"/>
    <x v="11"/>
    <x v="1"/>
    <n v="29"/>
    <n v="58"/>
    <x v="12"/>
    <n v="3985"/>
    <n v="6"/>
    <x v="4"/>
    <n v="2"/>
    <n v="58"/>
    <n v="29"/>
    <n v="29"/>
    <n v="29"/>
    <n v="0.14000000000000001"/>
    <n v="696"/>
    <n v="348"/>
    <n v="97.440000000000012"/>
    <n v="250.56"/>
    <n v="0.36"/>
  </r>
  <r>
    <n v="885"/>
    <x v="299"/>
    <n v="2"/>
    <n v="38"/>
    <n v="20"/>
    <x v="1"/>
    <x v="11"/>
    <x v="3"/>
    <n v="14"/>
    <n v="28"/>
    <x v="18"/>
    <n v="3055"/>
    <n v="6"/>
    <x v="4"/>
    <n v="2"/>
    <n v="28"/>
    <n v="14"/>
    <n v="14"/>
    <n v="14"/>
    <n v="0.14000000000000001"/>
    <n v="560"/>
    <n v="280"/>
    <n v="78.400000000000006"/>
    <n v="201.60000000000002"/>
    <n v="0.36000000000000004"/>
  </r>
  <r>
    <n v="886"/>
    <x v="300"/>
    <n v="3"/>
    <n v="3"/>
    <n v="9"/>
    <x v="2"/>
    <x v="11"/>
    <x v="2"/>
    <n v="23"/>
    <n v="46"/>
    <x v="24"/>
    <n v="5010"/>
    <n v="4"/>
    <x v="6"/>
    <n v="3"/>
    <n v="46"/>
    <n v="23"/>
    <n v="23"/>
    <n v="23"/>
    <n v="0.15"/>
    <n v="414"/>
    <n v="207"/>
    <n v="62.099999999999994"/>
    <n v="144.89999999999998"/>
    <n v="0.34999999999999992"/>
  </r>
  <r>
    <n v="887"/>
    <x v="300"/>
    <n v="4"/>
    <n v="5"/>
    <n v="13"/>
    <x v="2"/>
    <x v="11"/>
    <x v="7"/>
    <n v="14"/>
    <n v="28"/>
    <x v="23"/>
    <n v="3037"/>
    <n v="6"/>
    <x v="4"/>
    <n v="2"/>
    <n v="28"/>
    <n v="14"/>
    <n v="14"/>
    <n v="14"/>
    <n v="0.14000000000000001"/>
    <n v="364"/>
    <n v="182"/>
    <n v="50.960000000000008"/>
    <n v="131.04"/>
    <n v="0.36"/>
  </r>
  <r>
    <n v="888"/>
    <x v="300"/>
    <n v="9"/>
    <n v="38"/>
    <n v="19"/>
    <x v="2"/>
    <x v="11"/>
    <x v="0"/>
    <n v="26"/>
    <n v="52"/>
    <x v="18"/>
    <n v="3055"/>
    <n v="6"/>
    <x v="4"/>
    <n v="2"/>
    <n v="52"/>
    <n v="26"/>
    <n v="26"/>
    <n v="26"/>
    <n v="0.14000000000000001"/>
    <n v="988"/>
    <n v="494"/>
    <n v="138.32000000000002"/>
    <n v="355.67999999999995"/>
    <n v="0.35999999999999993"/>
  </r>
  <r>
    <n v="889"/>
    <x v="301"/>
    <n v="7"/>
    <n v="32"/>
    <n v="7"/>
    <x v="3"/>
    <x v="11"/>
    <x v="4"/>
    <n v="17"/>
    <n v="34"/>
    <x v="0"/>
    <n v="1612"/>
    <n v="8"/>
    <x v="0"/>
    <n v="1"/>
    <n v="34"/>
    <n v="17"/>
    <n v="17"/>
    <n v="17"/>
    <n v="0.13"/>
    <n v="238"/>
    <n v="119"/>
    <n v="30.94"/>
    <n v="88.06"/>
    <n v="0.37"/>
  </r>
  <r>
    <n v="890"/>
    <x v="301"/>
    <n v="9"/>
    <n v="23"/>
    <n v="17"/>
    <x v="3"/>
    <x v="11"/>
    <x v="0"/>
    <n v="26"/>
    <n v="52"/>
    <x v="22"/>
    <n v="5555"/>
    <n v="4"/>
    <x v="6"/>
    <n v="3"/>
    <n v="52"/>
    <n v="26"/>
    <n v="26"/>
    <n v="26"/>
    <n v="0.15"/>
    <n v="884"/>
    <n v="442"/>
    <n v="132.6"/>
    <n v="309.39999999999998"/>
    <n v="0.35"/>
  </r>
  <r>
    <n v="891"/>
    <x v="301"/>
    <n v="10"/>
    <n v="30"/>
    <n v="17"/>
    <x v="3"/>
    <x v="11"/>
    <x v="1"/>
    <n v="29"/>
    <n v="58"/>
    <x v="16"/>
    <n v="3909"/>
    <n v="6"/>
    <x v="4"/>
    <n v="2"/>
    <n v="58"/>
    <n v="29"/>
    <n v="29"/>
    <n v="29"/>
    <n v="0.14000000000000001"/>
    <n v="986"/>
    <n v="493"/>
    <n v="138.04000000000002"/>
    <n v="354.96000000000004"/>
    <n v="0.36000000000000004"/>
  </r>
  <r>
    <n v="892"/>
    <x v="302"/>
    <n v="8"/>
    <n v="20"/>
    <n v="14"/>
    <x v="4"/>
    <x v="11"/>
    <x v="5"/>
    <n v="14"/>
    <n v="28"/>
    <x v="21"/>
    <n v="3522"/>
    <n v="6"/>
    <x v="4"/>
    <n v="2"/>
    <n v="28"/>
    <n v="14"/>
    <n v="14"/>
    <n v="14"/>
    <n v="0.14000000000000001"/>
    <n v="392"/>
    <n v="196"/>
    <n v="54.88"/>
    <n v="141.12"/>
    <n v="0.36"/>
  </r>
  <r>
    <n v="893"/>
    <x v="302"/>
    <n v="1"/>
    <n v="19"/>
    <n v="14"/>
    <x v="4"/>
    <x v="11"/>
    <x v="8"/>
    <n v="10"/>
    <n v="20"/>
    <x v="11"/>
    <n v="4862"/>
    <n v="5"/>
    <x v="2"/>
    <n v="2"/>
    <n v="20"/>
    <n v="10"/>
    <n v="10"/>
    <n v="10"/>
    <n v="0.14000000000000001"/>
    <n v="280"/>
    <n v="140"/>
    <n v="39.200000000000003"/>
    <n v="100.80000000000001"/>
    <n v="0.36000000000000004"/>
  </r>
  <r>
    <n v="894"/>
    <x v="302"/>
    <n v="8"/>
    <n v="20"/>
    <n v="11"/>
    <x v="4"/>
    <x v="11"/>
    <x v="5"/>
    <n v="14"/>
    <n v="28"/>
    <x v="21"/>
    <n v="3522"/>
    <n v="6"/>
    <x v="4"/>
    <n v="2"/>
    <n v="28"/>
    <n v="14"/>
    <n v="14"/>
    <n v="14"/>
    <n v="0.14000000000000001"/>
    <n v="308"/>
    <n v="154"/>
    <n v="43.120000000000005"/>
    <n v="110.88"/>
    <n v="0.36"/>
  </r>
  <r>
    <n v="895"/>
    <x v="303"/>
    <n v="4"/>
    <n v="31"/>
    <n v="22"/>
    <x v="5"/>
    <x v="11"/>
    <x v="7"/>
    <n v="14"/>
    <n v="28"/>
    <x v="19"/>
    <n v="2227"/>
    <n v="7"/>
    <x v="1"/>
    <n v="2"/>
    <n v="28"/>
    <n v="14"/>
    <n v="14"/>
    <n v="14"/>
    <n v="0.14000000000000001"/>
    <n v="616"/>
    <n v="308"/>
    <n v="86.240000000000009"/>
    <n v="221.76"/>
    <n v="0.36"/>
  </r>
  <r>
    <n v="896"/>
    <x v="303"/>
    <n v="9"/>
    <n v="21"/>
    <n v="22"/>
    <x v="5"/>
    <x v="11"/>
    <x v="0"/>
    <n v="26"/>
    <n v="52"/>
    <x v="26"/>
    <n v="2616"/>
    <n v="7"/>
    <x v="1"/>
    <n v="2"/>
    <n v="52"/>
    <n v="26"/>
    <n v="26"/>
    <n v="26"/>
    <n v="0.14000000000000001"/>
    <n v="1144"/>
    <n v="572"/>
    <n v="160.16000000000003"/>
    <n v="411.83999999999992"/>
    <n v="0.35999999999999993"/>
  </r>
  <r>
    <n v="897"/>
    <x v="303"/>
    <n v="1"/>
    <n v="22"/>
    <n v="12"/>
    <x v="5"/>
    <x v="11"/>
    <x v="8"/>
    <n v="10"/>
    <n v="20"/>
    <x v="27"/>
    <n v="1601"/>
    <n v="8"/>
    <x v="0"/>
    <n v="1"/>
    <n v="20"/>
    <n v="10"/>
    <n v="10"/>
    <n v="10"/>
    <n v="0.13"/>
    <n v="240"/>
    <n v="120"/>
    <n v="31.200000000000003"/>
    <n v="88.800000000000011"/>
    <n v="0.37000000000000005"/>
  </r>
  <r>
    <n v="898"/>
    <x v="304"/>
    <n v="6"/>
    <n v="10"/>
    <n v="17"/>
    <x v="6"/>
    <x v="11"/>
    <x v="9"/>
    <n v="16"/>
    <n v="32"/>
    <x v="6"/>
    <n v="4384"/>
    <n v="5"/>
    <x v="2"/>
    <n v="2"/>
    <n v="32"/>
    <n v="16"/>
    <n v="16"/>
    <n v="16"/>
    <n v="0.14000000000000001"/>
    <n v="544"/>
    <n v="272"/>
    <n v="76.160000000000011"/>
    <n v="195.83999999999997"/>
    <n v="0.35999999999999993"/>
  </r>
  <r>
    <n v="899"/>
    <x v="304"/>
    <n v="6"/>
    <n v="28"/>
    <n v="19"/>
    <x v="6"/>
    <x v="11"/>
    <x v="9"/>
    <n v="16"/>
    <n v="32"/>
    <x v="32"/>
    <n v="5249"/>
    <n v="4"/>
    <x v="6"/>
    <n v="3"/>
    <n v="32"/>
    <n v="16"/>
    <n v="16"/>
    <n v="16"/>
    <n v="0.15"/>
    <n v="608"/>
    <n v="304"/>
    <n v="91.2"/>
    <n v="212.8"/>
    <n v="0.35000000000000003"/>
  </r>
  <r>
    <n v="900"/>
    <x v="304"/>
    <n v="4"/>
    <n v="14"/>
    <n v="17"/>
    <x v="6"/>
    <x v="11"/>
    <x v="7"/>
    <n v="14"/>
    <n v="28"/>
    <x v="4"/>
    <n v="7062"/>
    <n v="2"/>
    <x v="3"/>
    <n v="4"/>
    <n v="25.2"/>
    <n v="14"/>
    <n v="14"/>
    <n v="14"/>
    <n v="0.17"/>
    <n v="428.4"/>
    <n v="238"/>
    <n v="72.828000000000003"/>
    <n v="117.572"/>
    <n v="0.27444444444444449"/>
  </r>
  <r>
    <n v="901"/>
    <x v="305"/>
    <n v="1"/>
    <n v="36"/>
    <n v="18"/>
    <x v="0"/>
    <x v="11"/>
    <x v="8"/>
    <n v="10"/>
    <n v="20"/>
    <x v="34"/>
    <n v="1898"/>
    <n v="8"/>
    <x v="0"/>
    <n v="1"/>
    <n v="24"/>
    <n v="10"/>
    <n v="10"/>
    <n v="10"/>
    <n v="0.13"/>
    <n v="432"/>
    <n v="180"/>
    <n v="56.160000000000004"/>
    <n v="195.84"/>
    <n v="0.45333333333333337"/>
  </r>
  <r>
    <n v="902"/>
    <x v="305"/>
    <n v="8"/>
    <n v="6"/>
    <n v="15"/>
    <x v="0"/>
    <x v="11"/>
    <x v="5"/>
    <n v="14"/>
    <n v="28"/>
    <x v="28"/>
    <n v="2700"/>
    <n v="2"/>
    <x v="3"/>
    <n v="4"/>
    <n v="25.2"/>
    <n v="14"/>
    <n v="14"/>
    <n v="14"/>
    <n v="0.17"/>
    <n v="378"/>
    <n v="210"/>
    <n v="64.260000000000005"/>
    <n v="103.74000000000001"/>
    <n v="0.27444444444444449"/>
  </r>
  <r>
    <n v="903"/>
    <x v="305"/>
    <n v="9"/>
    <n v="36"/>
    <n v="13"/>
    <x v="0"/>
    <x v="11"/>
    <x v="0"/>
    <n v="26"/>
    <n v="52"/>
    <x v="34"/>
    <n v="1898"/>
    <n v="8"/>
    <x v="0"/>
    <n v="1"/>
    <n v="62.4"/>
    <n v="26"/>
    <n v="26"/>
    <n v="26"/>
    <n v="0.13"/>
    <n v="811.19999999999993"/>
    <n v="338"/>
    <n v="105.45599999999999"/>
    <n v="367.74399999999991"/>
    <n v="0.45333333333333325"/>
  </r>
  <r>
    <n v="904"/>
    <x v="306"/>
    <n v="4"/>
    <n v="36"/>
    <n v="18"/>
    <x v="1"/>
    <x v="11"/>
    <x v="7"/>
    <n v="14"/>
    <n v="28"/>
    <x v="34"/>
    <n v="1898"/>
    <n v="8"/>
    <x v="0"/>
    <n v="1"/>
    <n v="28"/>
    <n v="14"/>
    <n v="14"/>
    <n v="14"/>
    <n v="0.13"/>
    <n v="504"/>
    <n v="252"/>
    <n v="65.52"/>
    <n v="186.48000000000002"/>
    <n v="0.37000000000000005"/>
  </r>
  <r>
    <n v="905"/>
    <x v="306"/>
    <n v="8"/>
    <n v="9"/>
    <n v="22"/>
    <x v="1"/>
    <x v="11"/>
    <x v="5"/>
    <n v="14"/>
    <n v="28"/>
    <x v="20"/>
    <n v="5400"/>
    <n v="4"/>
    <x v="6"/>
    <n v="3"/>
    <n v="28"/>
    <n v="14"/>
    <n v="14"/>
    <n v="14"/>
    <n v="0.15"/>
    <n v="616"/>
    <n v="308"/>
    <n v="92.399999999999991"/>
    <n v="215.60000000000002"/>
    <n v="0.35000000000000003"/>
  </r>
  <r>
    <n v="906"/>
    <x v="306"/>
    <n v="7"/>
    <n v="25"/>
    <n v="12"/>
    <x v="1"/>
    <x v="11"/>
    <x v="4"/>
    <n v="17"/>
    <n v="34"/>
    <x v="5"/>
    <n v="3586"/>
    <n v="6"/>
    <x v="4"/>
    <n v="2"/>
    <n v="34"/>
    <n v="17"/>
    <n v="17"/>
    <n v="17"/>
    <n v="0.14000000000000001"/>
    <n v="408"/>
    <n v="204"/>
    <n v="57.120000000000005"/>
    <n v="146.88"/>
    <n v="0.36"/>
  </r>
  <r>
    <n v="595"/>
    <x v="203"/>
    <n v="2"/>
    <n v="5"/>
    <n v="12"/>
    <x v="3"/>
    <x v="10"/>
    <x v="3"/>
    <n v="14"/>
    <n v="28"/>
    <x v="23"/>
    <n v="3037"/>
    <n v="6"/>
    <x v="4"/>
    <n v="2"/>
    <n v="28"/>
    <n v="14.700000000000001"/>
    <n v="14"/>
    <n v="14.700000000000001"/>
    <n v="0.18"/>
    <n v="336"/>
    <n v="176.4"/>
    <n v="60.48"/>
    <n v="99.12"/>
    <n v="0.29500000000000004"/>
  </r>
  <r>
    <n v="908"/>
    <x v="227"/>
    <n v="9"/>
    <n v="21"/>
    <n v="7"/>
    <x v="2"/>
    <x v="11"/>
    <x v="0"/>
    <n v="26"/>
    <n v="52"/>
    <x v="26"/>
    <n v="2616"/>
    <n v="7"/>
    <x v="1"/>
    <n v="2"/>
    <n v="52"/>
    <n v="26"/>
    <n v="26"/>
    <n v="26"/>
    <n v="0.14000000000000001"/>
    <n v="364"/>
    <n v="182"/>
    <n v="50.960000000000008"/>
    <n v="131.04"/>
    <n v="0.36"/>
  </r>
  <r>
    <n v="909"/>
    <x v="227"/>
    <n v="9"/>
    <n v="20"/>
    <n v="22"/>
    <x v="2"/>
    <x v="11"/>
    <x v="0"/>
    <n v="26"/>
    <n v="52"/>
    <x v="21"/>
    <n v="3522"/>
    <n v="6"/>
    <x v="4"/>
    <n v="2"/>
    <n v="52"/>
    <n v="26"/>
    <n v="26"/>
    <n v="26"/>
    <n v="0.14000000000000001"/>
    <n v="1144"/>
    <n v="572"/>
    <n v="160.16000000000003"/>
    <n v="411.83999999999992"/>
    <n v="0.35999999999999993"/>
  </r>
  <r>
    <n v="910"/>
    <x v="307"/>
    <n v="6"/>
    <n v="33"/>
    <n v="17"/>
    <x v="3"/>
    <x v="1"/>
    <x v="9"/>
    <n v="16"/>
    <n v="32"/>
    <x v="2"/>
    <n v="4217"/>
    <n v="5"/>
    <x v="2"/>
    <n v="2"/>
    <n v="32"/>
    <n v="16"/>
    <n v="16"/>
    <n v="16"/>
    <n v="0.17"/>
    <n v="544"/>
    <n v="272"/>
    <n v="92.48"/>
    <n v="179.51999999999998"/>
    <n v="0.32999999999999996"/>
  </r>
  <r>
    <n v="911"/>
    <x v="307"/>
    <n v="8"/>
    <n v="4"/>
    <n v="13"/>
    <x v="3"/>
    <x v="1"/>
    <x v="5"/>
    <n v="14"/>
    <n v="28"/>
    <x v="19"/>
    <n v="4345"/>
    <n v="5"/>
    <x v="2"/>
    <n v="2"/>
    <n v="28"/>
    <n v="14"/>
    <n v="14"/>
    <n v="14"/>
    <n v="0.17"/>
    <n v="364"/>
    <n v="182"/>
    <n v="61.88"/>
    <n v="120.12"/>
    <n v="0.33"/>
  </r>
  <r>
    <n v="912"/>
    <x v="307"/>
    <n v="7"/>
    <n v="27"/>
    <n v="17"/>
    <x v="3"/>
    <x v="1"/>
    <x v="4"/>
    <n v="17"/>
    <n v="34"/>
    <x v="36"/>
    <n v="1057"/>
    <n v="8"/>
    <x v="0"/>
    <n v="1"/>
    <n v="34"/>
    <n v="17"/>
    <n v="17"/>
    <n v="17"/>
    <n v="0.15"/>
    <n v="578"/>
    <n v="289"/>
    <n v="86.7"/>
    <n v="202.3"/>
    <n v="0.35000000000000003"/>
  </r>
  <r>
    <n v="913"/>
    <x v="308"/>
    <n v="3"/>
    <n v="15"/>
    <n v="21"/>
    <x v="4"/>
    <x v="1"/>
    <x v="2"/>
    <n v="23"/>
    <n v="46"/>
    <x v="9"/>
    <n v="1821"/>
    <n v="8"/>
    <x v="0"/>
    <n v="1"/>
    <n v="46"/>
    <n v="23"/>
    <n v="23"/>
    <n v="23"/>
    <n v="0.15"/>
    <n v="966"/>
    <n v="483"/>
    <n v="144.9"/>
    <n v="338.1"/>
    <n v="0.35000000000000003"/>
  </r>
  <r>
    <n v="914"/>
    <x v="308"/>
    <n v="9"/>
    <n v="7"/>
    <n v="17"/>
    <x v="4"/>
    <x v="1"/>
    <x v="0"/>
    <n v="26"/>
    <n v="52"/>
    <x v="17"/>
    <n v="1810"/>
    <n v="8"/>
    <x v="0"/>
    <n v="1"/>
    <n v="52"/>
    <n v="26"/>
    <n v="26"/>
    <n v="26"/>
    <n v="0.15"/>
    <n v="884"/>
    <n v="442"/>
    <n v="132.6"/>
    <n v="309.39999999999998"/>
    <n v="0.35"/>
  </r>
  <r>
    <n v="915"/>
    <x v="308"/>
    <n v="10"/>
    <n v="1"/>
    <n v="13"/>
    <x v="4"/>
    <x v="1"/>
    <x v="1"/>
    <n v="29"/>
    <n v="58"/>
    <x v="29"/>
    <n v="7402"/>
    <n v="7"/>
    <x v="1"/>
    <n v="2"/>
    <n v="58"/>
    <n v="29"/>
    <n v="29"/>
    <n v="29"/>
    <n v="0.17"/>
    <n v="754"/>
    <n v="377"/>
    <n v="128.18"/>
    <n v="248.82"/>
    <n v="0.33"/>
  </r>
  <r>
    <n v="916"/>
    <x v="309"/>
    <n v="9"/>
    <n v="26"/>
    <n v="14"/>
    <x v="5"/>
    <x v="1"/>
    <x v="0"/>
    <n v="26"/>
    <n v="52"/>
    <x v="1"/>
    <n v="2557"/>
    <n v="7"/>
    <x v="1"/>
    <n v="2"/>
    <n v="52"/>
    <n v="26"/>
    <n v="26"/>
    <n v="26"/>
    <n v="0.17"/>
    <n v="728"/>
    <n v="364"/>
    <n v="123.76"/>
    <n v="240.24"/>
    <n v="0.33"/>
  </r>
  <r>
    <n v="917"/>
    <x v="309"/>
    <n v="6"/>
    <n v="34"/>
    <n v="16"/>
    <x v="5"/>
    <x v="1"/>
    <x v="9"/>
    <n v="16"/>
    <n v="32"/>
    <x v="31"/>
    <n v="3680"/>
    <n v="6"/>
    <x v="4"/>
    <n v="2"/>
    <n v="32"/>
    <n v="16"/>
    <n v="16"/>
    <n v="16"/>
    <n v="0.17"/>
    <n v="512"/>
    <n v="256"/>
    <n v="87.04"/>
    <n v="168.95999999999998"/>
    <n v="0.32999999999999996"/>
  </r>
  <r>
    <n v="918"/>
    <x v="309"/>
    <n v="4"/>
    <n v="8"/>
    <n v="13"/>
    <x v="5"/>
    <x v="1"/>
    <x v="7"/>
    <n v="14"/>
    <n v="28"/>
    <x v="8"/>
    <n v="6768"/>
    <n v="3"/>
    <x v="5"/>
    <n v="3"/>
    <n v="25.2"/>
    <n v="14"/>
    <n v="14"/>
    <n v="14"/>
    <n v="0.19"/>
    <n v="327.59999999999997"/>
    <n v="182"/>
    <n v="62.243999999999993"/>
    <n v="83.355999999999966"/>
    <n v="0.25444444444444436"/>
  </r>
  <r>
    <n v="919"/>
    <x v="310"/>
    <n v="6"/>
    <n v="6"/>
    <n v="18"/>
    <x v="6"/>
    <x v="1"/>
    <x v="9"/>
    <n v="16"/>
    <n v="32"/>
    <x v="28"/>
    <n v="2700"/>
    <n v="2"/>
    <x v="3"/>
    <n v="4"/>
    <n v="28.8"/>
    <n v="16"/>
    <n v="16"/>
    <n v="16"/>
    <n v="0.21"/>
    <n v="518.4"/>
    <n v="288"/>
    <n v="108.86399999999999"/>
    <n v="121.536"/>
    <n v="0.23444444444444446"/>
  </r>
  <r>
    <n v="920"/>
    <x v="310"/>
    <n v="1"/>
    <n v="40"/>
    <n v="16"/>
    <x v="6"/>
    <x v="1"/>
    <x v="8"/>
    <n v="10"/>
    <n v="20"/>
    <x v="30"/>
    <n v="1598"/>
    <n v="8"/>
    <x v="0"/>
    <n v="1"/>
    <n v="20"/>
    <n v="10"/>
    <n v="10"/>
    <n v="10"/>
    <n v="0.15"/>
    <n v="320"/>
    <n v="160"/>
    <n v="48"/>
    <n v="112"/>
    <n v="0.35"/>
  </r>
  <r>
    <n v="921"/>
    <x v="310"/>
    <n v="5"/>
    <n v="20"/>
    <n v="17"/>
    <x v="6"/>
    <x v="1"/>
    <x v="6"/>
    <n v="24"/>
    <n v="48"/>
    <x v="21"/>
    <n v="3522"/>
    <n v="6"/>
    <x v="4"/>
    <n v="2"/>
    <n v="48"/>
    <n v="24"/>
    <n v="24"/>
    <n v="24"/>
    <n v="0.17"/>
    <n v="816"/>
    <n v="408"/>
    <n v="138.72"/>
    <n v="269.27999999999997"/>
    <n v="0.32999999999999996"/>
  </r>
  <r>
    <n v="922"/>
    <x v="311"/>
    <n v="8"/>
    <n v="6"/>
    <n v="18"/>
    <x v="0"/>
    <x v="1"/>
    <x v="5"/>
    <n v="14"/>
    <n v="28"/>
    <x v="28"/>
    <n v="2700"/>
    <n v="2"/>
    <x v="3"/>
    <n v="4"/>
    <n v="25.2"/>
    <n v="14"/>
    <n v="14"/>
    <n v="14"/>
    <n v="0.21"/>
    <n v="453.59999999999997"/>
    <n v="252"/>
    <n v="95.255999999999986"/>
    <n v="106.34399999999999"/>
    <n v="0.23444444444444446"/>
  </r>
  <r>
    <n v="923"/>
    <x v="311"/>
    <n v="3"/>
    <n v="4"/>
    <n v="12"/>
    <x v="0"/>
    <x v="1"/>
    <x v="2"/>
    <n v="23"/>
    <n v="46"/>
    <x v="19"/>
    <n v="4345"/>
    <n v="5"/>
    <x v="2"/>
    <n v="2"/>
    <n v="55.199999999999996"/>
    <n v="23"/>
    <n v="23"/>
    <n v="23"/>
    <n v="0.17"/>
    <n v="662.4"/>
    <n v="276"/>
    <n v="112.608"/>
    <n v="273.79199999999997"/>
    <n v="0.41333333333333333"/>
  </r>
  <r>
    <n v="924"/>
    <x v="311"/>
    <n v="4"/>
    <n v="7"/>
    <n v="13"/>
    <x v="0"/>
    <x v="1"/>
    <x v="7"/>
    <n v="14"/>
    <n v="28"/>
    <x v="17"/>
    <n v="1810"/>
    <n v="8"/>
    <x v="0"/>
    <n v="1"/>
    <n v="33.6"/>
    <n v="14"/>
    <n v="14"/>
    <n v="14"/>
    <n v="0.15"/>
    <n v="436.8"/>
    <n v="182"/>
    <n v="65.52"/>
    <n v="189.28000000000003"/>
    <n v="0.4333333333333334"/>
  </r>
  <r>
    <n v="925"/>
    <x v="312"/>
    <n v="4"/>
    <n v="8"/>
    <n v="17"/>
    <x v="1"/>
    <x v="1"/>
    <x v="7"/>
    <n v="14"/>
    <n v="28"/>
    <x v="8"/>
    <n v="6768"/>
    <n v="3"/>
    <x v="5"/>
    <n v="3"/>
    <n v="25.2"/>
    <n v="14"/>
    <n v="14"/>
    <n v="14"/>
    <n v="0.19"/>
    <n v="428.4"/>
    <n v="238"/>
    <n v="81.396000000000001"/>
    <n v="109.00399999999996"/>
    <n v="0.25444444444444436"/>
  </r>
  <r>
    <n v="926"/>
    <x v="312"/>
    <n v="1"/>
    <n v="10"/>
    <n v="12"/>
    <x v="1"/>
    <x v="1"/>
    <x v="8"/>
    <n v="10"/>
    <n v="20"/>
    <x v="6"/>
    <n v="4384"/>
    <n v="5"/>
    <x v="2"/>
    <n v="2"/>
    <n v="20"/>
    <n v="10"/>
    <n v="10"/>
    <n v="10"/>
    <n v="0.17"/>
    <n v="240"/>
    <n v="120"/>
    <n v="40.800000000000004"/>
    <n v="79.199999999999989"/>
    <n v="0.32999999999999996"/>
  </r>
  <r>
    <n v="927"/>
    <x v="312"/>
    <n v="5"/>
    <n v="40"/>
    <n v="16"/>
    <x v="1"/>
    <x v="1"/>
    <x v="6"/>
    <n v="24"/>
    <n v="48"/>
    <x v="30"/>
    <n v="1598"/>
    <n v="8"/>
    <x v="0"/>
    <n v="1"/>
    <n v="48"/>
    <n v="24"/>
    <n v="24"/>
    <n v="24"/>
    <n v="0.15"/>
    <n v="768"/>
    <n v="384"/>
    <n v="115.19999999999999"/>
    <n v="268.8"/>
    <n v="0.35000000000000003"/>
  </r>
  <r>
    <n v="928"/>
    <x v="313"/>
    <n v="8"/>
    <n v="11"/>
    <n v="18"/>
    <x v="2"/>
    <x v="1"/>
    <x v="5"/>
    <n v="14"/>
    <n v="28"/>
    <x v="12"/>
    <n v="3985"/>
    <n v="6"/>
    <x v="4"/>
    <n v="2"/>
    <n v="28"/>
    <n v="14"/>
    <n v="14"/>
    <n v="14"/>
    <n v="0.17"/>
    <n v="504"/>
    <n v="252"/>
    <n v="85.68"/>
    <n v="166.32"/>
    <n v="0.32999999999999996"/>
  </r>
  <r>
    <n v="929"/>
    <x v="313"/>
    <n v="2"/>
    <n v="29"/>
    <n v="13"/>
    <x v="2"/>
    <x v="1"/>
    <x v="3"/>
    <n v="14"/>
    <n v="28"/>
    <x v="15"/>
    <n v="4645"/>
    <n v="5"/>
    <x v="2"/>
    <n v="2"/>
    <n v="28"/>
    <n v="14"/>
    <n v="14"/>
    <n v="14"/>
    <n v="0.17"/>
    <n v="364"/>
    <n v="182"/>
    <n v="61.88"/>
    <n v="120.12"/>
    <n v="0.33"/>
  </r>
  <r>
    <n v="930"/>
    <x v="313"/>
    <n v="2"/>
    <n v="15"/>
    <n v="17"/>
    <x v="2"/>
    <x v="1"/>
    <x v="3"/>
    <n v="14"/>
    <n v="28"/>
    <x v="9"/>
    <n v="1821"/>
    <n v="8"/>
    <x v="0"/>
    <n v="1"/>
    <n v="28"/>
    <n v="14"/>
    <n v="14"/>
    <n v="14"/>
    <n v="0.15"/>
    <n v="476"/>
    <n v="238"/>
    <n v="71.399999999999991"/>
    <n v="166.60000000000002"/>
    <n v="0.35000000000000003"/>
  </r>
  <r>
    <n v="931"/>
    <x v="314"/>
    <n v="9"/>
    <n v="30"/>
    <n v="23"/>
    <x v="3"/>
    <x v="1"/>
    <x v="0"/>
    <n v="26"/>
    <n v="52"/>
    <x v="16"/>
    <n v="3909"/>
    <n v="6"/>
    <x v="4"/>
    <n v="2"/>
    <n v="52"/>
    <n v="26"/>
    <n v="26"/>
    <n v="26"/>
    <n v="0.17"/>
    <n v="1196"/>
    <n v="598"/>
    <n v="203.32000000000002"/>
    <n v="394.67999999999995"/>
    <n v="0.32999999999999996"/>
  </r>
  <r>
    <n v="932"/>
    <x v="314"/>
    <n v="10"/>
    <n v="9"/>
    <n v="13"/>
    <x v="3"/>
    <x v="1"/>
    <x v="1"/>
    <n v="29"/>
    <n v="58"/>
    <x v="20"/>
    <n v="5400"/>
    <n v="4"/>
    <x v="6"/>
    <n v="3"/>
    <n v="58"/>
    <n v="29"/>
    <n v="29"/>
    <n v="29"/>
    <n v="0.19"/>
    <n v="754"/>
    <n v="377"/>
    <n v="143.26"/>
    <n v="233.74"/>
    <n v="0.31"/>
  </r>
  <r>
    <n v="933"/>
    <x v="314"/>
    <n v="10"/>
    <n v="11"/>
    <n v="14"/>
    <x v="3"/>
    <x v="1"/>
    <x v="1"/>
    <n v="29"/>
    <n v="58"/>
    <x v="12"/>
    <n v="3985"/>
    <n v="6"/>
    <x v="4"/>
    <n v="2"/>
    <n v="58"/>
    <n v="29"/>
    <n v="29"/>
    <n v="29"/>
    <n v="0.17"/>
    <n v="812"/>
    <n v="406"/>
    <n v="138.04000000000002"/>
    <n v="267.96000000000004"/>
    <n v="0.33000000000000007"/>
  </r>
  <r>
    <n v="934"/>
    <x v="315"/>
    <n v="10"/>
    <n v="16"/>
    <n v="9"/>
    <x v="4"/>
    <x v="1"/>
    <x v="1"/>
    <n v="29"/>
    <n v="58"/>
    <x v="6"/>
    <n v="2456"/>
    <n v="7"/>
    <x v="1"/>
    <n v="2"/>
    <n v="58"/>
    <n v="29"/>
    <n v="29"/>
    <n v="29"/>
    <n v="0.17"/>
    <n v="522"/>
    <n v="261"/>
    <n v="88.740000000000009"/>
    <n v="172.26"/>
    <n v="0.32999999999999996"/>
  </r>
  <r>
    <n v="935"/>
    <x v="315"/>
    <n v="8"/>
    <n v="17"/>
    <n v="20"/>
    <x v="4"/>
    <x v="1"/>
    <x v="5"/>
    <n v="14"/>
    <n v="28"/>
    <x v="33"/>
    <n v="8512"/>
    <n v="1"/>
    <x v="7"/>
    <n v="5"/>
    <n v="25.2"/>
    <n v="14"/>
    <n v="14"/>
    <n v="14"/>
    <n v="0.23"/>
    <n v="504"/>
    <n v="280"/>
    <n v="115.92"/>
    <n v="108.07999999999998"/>
    <n v="0.21444444444444441"/>
  </r>
  <r>
    <n v="936"/>
    <x v="315"/>
    <n v="8"/>
    <n v="36"/>
    <n v="7"/>
    <x v="4"/>
    <x v="1"/>
    <x v="5"/>
    <n v="14"/>
    <n v="28"/>
    <x v="34"/>
    <n v="1898"/>
    <n v="8"/>
    <x v="0"/>
    <n v="1"/>
    <n v="28"/>
    <n v="14"/>
    <n v="14"/>
    <n v="14"/>
    <n v="0.15"/>
    <n v="196"/>
    <n v="98"/>
    <n v="29.4"/>
    <n v="68.599999999999994"/>
    <n v="0.35"/>
  </r>
  <r>
    <n v="937"/>
    <x v="316"/>
    <n v="4"/>
    <n v="38"/>
    <n v="17"/>
    <x v="5"/>
    <x v="1"/>
    <x v="7"/>
    <n v="14"/>
    <n v="28"/>
    <x v="18"/>
    <n v="3055"/>
    <n v="6"/>
    <x v="4"/>
    <n v="2"/>
    <n v="28"/>
    <n v="14"/>
    <n v="14"/>
    <n v="14"/>
    <n v="0.17"/>
    <n v="476"/>
    <n v="238"/>
    <n v="80.92"/>
    <n v="157.07999999999998"/>
    <n v="0.32999999999999996"/>
  </r>
  <r>
    <n v="938"/>
    <x v="316"/>
    <n v="6"/>
    <n v="6"/>
    <n v="13"/>
    <x v="5"/>
    <x v="1"/>
    <x v="9"/>
    <n v="16"/>
    <n v="32"/>
    <x v="28"/>
    <n v="2700"/>
    <n v="2"/>
    <x v="3"/>
    <n v="4"/>
    <n v="28.8"/>
    <n v="16"/>
    <n v="16"/>
    <n v="16"/>
    <n v="0.21"/>
    <n v="374.40000000000003"/>
    <n v="208"/>
    <n v="78.624000000000009"/>
    <n v="87.77600000000001"/>
    <n v="0.23444444444444446"/>
  </r>
  <r>
    <n v="939"/>
    <x v="316"/>
    <n v="7"/>
    <n v="35"/>
    <n v="13"/>
    <x v="5"/>
    <x v="1"/>
    <x v="4"/>
    <n v="17"/>
    <n v="34"/>
    <x v="3"/>
    <n v="2383"/>
    <n v="7"/>
    <x v="1"/>
    <n v="2"/>
    <n v="34"/>
    <n v="17"/>
    <n v="17"/>
    <n v="17"/>
    <n v="0.17"/>
    <n v="442"/>
    <n v="221"/>
    <n v="75.14"/>
    <n v="145.86000000000001"/>
    <n v="0.33"/>
  </r>
  <r>
    <n v="940"/>
    <x v="317"/>
    <n v="1"/>
    <n v="31"/>
    <n v="10"/>
    <x v="6"/>
    <x v="1"/>
    <x v="8"/>
    <n v="10"/>
    <n v="20"/>
    <x v="19"/>
    <n v="2227"/>
    <n v="7"/>
    <x v="1"/>
    <n v="2"/>
    <n v="20"/>
    <n v="10"/>
    <n v="10"/>
    <n v="10"/>
    <n v="0.17"/>
    <n v="200"/>
    <n v="100"/>
    <n v="34"/>
    <n v="66"/>
    <n v="0.33"/>
  </r>
  <r>
    <n v="941"/>
    <x v="317"/>
    <n v="9"/>
    <n v="30"/>
    <n v="12"/>
    <x v="6"/>
    <x v="1"/>
    <x v="0"/>
    <n v="26"/>
    <n v="52"/>
    <x v="16"/>
    <n v="3909"/>
    <n v="6"/>
    <x v="4"/>
    <n v="2"/>
    <n v="52"/>
    <n v="26"/>
    <n v="26"/>
    <n v="26"/>
    <n v="0.17"/>
    <n v="624"/>
    <n v="312"/>
    <n v="106.08000000000001"/>
    <n v="205.91999999999996"/>
    <n v="0.32999999999999996"/>
  </r>
  <r>
    <n v="942"/>
    <x v="317"/>
    <n v="7"/>
    <n v="33"/>
    <n v="15"/>
    <x v="6"/>
    <x v="1"/>
    <x v="4"/>
    <n v="17"/>
    <n v="34"/>
    <x v="2"/>
    <n v="4217"/>
    <n v="5"/>
    <x v="2"/>
    <n v="2"/>
    <n v="34"/>
    <n v="17"/>
    <n v="17"/>
    <n v="17"/>
    <n v="0.17"/>
    <n v="510"/>
    <n v="255"/>
    <n v="86.7"/>
    <n v="168.3"/>
    <n v="0.33"/>
  </r>
  <r>
    <n v="956"/>
    <x v="318"/>
    <n v="9"/>
    <n v="5"/>
    <n v="12"/>
    <x v="4"/>
    <x v="1"/>
    <x v="0"/>
    <n v="26"/>
    <n v="52"/>
    <x v="23"/>
    <n v="3037"/>
    <n v="6"/>
    <x v="4"/>
    <n v="2"/>
    <n v="52"/>
    <n v="26"/>
    <n v="26"/>
    <n v="26"/>
    <n v="0.17"/>
    <n v="624"/>
    <n v="312"/>
    <n v="106.08000000000001"/>
    <n v="205.91999999999996"/>
    <n v="0.32999999999999996"/>
  </r>
  <r>
    <n v="944"/>
    <x v="235"/>
    <n v="5"/>
    <n v="11"/>
    <n v="17"/>
    <x v="0"/>
    <x v="1"/>
    <x v="6"/>
    <n v="24"/>
    <n v="48"/>
    <x v="12"/>
    <n v="3985"/>
    <n v="6"/>
    <x v="4"/>
    <n v="2"/>
    <n v="57.599999999999994"/>
    <n v="24"/>
    <n v="24"/>
    <n v="24"/>
    <n v="0.17"/>
    <n v="979.19999999999993"/>
    <n v="408"/>
    <n v="166.464"/>
    <n v="404.73599999999999"/>
    <n v="0.41333333333333333"/>
  </r>
  <r>
    <n v="945"/>
    <x v="235"/>
    <n v="3"/>
    <n v="29"/>
    <n v="14"/>
    <x v="0"/>
    <x v="1"/>
    <x v="2"/>
    <n v="23"/>
    <n v="46"/>
    <x v="15"/>
    <n v="4645"/>
    <n v="5"/>
    <x v="2"/>
    <n v="2"/>
    <n v="55.199999999999996"/>
    <n v="23"/>
    <n v="23"/>
    <n v="23"/>
    <n v="0.17"/>
    <n v="772.8"/>
    <n v="322"/>
    <n v="131.376"/>
    <n v="319.42399999999998"/>
    <n v="0.41333333333333333"/>
  </r>
  <r>
    <n v="946"/>
    <x v="319"/>
    <n v="4"/>
    <n v="27"/>
    <n v="12"/>
    <x v="1"/>
    <x v="1"/>
    <x v="7"/>
    <n v="14"/>
    <n v="28"/>
    <x v="36"/>
    <n v="1057"/>
    <n v="8"/>
    <x v="0"/>
    <n v="1"/>
    <n v="28"/>
    <n v="14"/>
    <n v="14"/>
    <n v="14"/>
    <n v="0.15"/>
    <n v="336"/>
    <n v="168"/>
    <n v="50.4"/>
    <n v="117.6"/>
    <n v="0.35"/>
  </r>
  <r>
    <n v="947"/>
    <x v="319"/>
    <n v="9"/>
    <n v="28"/>
    <n v="17"/>
    <x v="1"/>
    <x v="1"/>
    <x v="0"/>
    <n v="26"/>
    <n v="52"/>
    <x v="32"/>
    <n v="5249"/>
    <n v="4"/>
    <x v="6"/>
    <n v="3"/>
    <n v="52"/>
    <n v="26"/>
    <n v="26"/>
    <n v="26"/>
    <n v="0.19"/>
    <n v="884"/>
    <n v="442"/>
    <n v="167.96"/>
    <n v="274.03999999999996"/>
    <n v="0.30999999999999994"/>
  </r>
  <r>
    <n v="948"/>
    <x v="319"/>
    <n v="10"/>
    <n v="29"/>
    <n v="15"/>
    <x v="1"/>
    <x v="1"/>
    <x v="1"/>
    <n v="29"/>
    <n v="58"/>
    <x v="15"/>
    <n v="4645"/>
    <n v="5"/>
    <x v="2"/>
    <n v="2"/>
    <n v="58"/>
    <n v="29"/>
    <n v="29"/>
    <n v="29"/>
    <n v="0.17"/>
    <n v="870"/>
    <n v="435"/>
    <n v="147.9"/>
    <n v="287.10000000000002"/>
    <n v="0.33"/>
  </r>
  <r>
    <n v="949"/>
    <x v="320"/>
    <n v="2"/>
    <n v="2"/>
    <n v="16"/>
    <x v="2"/>
    <x v="1"/>
    <x v="3"/>
    <n v="14"/>
    <n v="28"/>
    <x v="37"/>
    <n v="6979"/>
    <n v="3"/>
    <x v="5"/>
    <n v="3"/>
    <n v="25.2"/>
    <n v="14"/>
    <n v="14"/>
    <n v="14"/>
    <n v="0.19"/>
    <n v="403.2"/>
    <n v="224"/>
    <n v="76.608000000000004"/>
    <n v="102.59199999999998"/>
    <n v="0.25444444444444442"/>
  </r>
  <r>
    <n v="950"/>
    <x v="320"/>
    <n v="8"/>
    <n v="16"/>
    <n v="16"/>
    <x v="2"/>
    <x v="1"/>
    <x v="5"/>
    <n v="14"/>
    <n v="28"/>
    <x v="6"/>
    <n v="2456"/>
    <n v="7"/>
    <x v="1"/>
    <n v="2"/>
    <n v="28"/>
    <n v="14"/>
    <n v="14"/>
    <n v="14"/>
    <n v="0.17"/>
    <n v="448"/>
    <n v="224"/>
    <n v="76.160000000000011"/>
    <n v="147.83999999999997"/>
    <n v="0.32999999999999996"/>
  </r>
  <r>
    <n v="951"/>
    <x v="320"/>
    <n v="10"/>
    <n v="27"/>
    <n v="15"/>
    <x v="2"/>
    <x v="1"/>
    <x v="1"/>
    <n v="29"/>
    <n v="58"/>
    <x v="36"/>
    <n v="1057"/>
    <n v="8"/>
    <x v="0"/>
    <n v="1"/>
    <n v="58"/>
    <n v="29"/>
    <n v="29"/>
    <n v="29"/>
    <n v="0.15"/>
    <n v="870"/>
    <n v="435"/>
    <n v="130.5"/>
    <n v="304.5"/>
    <n v="0.35"/>
  </r>
  <r>
    <n v="952"/>
    <x v="321"/>
    <n v="3"/>
    <n v="6"/>
    <n v="14"/>
    <x v="3"/>
    <x v="1"/>
    <x v="2"/>
    <n v="23"/>
    <n v="46"/>
    <x v="28"/>
    <n v="2700"/>
    <n v="2"/>
    <x v="3"/>
    <n v="4"/>
    <n v="41.4"/>
    <n v="23"/>
    <n v="23"/>
    <n v="23"/>
    <n v="0.21"/>
    <n v="579.6"/>
    <n v="322"/>
    <n v="121.71599999999999"/>
    <n v="135.88400000000001"/>
    <n v="0.23444444444444446"/>
  </r>
  <r>
    <n v="953"/>
    <x v="321"/>
    <n v="4"/>
    <n v="38"/>
    <n v="15"/>
    <x v="3"/>
    <x v="1"/>
    <x v="7"/>
    <n v="14"/>
    <n v="28"/>
    <x v="18"/>
    <n v="3055"/>
    <n v="6"/>
    <x v="4"/>
    <n v="2"/>
    <n v="28"/>
    <n v="14"/>
    <n v="14"/>
    <n v="14"/>
    <n v="0.17"/>
    <n v="420"/>
    <n v="210"/>
    <n v="71.400000000000006"/>
    <n v="138.60000000000002"/>
    <n v="0.33000000000000007"/>
  </r>
  <r>
    <n v="954"/>
    <x v="321"/>
    <n v="10"/>
    <n v="12"/>
    <n v="15"/>
    <x v="3"/>
    <x v="1"/>
    <x v="1"/>
    <n v="29"/>
    <n v="58"/>
    <x v="14"/>
    <n v="2027"/>
    <n v="7"/>
    <x v="1"/>
    <n v="2"/>
    <n v="58"/>
    <n v="29"/>
    <n v="29"/>
    <n v="29"/>
    <n v="0.17"/>
    <n v="870"/>
    <n v="435"/>
    <n v="147.9"/>
    <n v="287.10000000000002"/>
    <n v="0.33"/>
  </r>
  <r>
    <n v="955"/>
    <x v="318"/>
    <n v="5"/>
    <n v="34"/>
    <n v="17"/>
    <x v="4"/>
    <x v="1"/>
    <x v="6"/>
    <n v="24"/>
    <n v="48"/>
    <x v="31"/>
    <n v="3680"/>
    <n v="6"/>
    <x v="4"/>
    <n v="2"/>
    <n v="48"/>
    <n v="24"/>
    <n v="24"/>
    <n v="24"/>
    <n v="0.17"/>
    <n v="816"/>
    <n v="408"/>
    <n v="138.72"/>
    <n v="269.27999999999997"/>
    <n v="0.32999999999999996"/>
  </r>
  <r>
    <n v="186"/>
    <x v="63"/>
    <n v="1"/>
    <n v="5"/>
    <n v="11"/>
    <x v="6"/>
    <x v="3"/>
    <x v="8"/>
    <n v="10"/>
    <n v="20"/>
    <x v="23"/>
    <n v="3037"/>
    <n v="6"/>
    <x v="4"/>
    <n v="2"/>
    <n v="20"/>
    <n v="10"/>
    <n v="10"/>
    <n v="10"/>
    <n v="0.11"/>
    <n v="220"/>
    <n v="110"/>
    <n v="24.2"/>
    <n v="85.800000000000011"/>
    <n v="0.39000000000000007"/>
  </r>
  <r>
    <n v="957"/>
    <x v="318"/>
    <n v="2"/>
    <n v="13"/>
    <n v="16"/>
    <x v="4"/>
    <x v="1"/>
    <x v="3"/>
    <n v="14"/>
    <n v="28"/>
    <x v="25"/>
    <n v="1830"/>
    <n v="8"/>
    <x v="0"/>
    <n v="1"/>
    <n v="28"/>
    <n v="14"/>
    <n v="14"/>
    <n v="14"/>
    <n v="0.15"/>
    <n v="448"/>
    <n v="224"/>
    <n v="67.2"/>
    <n v="156.80000000000001"/>
    <n v="0.35000000000000003"/>
  </r>
  <r>
    <n v="958"/>
    <x v="322"/>
    <n v="3"/>
    <n v="13"/>
    <n v="19"/>
    <x v="5"/>
    <x v="1"/>
    <x v="2"/>
    <n v="23"/>
    <n v="46"/>
    <x v="25"/>
    <n v="1830"/>
    <n v="8"/>
    <x v="0"/>
    <n v="1"/>
    <n v="46"/>
    <n v="23"/>
    <n v="23"/>
    <n v="23"/>
    <n v="0.15"/>
    <n v="874"/>
    <n v="437"/>
    <n v="131.1"/>
    <n v="305.89999999999998"/>
    <n v="0.35"/>
  </r>
  <r>
    <n v="959"/>
    <x v="322"/>
    <n v="10"/>
    <n v="1"/>
    <n v="16"/>
    <x v="5"/>
    <x v="1"/>
    <x v="1"/>
    <n v="29"/>
    <n v="58"/>
    <x v="29"/>
    <n v="7402"/>
    <n v="7"/>
    <x v="1"/>
    <n v="2"/>
    <n v="58"/>
    <n v="29"/>
    <n v="29"/>
    <n v="29"/>
    <n v="0.17"/>
    <n v="928"/>
    <n v="464"/>
    <n v="157.76000000000002"/>
    <n v="306.24"/>
    <n v="0.33"/>
  </r>
  <r>
    <n v="960"/>
    <x v="322"/>
    <n v="1"/>
    <n v="9"/>
    <n v="16"/>
    <x v="5"/>
    <x v="1"/>
    <x v="8"/>
    <n v="10"/>
    <n v="20"/>
    <x v="20"/>
    <n v="5400"/>
    <n v="4"/>
    <x v="6"/>
    <n v="3"/>
    <n v="20"/>
    <n v="10"/>
    <n v="10"/>
    <n v="10"/>
    <n v="0.19"/>
    <n v="320"/>
    <n v="160"/>
    <n v="60.8"/>
    <n v="99.199999999999989"/>
    <n v="0.30999999999999994"/>
  </r>
  <r>
    <n v="961"/>
    <x v="323"/>
    <n v="1"/>
    <n v="24"/>
    <n v="10"/>
    <x v="6"/>
    <x v="1"/>
    <x v="8"/>
    <n v="10"/>
    <n v="20"/>
    <x v="10"/>
    <n v="4875"/>
    <n v="5"/>
    <x v="2"/>
    <n v="2"/>
    <n v="20"/>
    <n v="10"/>
    <n v="10"/>
    <n v="10"/>
    <n v="0.17"/>
    <n v="200"/>
    <n v="100"/>
    <n v="34"/>
    <n v="66"/>
    <n v="0.33"/>
  </r>
  <r>
    <n v="962"/>
    <x v="323"/>
    <n v="3"/>
    <n v="36"/>
    <n v="10"/>
    <x v="6"/>
    <x v="1"/>
    <x v="2"/>
    <n v="23"/>
    <n v="46"/>
    <x v="34"/>
    <n v="1898"/>
    <n v="8"/>
    <x v="0"/>
    <n v="1"/>
    <n v="46"/>
    <n v="23"/>
    <n v="23"/>
    <n v="23"/>
    <n v="0.15"/>
    <n v="460"/>
    <n v="230"/>
    <n v="69"/>
    <n v="161"/>
    <n v="0.35"/>
  </r>
  <r>
    <n v="963"/>
    <x v="323"/>
    <n v="2"/>
    <n v="35"/>
    <n v="13"/>
    <x v="6"/>
    <x v="1"/>
    <x v="3"/>
    <n v="14"/>
    <n v="28"/>
    <x v="3"/>
    <n v="2383"/>
    <n v="7"/>
    <x v="1"/>
    <n v="2"/>
    <n v="28"/>
    <n v="14"/>
    <n v="14"/>
    <n v="14"/>
    <n v="0.17"/>
    <n v="364"/>
    <n v="182"/>
    <n v="61.88"/>
    <n v="120.12"/>
    <n v="0.33"/>
  </r>
  <r>
    <n v="964"/>
    <x v="324"/>
    <n v="6"/>
    <n v="4"/>
    <n v="14"/>
    <x v="0"/>
    <x v="1"/>
    <x v="9"/>
    <n v="16"/>
    <n v="32"/>
    <x v="19"/>
    <n v="4345"/>
    <n v="5"/>
    <x v="2"/>
    <n v="2"/>
    <n v="38.4"/>
    <n v="16"/>
    <n v="16"/>
    <n v="16"/>
    <n v="0.17"/>
    <n v="537.6"/>
    <n v="224"/>
    <n v="91.39200000000001"/>
    <n v="222.20800000000003"/>
    <n v="0.41333333333333339"/>
  </r>
  <r>
    <n v="965"/>
    <x v="324"/>
    <n v="8"/>
    <n v="24"/>
    <n v="15"/>
    <x v="0"/>
    <x v="1"/>
    <x v="5"/>
    <n v="14"/>
    <n v="28"/>
    <x v="10"/>
    <n v="4875"/>
    <n v="5"/>
    <x v="2"/>
    <n v="2"/>
    <n v="33.6"/>
    <n v="14"/>
    <n v="14"/>
    <n v="14"/>
    <n v="0.17"/>
    <n v="504"/>
    <n v="210"/>
    <n v="85.68"/>
    <n v="208.32"/>
    <n v="0.41333333333333333"/>
  </r>
  <r>
    <n v="966"/>
    <x v="324"/>
    <n v="7"/>
    <n v="22"/>
    <n v="22"/>
    <x v="0"/>
    <x v="1"/>
    <x v="4"/>
    <n v="17"/>
    <n v="34"/>
    <x v="27"/>
    <n v="1601"/>
    <n v="8"/>
    <x v="0"/>
    <n v="1"/>
    <n v="40.799999999999997"/>
    <n v="17"/>
    <n v="17"/>
    <n v="17"/>
    <n v="0.15"/>
    <n v="897.59999999999991"/>
    <n v="374"/>
    <n v="134.63999999999999"/>
    <n v="388.95999999999992"/>
    <n v="0.43333333333333329"/>
  </r>
  <r>
    <n v="997"/>
    <x v="325"/>
    <n v="4"/>
    <n v="5"/>
    <n v="11"/>
    <x v="4"/>
    <x v="1"/>
    <x v="7"/>
    <n v="14"/>
    <n v="28"/>
    <x v="23"/>
    <n v="3037"/>
    <n v="6"/>
    <x v="4"/>
    <n v="2"/>
    <n v="28"/>
    <n v="14"/>
    <n v="14"/>
    <n v="14"/>
    <n v="0.17"/>
    <n v="308"/>
    <n v="154"/>
    <n v="52.360000000000007"/>
    <n v="101.63999999999999"/>
    <n v="0.32999999999999996"/>
  </r>
  <r>
    <n v="968"/>
    <x v="12"/>
    <n v="9"/>
    <n v="29"/>
    <n v="16"/>
    <x v="1"/>
    <x v="1"/>
    <x v="0"/>
    <n v="26"/>
    <n v="52"/>
    <x v="15"/>
    <n v="4645"/>
    <n v="5"/>
    <x v="2"/>
    <n v="2"/>
    <n v="52"/>
    <n v="26"/>
    <n v="26"/>
    <n v="26"/>
    <n v="0.17"/>
    <n v="832"/>
    <n v="416"/>
    <n v="141.44"/>
    <n v="274.55999999999995"/>
    <n v="0.32999999999999996"/>
  </r>
  <r>
    <n v="969"/>
    <x v="12"/>
    <n v="3"/>
    <n v="35"/>
    <n v="15"/>
    <x v="1"/>
    <x v="1"/>
    <x v="2"/>
    <n v="23"/>
    <n v="46"/>
    <x v="3"/>
    <n v="2383"/>
    <n v="7"/>
    <x v="1"/>
    <n v="2"/>
    <n v="46"/>
    <n v="23"/>
    <n v="23"/>
    <n v="23"/>
    <n v="0.17"/>
    <n v="690"/>
    <n v="345"/>
    <n v="117.30000000000001"/>
    <n v="227.7"/>
    <n v="0.32999999999999996"/>
  </r>
  <r>
    <n v="970"/>
    <x v="326"/>
    <n v="1"/>
    <n v="4"/>
    <n v="13"/>
    <x v="2"/>
    <x v="1"/>
    <x v="8"/>
    <n v="10"/>
    <n v="20"/>
    <x v="19"/>
    <n v="4345"/>
    <n v="5"/>
    <x v="2"/>
    <n v="2"/>
    <n v="20"/>
    <n v="10"/>
    <n v="10"/>
    <n v="10"/>
    <n v="0.17"/>
    <n v="260"/>
    <n v="130"/>
    <n v="44.2"/>
    <n v="85.800000000000011"/>
    <n v="0.33000000000000007"/>
  </r>
  <r>
    <n v="971"/>
    <x v="326"/>
    <n v="10"/>
    <n v="25"/>
    <n v="18"/>
    <x v="2"/>
    <x v="1"/>
    <x v="1"/>
    <n v="29"/>
    <n v="58"/>
    <x v="5"/>
    <n v="3586"/>
    <n v="6"/>
    <x v="4"/>
    <n v="2"/>
    <n v="58"/>
    <n v="29"/>
    <n v="29"/>
    <n v="29"/>
    <n v="0.17"/>
    <n v="1044"/>
    <n v="522"/>
    <n v="177.48000000000002"/>
    <n v="344.52"/>
    <n v="0.32999999999999996"/>
  </r>
  <r>
    <n v="972"/>
    <x v="326"/>
    <n v="5"/>
    <n v="28"/>
    <n v="16"/>
    <x v="2"/>
    <x v="1"/>
    <x v="6"/>
    <n v="24"/>
    <n v="48"/>
    <x v="32"/>
    <n v="5249"/>
    <n v="4"/>
    <x v="6"/>
    <n v="3"/>
    <n v="48"/>
    <n v="24"/>
    <n v="24"/>
    <n v="24"/>
    <n v="0.19"/>
    <n v="768"/>
    <n v="384"/>
    <n v="145.92000000000002"/>
    <n v="238.07999999999993"/>
    <n v="0.30999999999999989"/>
  </r>
  <r>
    <n v="973"/>
    <x v="327"/>
    <n v="10"/>
    <n v="28"/>
    <n v="22"/>
    <x v="3"/>
    <x v="1"/>
    <x v="1"/>
    <n v="29"/>
    <n v="58"/>
    <x v="32"/>
    <n v="5249"/>
    <n v="4"/>
    <x v="6"/>
    <n v="3"/>
    <n v="58"/>
    <n v="29"/>
    <n v="29"/>
    <n v="29"/>
    <n v="0.19"/>
    <n v="1276"/>
    <n v="638"/>
    <n v="242.44"/>
    <n v="395.55999999999995"/>
    <n v="0.30999999999999994"/>
  </r>
  <r>
    <n v="974"/>
    <x v="327"/>
    <n v="7"/>
    <n v="26"/>
    <n v="16"/>
    <x v="3"/>
    <x v="1"/>
    <x v="4"/>
    <n v="17"/>
    <n v="34"/>
    <x v="1"/>
    <n v="2557"/>
    <n v="7"/>
    <x v="1"/>
    <n v="2"/>
    <n v="34"/>
    <n v="17"/>
    <n v="17"/>
    <n v="17"/>
    <n v="0.17"/>
    <n v="544"/>
    <n v="272"/>
    <n v="92.48"/>
    <n v="179.51999999999998"/>
    <n v="0.32999999999999996"/>
  </r>
  <r>
    <n v="975"/>
    <x v="327"/>
    <n v="9"/>
    <n v="15"/>
    <n v="13"/>
    <x v="3"/>
    <x v="1"/>
    <x v="0"/>
    <n v="26"/>
    <n v="52"/>
    <x v="9"/>
    <n v="1821"/>
    <n v="8"/>
    <x v="0"/>
    <n v="1"/>
    <n v="52"/>
    <n v="26"/>
    <n v="26"/>
    <n v="26"/>
    <n v="0.15"/>
    <n v="676"/>
    <n v="338"/>
    <n v="101.39999999999999"/>
    <n v="236.60000000000002"/>
    <n v="0.35000000000000003"/>
  </r>
  <r>
    <n v="976"/>
    <x v="328"/>
    <n v="4"/>
    <n v="23"/>
    <n v="14"/>
    <x v="4"/>
    <x v="1"/>
    <x v="7"/>
    <n v="14"/>
    <n v="28"/>
    <x v="22"/>
    <n v="5555"/>
    <n v="4"/>
    <x v="6"/>
    <n v="3"/>
    <n v="28"/>
    <n v="14"/>
    <n v="14"/>
    <n v="14"/>
    <n v="0.19"/>
    <n v="392"/>
    <n v="196"/>
    <n v="74.48"/>
    <n v="121.51999999999998"/>
    <n v="0.30999999999999994"/>
  </r>
  <r>
    <n v="977"/>
    <x v="328"/>
    <n v="3"/>
    <n v="24"/>
    <n v="19"/>
    <x v="4"/>
    <x v="1"/>
    <x v="2"/>
    <n v="23"/>
    <n v="46"/>
    <x v="10"/>
    <n v="4875"/>
    <n v="5"/>
    <x v="2"/>
    <n v="2"/>
    <n v="46"/>
    <n v="23"/>
    <n v="23"/>
    <n v="23"/>
    <n v="0.17"/>
    <n v="874"/>
    <n v="437"/>
    <n v="148.58000000000001"/>
    <n v="288.41999999999996"/>
    <n v="0.32999999999999996"/>
  </r>
  <r>
    <n v="978"/>
    <x v="328"/>
    <n v="4"/>
    <n v="40"/>
    <n v="17"/>
    <x v="4"/>
    <x v="1"/>
    <x v="7"/>
    <n v="14"/>
    <n v="28"/>
    <x v="30"/>
    <n v="1598"/>
    <n v="8"/>
    <x v="0"/>
    <n v="1"/>
    <n v="28"/>
    <n v="14"/>
    <n v="14"/>
    <n v="14"/>
    <n v="0.15"/>
    <n v="476"/>
    <n v="238"/>
    <n v="71.399999999999991"/>
    <n v="166.60000000000002"/>
    <n v="0.35000000000000003"/>
  </r>
  <r>
    <n v="979"/>
    <x v="329"/>
    <n v="3"/>
    <n v="3"/>
    <n v="12"/>
    <x v="5"/>
    <x v="1"/>
    <x v="2"/>
    <n v="23"/>
    <n v="46"/>
    <x v="24"/>
    <n v="5010"/>
    <n v="4"/>
    <x v="6"/>
    <n v="3"/>
    <n v="46"/>
    <n v="23"/>
    <n v="23"/>
    <n v="23"/>
    <n v="0.19"/>
    <n v="552"/>
    <n v="276"/>
    <n v="104.88"/>
    <n v="171.12"/>
    <n v="0.31"/>
  </r>
  <r>
    <n v="980"/>
    <x v="329"/>
    <n v="1"/>
    <n v="5"/>
    <n v="10"/>
    <x v="5"/>
    <x v="1"/>
    <x v="8"/>
    <n v="10"/>
    <n v="20"/>
    <x v="23"/>
    <n v="3037"/>
    <n v="6"/>
    <x v="4"/>
    <n v="2"/>
    <n v="20"/>
    <n v="10"/>
    <n v="10"/>
    <n v="10"/>
    <n v="0.17"/>
    <n v="200"/>
    <n v="100"/>
    <n v="34"/>
    <n v="66"/>
    <n v="0.33"/>
  </r>
  <r>
    <n v="981"/>
    <x v="329"/>
    <n v="7"/>
    <n v="11"/>
    <n v="21"/>
    <x v="5"/>
    <x v="1"/>
    <x v="4"/>
    <n v="17"/>
    <n v="34"/>
    <x v="12"/>
    <n v="3985"/>
    <n v="6"/>
    <x v="4"/>
    <n v="2"/>
    <n v="34"/>
    <n v="17"/>
    <n v="17"/>
    <n v="17"/>
    <n v="0.17"/>
    <n v="714"/>
    <n v="357"/>
    <n v="121.38000000000001"/>
    <n v="235.62"/>
    <n v="0.33"/>
  </r>
  <r>
    <n v="982"/>
    <x v="330"/>
    <n v="10"/>
    <n v="18"/>
    <n v="13"/>
    <x v="6"/>
    <x v="1"/>
    <x v="1"/>
    <n v="29"/>
    <n v="58"/>
    <x v="13"/>
    <n v="5194"/>
    <n v="4"/>
    <x v="6"/>
    <n v="3"/>
    <n v="58"/>
    <n v="29"/>
    <n v="29"/>
    <n v="29"/>
    <n v="0.19"/>
    <n v="754"/>
    <n v="377"/>
    <n v="143.26"/>
    <n v="233.74"/>
    <n v="0.31"/>
  </r>
  <r>
    <n v="983"/>
    <x v="330"/>
    <n v="8"/>
    <n v="9"/>
    <n v="20"/>
    <x v="6"/>
    <x v="1"/>
    <x v="5"/>
    <n v="14"/>
    <n v="28"/>
    <x v="20"/>
    <n v="5400"/>
    <n v="4"/>
    <x v="6"/>
    <n v="3"/>
    <n v="28"/>
    <n v="14"/>
    <n v="14"/>
    <n v="14"/>
    <n v="0.19"/>
    <n v="560"/>
    <n v="280"/>
    <n v="106.4"/>
    <n v="173.60000000000002"/>
    <n v="0.31000000000000005"/>
  </r>
  <r>
    <n v="984"/>
    <x v="330"/>
    <n v="5"/>
    <n v="17"/>
    <n v="13"/>
    <x v="6"/>
    <x v="1"/>
    <x v="6"/>
    <n v="24"/>
    <n v="48"/>
    <x v="33"/>
    <n v="8512"/>
    <n v="1"/>
    <x v="7"/>
    <n v="5"/>
    <n v="43.2"/>
    <n v="24"/>
    <n v="24"/>
    <n v="24"/>
    <n v="0.23"/>
    <n v="561.6"/>
    <n v="312"/>
    <n v="129.16800000000001"/>
    <n v="120.43200000000002"/>
    <n v="0.21444444444444447"/>
  </r>
  <r>
    <n v="985"/>
    <x v="331"/>
    <n v="10"/>
    <n v="40"/>
    <n v="12"/>
    <x v="0"/>
    <x v="1"/>
    <x v="1"/>
    <n v="29"/>
    <n v="58"/>
    <x v="30"/>
    <n v="1598"/>
    <n v="8"/>
    <x v="0"/>
    <n v="1"/>
    <n v="69.599999999999994"/>
    <n v="29"/>
    <n v="29"/>
    <n v="29"/>
    <n v="0.15"/>
    <n v="835.19999999999993"/>
    <n v="348"/>
    <n v="125.27999999999999"/>
    <n v="361.91999999999996"/>
    <n v="0.43333333333333329"/>
  </r>
  <r>
    <n v="986"/>
    <x v="331"/>
    <n v="3"/>
    <n v="14"/>
    <n v="16"/>
    <x v="0"/>
    <x v="1"/>
    <x v="2"/>
    <n v="23"/>
    <n v="46"/>
    <x v="4"/>
    <n v="7062"/>
    <n v="2"/>
    <x v="3"/>
    <n v="4"/>
    <n v="41.4"/>
    <n v="23"/>
    <n v="23"/>
    <n v="23"/>
    <n v="0.21"/>
    <n v="662.4"/>
    <n v="368"/>
    <n v="139.10399999999998"/>
    <n v="155.29599999999999"/>
    <n v="0.23444444444444443"/>
  </r>
  <r>
    <n v="987"/>
    <x v="331"/>
    <n v="2"/>
    <n v="19"/>
    <n v="12"/>
    <x v="0"/>
    <x v="1"/>
    <x v="3"/>
    <n v="14"/>
    <n v="28"/>
    <x v="11"/>
    <n v="4862"/>
    <n v="5"/>
    <x v="2"/>
    <n v="2"/>
    <n v="33.6"/>
    <n v="14"/>
    <n v="14"/>
    <n v="14"/>
    <n v="0.17"/>
    <n v="403.20000000000005"/>
    <n v="168"/>
    <n v="68.544000000000011"/>
    <n v="166.65600000000003"/>
    <n v="0.41333333333333339"/>
  </r>
  <r>
    <n v="988"/>
    <x v="332"/>
    <n v="4"/>
    <n v="19"/>
    <n v="13"/>
    <x v="1"/>
    <x v="1"/>
    <x v="7"/>
    <n v="14"/>
    <n v="28"/>
    <x v="11"/>
    <n v="4862"/>
    <n v="5"/>
    <x v="2"/>
    <n v="2"/>
    <n v="28"/>
    <n v="14"/>
    <n v="14"/>
    <n v="14"/>
    <n v="0.17"/>
    <n v="364"/>
    <n v="182"/>
    <n v="61.88"/>
    <n v="120.12"/>
    <n v="0.33"/>
  </r>
  <r>
    <n v="989"/>
    <x v="332"/>
    <n v="5"/>
    <n v="35"/>
    <n v="15"/>
    <x v="1"/>
    <x v="1"/>
    <x v="6"/>
    <n v="24"/>
    <n v="48"/>
    <x v="3"/>
    <n v="2383"/>
    <n v="7"/>
    <x v="1"/>
    <n v="2"/>
    <n v="48"/>
    <n v="24"/>
    <n v="24"/>
    <n v="24"/>
    <n v="0.17"/>
    <n v="720"/>
    <n v="360"/>
    <n v="122.4"/>
    <n v="237.60000000000002"/>
    <n v="0.33"/>
  </r>
  <r>
    <n v="990"/>
    <x v="332"/>
    <n v="2"/>
    <n v="25"/>
    <n v="18"/>
    <x v="1"/>
    <x v="1"/>
    <x v="3"/>
    <n v="14"/>
    <n v="28"/>
    <x v="5"/>
    <n v="3586"/>
    <n v="6"/>
    <x v="4"/>
    <n v="2"/>
    <n v="28"/>
    <n v="14"/>
    <n v="14"/>
    <n v="14"/>
    <n v="0.17"/>
    <n v="504"/>
    <n v="252"/>
    <n v="85.68"/>
    <n v="166.32"/>
    <n v="0.32999999999999996"/>
  </r>
  <r>
    <n v="991"/>
    <x v="333"/>
    <n v="5"/>
    <n v="21"/>
    <n v="16"/>
    <x v="2"/>
    <x v="1"/>
    <x v="6"/>
    <n v="24"/>
    <n v="48"/>
    <x v="26"/>
    <n v="2616"/>
    <n v="7"/>
    <x v="1"/>
    <n v="2"/>
    <n v="48"/>
    <n v="24"/>
    <n v="24"/>
    <n v="24"/>
    <n v="0.17"/>
    <n v="768"/>
    <n v="384"/>
    <n v="130.56"/>
    <n v="253.44000000000005"/>
    <n v="0.33000000000000007"/>
  </r>
  <r>
    <n v="992"/>
    <x v="333"/>
    <n v="7"/>
    <n v="40"/>
    <n v="21"/>
    <x v="2"/>
    <x v="1"/>
    <x v="4"/>
    <n v="17"/>
    <n v="34"/>
    <x v="30"/>
    <n v="1598"/>
    <n v="8"/>
    <x v="0"/>
    <n v="1"/>
    <n v="34"/>
    <n v="17"/>
    <n v="17"/>
    <n v="17"/>
    <n v="0.15"/>
    <n v="714"/>
    <n v="357"/>
    <n v="107.1"/>
    <n v="249.89999999999998"/>
    <n v="0.35"/>
  </r>
  <r>
    <n v="993"/>
    <x v="333"/>
    <n v="10"/>
    <n v="15"/>
    <n v="10"/>
    <x v="2"/>
    <x v="1"/>
    <x v="1"/>
    <n v="29"/>
    <n v="58"/>
    <x v="9"/>
    <n v="1821"/>
    <n v="8"/>
    <x v="0"/>
    <n v="1"/>
    <n v="58"/>
    <n v="29"/>
    <n v="29"/>
    <n v="29"/>
    <n v="0.15"/>
    <n v="580"/>
    <n v="290"/>
    <n v="87"/>
    <n v="203"/>
    <n v="0.35"/>
  </r>
  <r>
    <n v="994"/>
    <x v="334"/>
    <n v="1"/>
    <n v="16"/>
    <n v="11"/>
    <x v="3"/>
    <x v="1"/>
    <x v="8"/>
    <n v="10"/>
    <n v="20"/>
    <x v="6"/>
    <n v="2456"/>
    <n v="7"/>
    <x v="1"/>
    <n v="2"/>
    <n v="20"/>
    <n v="10"/>
    <n v="10"/>
    <n v="10"/>
    <n v="0.17"/>
    <n v="220"/>
    <n v="110"/>
    <n v="37.400000000000006"/>
    <n v="72.599999999999994"/>
    <n v="0.32999999999999996"/>
  </r>
  <r>
    <n v="995"/>
    <x v="334"/>
    <n v="7"/>
    <n v="5"/>
    <n v="10"/>
    <x v="3"/>
    <x v="1"/>
    <x v="4"/>
    <n v="17"/>
    <n v="34"/>
    <x v="23"/>
    <n v="3037"/>
    <n v="6"/>
    <x v="4"/>
    <n v="2"/>
    <n v="34"/>
    <n v="17"/>
    <n v="17"/>
    <n v="17"/>
    <n v="0.17"/>
    <n v="340"/>
    <n v="170"/>
    <n v="57.800000000000004"/>
    <n v="112.19999999999999"/>
    <n v="0.32999999999999996"/>
  </r>
  <r>
    <n v="996"/>
    <x v="334"/>
    <n v="5"/>
    <n v="33"/>
    <n v="17"/>
    <x v="3"/>
    <x v="1"/>
    <x v="6"/>
    <n v="24"/>
    <n v="48"/>
    <x v="2"/>
    <n v="4217"/>
    <n v="5"/>
    <x v="2"/>
    <n v="2"/>
    <n v="48"/>
    <n v="24"/>
    <n v="24"/>
    <n v="24"/>
    <n v="0.17"/>
    <n v="816"/>
    <n v="408"/>
    <n v="138.72"/>
    <n v="269.27999999999997"/>
    <n v="0.32999999999999996"/>
  </r>
  <r>
    <n v="664"/>
    <x v="228"/>
    <n v="6"/>
    <n v="5"/>
    <n v="9"/>
    <x v="5"/>
    <x v="5"/>
    <x v="9"/>
    <n v="16"/>
    <n v="32"/>
    <x v="23"/>
    <n v="3037"/>
    <n v="6"/>
    <x v="4"/>
    <n v="2"/>
    <n v="32"/>
    <n v="16"/>
    <n v="16"/>
    <n v="16"/>
    <n v="0.14000000000000001"/>
    <n v="288"/>
    <n v="144"/>
    <n v="40.320000000000007"/>
    <n v="103.68"/>
    <n v="0.36000000000000004"/>
  </r>
  <r>
    <n v="998"/>
    <x v="325"/>
    <n v="9"/>
    <n v="18"/>
    <n v="26"/>
    <x v="4"/>
    <x v="1"/>
    <x v="0"/>
    <n v="26"/>
    <n v="52"/>
    <x v="13"/>
    <n v="5194"/>
    <n v="4"/>
    <x v="6"/>
    <n v="3"/>
    <n v="52"/>
    <n v="26"/>
    <n v="26"/>
    <n v="26"/>
    <n v="0.19"/>
    <n v="1352"/>
    <n v="676"/>
    <n v="256.88"/>
    <n v="419.12"/>
    <n v="0.31"/>
  </r>
  <r>
    <n v="999"/>
    <x v="325"/>
    <n v="5"/>
    <n v="17"/>
    <n v="11"/>
    <x v="4"/>
    <x v="1"/>
    <x v="6"/>
    <n v="24"/>
    <n v="48"/>
    <x v="33"/>
    <n v="8512"/>
    <n v="1"/>
    <x v="7"/>
    <n v="5"/>
    <n v="43.2"/>
    <n v="24"/>
    <n v="24"/>
    <n v="24"/>
    <n v="0.23"/>
    <n v="475.20000000000005"/>
    <n v="264"/>
    <n v="109.29600000000002"/>
    <n v="101.904"/>
    <n v="0.21444444444444441"/>
  </r>
  <r>
    <n v="1000"/>
    <x v="335"/>
    <n v="8"/>
    <n v="36"/>
    <n v="15"/>
    <x v="5"/>
    <x v="7"/>
    <x v="5"/>
    <n v="14"/>
    <n v="28"/>
    <x v="34"/>
    <n v="1898"/>
    <n v="8"/>
    <x v="0"/>
    <n v="1"/>
    <n v="28"/>
    <n v="14"/>
    <n v="14"/>
    <n v="14.98"/>
    <n v="0.18"/>
    <n v="420"/>
    <n v="224.70000000000002"/>
    <n v="75.599999999999994"/>
    <n v="119.69999999999999"/>
    <n v="0.28499999999999998"/>
  </r>
  <r>
    <n v="1001"/>
    <x v="335"/>
    <n v="2"/>
    <n v="14"/>
    <n v="10"/>
    <x v="5"/>
    <x v="7"/>
    <x v="3"/>
    <n v="14"/>
    <n v="28"/>
    <x v="4"/>
    <n v="7062"/>
    <n v="2"/>
    <x v="3"/>
    <n v="4"/>
    <n v="25.2"/>
    <n v="14"/>
    <n v="14"/>
    <n v="14"/>
    <n v="0.24"/>
    <n v="252"/>
    <n v="140"/>
    <n v="60.48"/>
    <n v="51.52000000000001"/>
    <n v="0.20444444444444448"/>
  </r>
  <r>
    <n v="1002"/>
    <x v="335"/>
    <n v="10"/>
    <n v="15"/>
    <n v="21"/>
    <x v="5"/>
    <x v="7"/>
    <x v="1"/>
    <n v="29"/>
    <n v="58"/>
    <x v="9"/>
    <n v="1821"/>
    <n v="8"/>
    <x v="0"/>
    <n v="1"/>
    <n v="58"/>
    <n v="29"/>
    <n v="31.900000000000002"/>
    <n v="29"/>
    <n v="0.18"/>
    <n v="1218"/>
    <n v="609"/>
    <n v="219.23999999999998"/>
    <n v="389.76"/>
    <n v="0.32"/>
  </r>
  <r>
    <n v="1003"/>
    <x v="336"/>
    <n v="4"/>
    <n v="11"/>
    <n v="17"/>
    <x v="6"/>
    <x v="7"/>
    <x v="7"/>
    <n v="14"/>
    <n v="28"/>
    <x v="12"/>
    <n v="3985"/>
    <n v="6"/>
    <x v="4"/>
    <n v="2"/>
    <n v="28"/>
    <n v="14"/>
    <n v="14"/>
    <n v="14"/>
    <n v="0.2"/>
    <n v="476"/>
    <n v="238"/>
    <n v="95.2"/>
    <n v="142.80000000000001"/>
    <n v="0.30000000000000004"/>
  </r>
  <r>
    <n v="1004"/>
    <x v="336"/>
    <n v="4"/>
    <n v="19"/>
    <n v="18"/>
    <x v="6"/>
    <x v="7"/>
    <x v="7"/>
    <n v="14"/>
    <n v="28"/>
    <x v="11"/>
    <n v="4862"/>
    <n v="5"/>
    <x v="2"/>
    <n v="2"/>
    <n v="28"/>
    <n v="14"/>
    <n v="14"/>
    <n v="14"/>
    <n v="0.2"/>
    <n v="504"/>
    <n v="252"/>
    <n v="100.80000000000001"/>
    <n v="151.19999999999999"/>
    <n v="0.3"/>
  </r>
  <r>
    <n v="1005"/>
    <x v="336"/>
    <n v="2"/>
    <n v="39"/>
    <n v="15"/>
    <x v="6"/>
    <x v="7"/>
    <x v="3"/>
    <n v="14"/>
    <n v="28"/>
    <x v="7"/>
    <n v="2483"/>
    <n v="7"/>
    <x v="1"/>
    <n v="2"/>
    <n v="28"/>
    <n v="14"/>
    <n v="14"/>
    <n v="14"/>
    <n v="0.2"/>
    <n v="420"/>
    <n v="210"/>
    <n v="84"/>
    <n v="126"/>
    <n v="0.3"/>
  </r>
  <r>
    <n v="405"/>
    <x v="139"/>
    <n v="5"/>
    <n v="5"/>
    <n v="5"/>
    <x v="2"/>
    <x v="4"/>
    <x v="6"/>
    <n v="24"/>
    <n v="48"/>
    <x v="23"/>
    <n v="3037"/>
    <n v="6"/>
    <x v="4"/>
    <n v="2"/>
    <n v="48"/>
    <n v="24"/>
    <n v="24"/>
    <n v="24"/>
    <n v="0.22"/>
    <n v="240"/>
    <n v="120"/>
    <n v="52.8"/>
    <n v="67.199999999999989"/>
    <n v="0.27999999999999997"/>
  </r>
  <r>
    <n v="1007"/>
    <x v="128"/>
    <n v="9"/>
    <n v="7"/>
    <n v="14"/>
    <x v="0"/>
    <x v="7"/>
    <x v="0"/>
    <n v="26"/>
    <n v="52"/>
    <x v="17"/>
    <n v="1810"/>
    <n v="8"/>
    <x v="0"/>
    <n v="1"/>
    <n v="62.4"/>
    <n v="26"/>
    <n v="28.6"/>
    <n v="26"/>
    <n v="0.18"/>
    <n v="873.6"/>
    <n v="364"/>
    <n v="157.24799999999999"/>
    <n v="352.35199999999998"/>
    <n v="0.40333333333333332"/>
  </r>
  <r>
    <n v="1008"/>
    <x v="128"/>
    <n v="3"/>
    <n v="6"/>
    <n v="18"/>
    <x v="0"/>
    <x v="7"/>
    <x v="2"/>
    <n v="23"/>
    <n v="46"/>
    <x v="28"/>
    <n v="2700"/>
    <n v="2"/>
    <x v="3"/>
    <n v="4"/>
    <n v="41.4"/>
    <n v="23"/>
    <n v="23"/>
    <n v="23"/>
    <n v="0.24"/>
    <n v="745.19999999999993"/>
    <n v="414"/>
    <n v="178.84799999999998"/>
    <n v="152.35199999999998"/>
    <n v="0.20444444444444443"/>
  </r>
  <r>
    <n v="1009"/>
    <x v="337"/>
    <n v="9"/>
    <n v="27"/>
    <n v="17"/>
    <x v="1"/>
    <x v="7"/>
    <x v="0"/>
    <n v="26"/>
    <n v="52"/>
    <x v="36"/>
    <n v="1057"/>
    <n v="8"/>
    <x v="0"/>
    <n v="1"/>
    <n v="52"/>
    <n v="26"/>
    <n v="28.6"/>
    <n v="26"/>
    <n v="0.18"/>
    <n v="884"/>
    <n v="442"/>
    <n v="159.12"/>
    <n v="282.88"/>
    <n v="0.32"/>
  </r>
  <r>
    <n v="1010"/>
    <x v="337"/>
    <n v="9"/>
    <n v="34"/>
    <n v="18"/>
    <x v="1"/>
    <x v="7"/>
    <x v="0"/>
    <n v="26"/>
    <n v="52"/>
    <x v="31"/>
    <n v="3680"/>
    <n v="6"/>
    <x v="4"/>
    <n v="2"/>
    <n v="52"/>
    <n v="26"/>
    <n v="28.6"/>
    <n v="26"/>
    <n v="0.2"/>
    <n v="936"/>
    <n v="468"/>
    <n v="187.20000000000002"/>
    <n v="280.79999999999995"/>
    <n v="0.29999999999999993"/>
  </r>
  <r>
    <n v="1011"/>
    <x v="337"/>
    <n v="4"/>
    <n v="1"/>
    <n v="15"/>
    <x v="1"/>
    <x v="7"/>
    <x v="7"/>
    <n v="14"/>
    <n v="28"/>
    <x v="29"/>
    <n v="7402"/>
    <n v="7"/>
    <x v="1"/>
    <n v="2"/>
    <n v="28"/>
    <n v="14"/>
    <n v="14"/>
    <n v="14"/>
    <n v="0.2"/>
    <n v="420"/>
    <n v="210"/>
    <n v="84"/>
    <n v="126"/>
    <n v="0.3"/>
  </r>
  <r>
    <n v="1012"/>
    <x v="338"/>
    <n v="1"/>
    <n v="4"/>
    <n v="19"/>
    <x v="2"/>
    <x v="7"/>
    <x v="8"/>
    <n v="10"/>
    <n v="20"/>
    <x v="19"/>
    <n v="4345"/>
    <n v="5"/>
    <x v="2"/>
    <n v="2"/>
    <n v="20"/>
    <n v="10"/>
    <n v="10"/>
    <n v="10"/>
    <n v="0.2"/>
    <n v="380"/>
    <n v="190"/>
    <n v="76"/>
    <n v="114"/>
    <n v="0.3"/>
  </r>
  <r>
    <n v="1013"/>
    <x v="338"/>
    <n v="7"/>
    <n v="38"/>
    <n v="20"/>
    <x v="2"/>
    <x v="7"/>
    <x v="4"/>
    <n v="17"/>
    <n v="34"/>
    <x v="18"/>
    <n v="3055"/>
    <n v="6"/>
    <x v="4"/>
    <n v="2"/>
    <n v="34"/>
    <n v="17"/>
    <n v="17"/>
    <n v="18.190000000000001"/>
    <n v="0.2"/>
    <n v="680"/>
    <n v="363.8"/>
    <n v="136"/>
    <n v="180.2"/>
    <n v="0.26499999999999996"/>
  </r>
  <r>
    <n v="1014"/>
    <x v="338"/>
    <n v="4"/>
    <n v="11"/>
    <n v="5"/>
    <x v="2"/>
    <x v="7"/>
    <x v="7"/>
    <n v="14"/>
    <n v="28"/>
    <x v="12"/>
    <n v="3985"/>
    <n v="6"/>
    <x v="4"/>
    <n v="2"/>
    <n v="28"/>
    <n v="14"/>
    <n v="14"/>
    <n v="14"/>
    <n v="0.2"/>
    <n v="140"/>
    <n v="70"/>
    <n v="28"/>
    <n v="42"/>
    <n v="0.3"/>
  </r>
  <r>
    <n v="1015"/>
    <x v="339"/>
    <n v="6"/>
    <n v="30"/>
    <n v="17"/>
    <x v="3"/>
    <x v="7"/>
    <x v="9"/>
    <n v="16"/>
    <n v="32"/>
    <x v="16"/>
    <n v="3909"/>
    <n v="6"/>
    <x v="4"/>
    <n v="2"/>
    <n v="32"/>
    <n v="16"/>
    <n v="16"/>
    <n v="17.12"/>
    <n v="0.2"/>
    <n v="544"/>
    <n v="291.04000000000002"/>
    <n v="108.80000000000001"/>
    <n v="144.15999999999997"/>
    <n v="0.26499999999999996"/>
  </r>
  <r>
    <n v="1016"/>
    <x v="339"/>
    <n v="2"/>
    <n v="39"/>
    <n v="12"/>
    <x v="3"/>
    <x v="7"/>
    <x v="3"/>
    <n v="14"/>
    <n v="28"/>
    <x v="7"/>
    <n v="2483"/>
    <n v="7"/>
    <x v="1"/>
    <n v="2"/>
    <n v="28"/>
    <n v="14"/>
    <n v="14"/>
    <n v="14"/>
    <n v="0.2"/>
    <n v="336"/>
    <n v="168"/>
    <n v="67.2"/>
    <n v="100.80000000000001"/>
    <n v="0.30000000000000004"/>
  </r>
  <r>
    <n v="1017"/>
    <x v="339"/>
    <n v="3"/>
    <n v="14"/>
    <n v="16"/>
    <x v="3"/>
    <x v="7"/>
    <x v="2"/>
    <n v="23"/>
    <n v="46"/>
    <x v="4"/>
    <n v="7062"/>
    <n v="2"/>
    <x v="3"/>
    <n v="4"/>
    <n v="41.4"/>
    <n v="23"/>
    <n v="23"/>
    <n v="23"/>
    <n v="0.24"/>
    <n v="662.4"/>
    <n v="368"/>
    <n v="158.976"/>
    <n v="135.42399999999998"/>
    <n v="0.20444444444444443"/>
  </r>
  <r>
    <n v="1018"/>
    <x v="340"/>
    <n v="5"/>
    <n v="18"/>
    <n v="11"/>
    <x v="4"/>
    <x v="7"/>
    <x v="6"/>
    <n v="24"/>
    <n v="48"/>
    <x v="13"/>
    <n v="5194"/>
    <n v="4"/>
    <x v="6"/>
    <n v="3"/>
    <n v="48"/>
    <n v="24"/>
    <n v="24"/>
    <n v="25.68"/>
    <n v="0.22"/>
    <n v="528"/>
    <n v="282.48"/>
    <n v="116.16"/>
    <n v="129.36000000000001"/>
    <n v="0.24500000000000002"/>
  </r>
  <r>
    <n v="1019"/>
    <x v="340"/>
    <n v="2"/>
    <n v="16"/>
    <n v="20"/>
    <x v="4"/>
    <x v="7"/>
    <x v="3"/>
    <n v="14"/>
    <n v="28"/>
    <x v="6"/>
    <n v="2456"/>
    <n v="7"/>
    <x v="1"/>
    <n v="2"/>
    <n v="28"/>
    <n v="14"/>
    <n v="14"/>
    <n v="14"/>
    <n v="0.2"/>
    <n v="560"/>
    <n v="280"/>
    <n v="112"/>
    <n v="168"/>
    <n v="0.3"/>
  </r>
  <r>
    <n v="1020"/>
    <x v="340"/>
    <n v="4"/>
    <n v="15"/>
    <n v="12"/>
    <x v="4"/>
    <x v="7"/>
    <x v="7"/>
    <n v="14"/>
    <n v="28"/>
    <x v="9"/>
    <n v="1821"/>
    <n v="8"/>
    <x v="0"/>
    <n v="1"/>
    <n v="28"/>
    <n v="14"/>
    <n v="14"/>
    <n v="14"/>
    <n v="0.18"/>
    <n v="336"/>
    <n v="168"/>
    <n v="60.48"/>
    <n v="107.52000000000001"/>
    <n v="0.32"/>
  </r>
  <r>
    <n v="1021"/>
    <x v="341"/>
    <n v="2"/>
    <n v="34"/>
    <n v="11"/>
    <x v="5"/>
    <x v="7"/>
    <x v="3"/>
    <n v="14"/>
    <n v="28"/>
    <x v="31"/>
    <n v="3680"/>
    <n v="6"/>
    <x v="4"/>
    <n v="2"/>
    <n v="28"/>
    <n v="14"/>
    <n v="14"/>
    <n v="14"/>
    <n v="0.2"/>
    <n v="308"/>
    <n v="154"/>
    <n v="61.6"/>
    <n v="92.4"/>
    <n v="0.30000000000000004"/>
  </r>
  <r>
    <n v="1022"/>
    <x v="341"/>
    <n v="6"/>
    <n v="35"/>
    <n v="15"/>
    <x v="5"/>
    <x v="7"/>
    <x v="9"/>
    <n v="16"/>
    <n v="32"/>
    <x v="3"/>
    <n v="2383"/>
    <n v="7"/>
    <x v="1"/>
    <n v="2"/>
    <n v="32"/>
    <n v="16"/>
    <n v="16"/>
    <n v="17.12"/>
    <n v="0.2"/>
    <n v="480"/>
    <n v="256.8"/>
    <n v="96"/>
    <n v="127.19999999999999"/>
    <n v="0.26499999999999996"/>
  </r>
  <r>
    <n v="1023"/>
    <x v="341"/>
    <n v="2"/>
    <n v="14"/>
    <n v="21"/>
    <x v="5"/>
    <x v="7"/>
    <x v="3"/>
    <n v="14"/>
    <n v="28"/>
    <x v="4"/>
    <n v="7062"/>
    <n v="2"/>
    <x v="3"/>
    <n v="4"/>
    <n v="25.2"/>
    <n v="14"/>
    <n v="14"/>
    <n v="14"/>
    <n v="0.24"/>
    <n v="529.19999999999993"/>
    <n v="294"/>
    <n v="127.00799999999998"/>
    <n v="108.19199999999995"/>
    <n v="0.20444444444444437"/>
  </r>
  <r>
    <n v="1024"/>
    <x v="342"/>
    <n v="6"/>
    <n v="35"/>
    <n v="11"/>
    <x v="6"/>
    <x v="7"/>
    <x v="9"/>
    <n v="16"/>
    <n v="32"/>
    <x v="3"/>
    <n v="2383"/>
    <n v="7"/>
    <x v="1"/>
    <n v="2"/>
    <n v="32"/>
    <n v="16"/>
    <n v="16"/>
    <n v="17.12"/>
    <n v="0.2"/>
    <n v="352"/>
    <n v="188.32000000000002"/>
    <n v="70.400000000000006"/>
    <n v="93.279999999999973"/>
    <n v="0.2649999999999999"/>
  </r>
  <r>
    <n v="1025"/>
    <x v="342"/>
    <n v="10"/>
    <n v="35"/>
    <n v="18"/>
    <x v="6"/>
    <x v="7"/>
    <x v="1"/>
    <n v="29"/>
    <n v="58"/>
    <x v="3"/>
    <n v="2383"/>
    <n v="7"/>
    <x v="1"/>
    <n v="2"/>
    <n v="58"/>
    <n v="29"/>
    <n v="31.900000000000002"/>
    <n v="29"/>
    <n v="0.2"/>
    <n v="1044"/>
    <n v="522"/>
    <n v="208.8"/>
    <n v="313.20000000000005"/>
    <n v="0.30000000000000004"/>
  </r>
  <r>
    <n v="1026"/>
    <x v="342"/>
    <n v="7"/>
    <n v="24"/>
    <n v="14"/>
    <x v="6"/>
    <x v="7"/>
    <x v="4"/>
    <n v="17"/>
    <n v="34"/>
    <x v="10"/>
    <n v="4875"/>
    <n v="5"/>
    <x v="2"/>
    <n v="2"/>
    <n v="34"/>
    <n v="17"/>
    <n v="17"/>
    <n v="18.190000000000001"/>
    <n v="0.2"/>
    <n v="476"/>
    <n v="254.66000000000003"/>
    <n v="95.2"/>
    <n v="126.13999999999999"/>
    <n v="0.26499999999999996"/>
  </r>
  <r>
    <n v="1027"/>
    <x v="343"/>
    <n v="5"/>
    <n v="23"/>
    <n v="21"/>
    <x v="0"/>
    <x v="7"/>
    <x v="6"/>
    <n v="24"/>
    <n v="48"/>
    <x v="22"/>
    <n v="5555"/>
    <n v="4"/>
    <x v="6"/>
    <n v="3"/>
    <n v="57.599999999999994"/>
    <n v="24"/>
    <n v="24"/>
    <n v="25.68"/>
    <n v="0.22"/>
    <n v="1209.5999999999999"/>
    <n v="539.28"/>
    <n v="266.11199999999997"/>
    <n v="404.20799999999997"/>
    <n v="0.33416666666666667"/>
  </r>
  <r>
    <n v="1028"/>
    <x v="343"/>
    <n v="3"/>
    <n v="4"/>
    <n v="14"/>
    <x v="0"/>
    <x v="7"/>
    <x v="2"/>
    <n v="23"/>
    <n v="46"/>
    <x v="19"/>
    <n v="4345"/>
    <n v="5"/>
    <x v="2"/>
    <n v="2"/>
    <n v="55.199999999999996"/>
    <n v="23"/>
    <n v="23"/>
    <n v="23"/>
    <n v="0.2"/>
    <n v="772.8"/>
    <n v="322"/>
    <n v="154.56"/>
    <n v="296.23999999999995"/>
    <n v="0.3833333333333333"/>
  </r>
  <r>
    <n v="1029"/>
    <x v="343"/>
    <n v="4"/>
    <n v="38"/>
    <n v="12"/>
    <x v="0"/>
    <x v="7"/>
    <x v="7"/>
    <n v="14"/>
    <n v="28"/>
    <x v="18"/>
    <n v="3055"/>
    <n v="6"/>
    <x v="4"/>
    <n v="2"/>
    <n v="33.6"/>
    <n v="14"/>
    <n v="14"/>
    <n v="14"/>
    <n v="0.2"/>
    <n v="403.20000000000005"/>
    <n v="168"/>
    <n v="80.640000000000015"/>
    <n v="154.56000000000003"/>
    <n v="0.38333333333333336"/>
  </r>
  <r>
    <n v="1030"/>
    <x v="344"/>
    <n v="7"/>
    <n v="18"/>
    <n v="15"/>
    <x v="1"/>
    <x v="7"/>
    <x v="4"/>
    <n v="17"/>
    <n v="34"/>
    <x v="13"/>
    <n v="5194"/>
    <n v="4"/>
    <x v="6"/>
    <n v="3"/>
    <n v="34"/>
    <n v="17"/>
    <n v="17"/>
    <n v="18.190000000000001"/>
    <n v="0.22"/>
    <n v="510"/>
    <n v="272.85000000000002"/>
    <n v="112.2"/>
    <n v="124.94999999999999"/>
    <n v="0.24499999999999997"/>
  </r>
  <r>
    <n v="1031"/>
    <x v="344"/>
    <n v="2"/>
    <n v="24"/>
    <n v="19"/>
    <x v="1"/>
    <x v="7"/>
    <x v="3"/>
    <n v="14"/>
    <n v="28"/>
    <x v="10"/>
    <n v="4875"/>
    <n v="5"/>
    <x v="2"/>
    <n v="2"/>
    <n v="28"/>
    <n v="14"/>
    <n v="14"/>
    <n v="14"/>
    <n v="0.2"/>
    <n v="532"/>
    <n v="266"/>
    <n v="106.4"/>
    <n v="159.60000000000002"/>
    <n v="0.30000000000000004"/>
  </r>
  <r>
    <n v="1032"/>
    <x v="344"/>
    <n v="2"/>
    <n v="37"/>
    <n v="21"/>
    <x v="1"/>
    <x v="7"/>
    <x v="3"/>
    <n v="14"/>
    <n v="28"/>
    <x v="35"/>
    <n v="4073"/>
    <n v="5"/>
    <x v="2"/>
    <n v="2"/>
    <n v="28"/>
    <n v="14"/>
    <n v="14"/>
    <n v="14"/>
    <n v="0.2"/>
    <n v="588"/>
    <n v="294"/>
    <n v="117.60000000000001"/>
    <n v="176.39999999999998"/>
    <n v="0.3"/>
  </r>
  <r>
    <n v="1033"/>
    <x v="345"/>
    <n v="9"/>
    <n v="31"/>
    <n v="13"/>
    <x v="2"/>
    <x v="7"/>
    <x v="0"/>
    <n v="26"/>
    <n v="52"/>
    <x v="19"/>
    <n v="2227"/>
    <n v="7"/>
    <x v="1"/>
    <n v="2"/>
    <n v="52"/>
    <n v="26"/>
    <n v="28.6"/>
    <n v="26"/>
    <n v="0.2"/>
    <n v="676"/>
    <n v="338"/>
    <n v="135.20000000000002"/>
    <n v="202.79999999999995"/>
    <n v="0.29999999999999993"/>
  </r>
  <r>
    <n v="1034"/>
    <x v="345"/>
    <n v="10"/>
    <n v="37"/>
    <n v="12"/>
    <x v="2"/>
    <x v="7"/>
    <x v="1"/>
    <n v="29"/>
    <n v="58"/>
    <x v="35"/>
    <n v="4073"/>
    <n v="5"/>
    <x v="2"/>
    <n v="2"/>
    <n v="58"/>
    <n v="29"/>
    <n v="31.900000000000002"/>
    <n v="29"/>
    <n v="0.2"/>
    <n v="696"/>
    <n v="348"/>
    <n v="139.20000000000002"/>
    <n v="208.79999999999995"/>
    <n v="0.29999999999999993"/>
  </r>
  <r>
    <n v="1035"/>
    <x v="345"/>
    <n v="9"/>
    <n v="29"/>
    <n v="15"/>
    <x v="2"/>
    <x v="7"/>
    <x v="0"/>
    <n v="26"/>
    <n v="52"/>
    <x v="15"/>
    <n v="4645"/>
    <n v="5"/>
    <x v="2"/>
    <n v="2"/>
    <n v="52"/>
    <n v="26"/>
    <n v="28.6"/>
    <n v="26"/>
    <n v="0.2"/>
    <n v="780"/>
    <n v="390"/>
    <n v="156"/>
    <n v="234"/>
    <n v="0.3"/>
  </r>
  <r>
    <n v="1036"/>
    <x v="346"/>
    <n v="3"/>
    <n v="17"/>
    <n v="9"/>
    <x v="3"/>
    <x v="7"/>
    <x v="2"/>
    <n v="23"/>
    <n v="46"/>
    <x v="33"/>
    <n v="8512"/>
    <n v="1"/>
    <x v="7"/>
    <n v="5"/>
    <n v="41.4"/>
    <n v="23"/>
    <n v="23"/>
    <n v="23"/>
    <n v="0.26"/>
    <n v="372.59999999999997"/>
    <n v="207"/>
    <n v="96.875999999999991"/>
    <n v="68.72399999999999"/>
    <n v="0.18444444444444444"/>
  </r>
  <r>
    <n v="1037"/>
    <x v="346"/>
    <n v="4"/>
    <n v="38"/>
    <n v="14"/>
    <x v="3"/>
    <x v="7"/>
    <x v="7"/>
    <n v="14"/>
    <n v="28"/>
    <x v="18"/>
    <n v="3055"/>
    <n v="6"/>
    <x v="4"/>
    <n v="2"/>
    <n v="28"/>
    <n v="14"/>
    <n v="14"/>
    <n v="14"/>
    <n v="0.2"/>
    <n v="392"/>
    <n v="196"/>
    <n v="78.400000000000006"/>
    <n v="117.60000000000002"/>
    <n v="0.30000000000000004"/>
  </r>
  <r>
    <n v="1038"/>
    <x v="346"/>
    <n v="5"/>
    <n v="17"/>
    <n v="21"/>
    <x v="3"/>
    <x v="7"/>
    <x v="6"/>
    <n v="24"/>
    <n v="48"/>
    <x v="33"/>
    <n v="8512"/>
    <n v="1"/>
    <x v="7"/>
    <n v="5"/>
    <n v="43.2"/>
    <n v="24"/>
    <n v="24"/>
    <n v="25.68"/>
    <n v="0.26"/>
    <n v="907.2"/>
    <n v="539.28"/>
    <n v="235.87200000000001"/>
    <n v="132.048"/>
    <n v="0.14555555555555555"/>
  </r>
  <r>
    <n v="1039"/>
    <x v="347"/>
    <n v="2"/>
    <n v="8"/>
    <n v="17"/>
    <x v="4"/>
    <x v="7"/>
    <x v="3"/>
    <n v="14"/>
    <n v="28"/>
    <x v="8"/>
    <n v="6768"/>
    <n v="3"/>
    <x v="5"/>
    <n v="3"/>
    <n v="25.2"/>
    <n v="14"/>
    <n v="14"/>
    <n v="14"/>
    <n v="0.22"/>
    <n v="428.4"/>
    <n v="238"/>
    <n v="94.24799999999999"/>
    <n v="96.151999999999987"/>
    <n v="0.22444444444444442"/>
  </r>
  <r>
    <n v="1040"/>
    <x v="347"/>
    <n v="8"/>
    <n v="19"/>
    <n v="13"/>
    <x v="4"/>
    <x v="7"/>
    <x v="5"/>
    <n v="14"/>
    <n v="28"/>
    <x v="11"/>
    <n v="4862"/>
    <n v="5"/>
    <x v="2"/>
    <n v="2"/>
    <n v="28"/>
    <n v="14"/>
    <n v="14"/>
    <n v="14.98"/>
    <n v="0.2"/>
    <n v="364"/>
    <n v="194.74"/>
    <n v="72.8"/>
    <n v="96.45999999999998"/>
    <n v="0.26499999999999996"/>
  </r>
  <r>
    <n v="1041"/>
    <x v="347"/>
    <n v="6"/>
    <n v="8"/>
    <n v="13"/>
    <x v="4"/>
    <x v="7"/>
    <x v="9"/>
    <n v="16"/>
    <n v="32"/>
    <x v="8"/>
    <n v="6768"/>
    <n v="3"/>
    <x v="5"/>
    <n v="3"/>
    <n v="28.8"/>
    <n v="16"/>
    <n v="16"/>
    <n v="17.12"/>
    <n v="0.22"/>
    <n v="374.40000000000003"/>
    <n v="222.56"/>
    <n v="82.368000000000009"/>
    <n v="69.472000000000037"/>
    <n v="0.18555555555555564"/>
  </r>
  <r>
    <n v="1042"/>
    <x v="348"/>
    <n v="1"/>
    <n v="1"/>
    <n v="14"/>
    <x v="5"/>
    <x v="7"/>
    <x v="8"/>
    <n v="10"/>
    <n v="20"/>
    <x v="29"/>
    <n v="7402"/>
    <n v="7"/>
    <x v="1"/>
    <n v="2"/>
    <n v="20"/>
    <n v="10"/>
    <n v="10"/>
    <n v="10"/>
    <n v="0.2"/>
    <n v="280"/>
    <n v="140"/>
    <n v="56"/>
    <n v="84"/>
    <n v="0.3"/>
  </r>
  <r>
    <n v="1043"/>
    <x v="348"/>
    <n v="1"/>
    <n v="15"/>
    <n v="15"/>
    <x v="5"/>
    <x v="7"/>
    <x v="8"/>
    <n v="10"/>
    <n v="20"/>
    <x v="9"/>
    <n v="1821"/>
    <n v="8"/>
    <x v="0"/>
    <n v="1"/>
    <n v="20"/>
    <n v="10"/>
    <n v="10"/>
    <n v="10"/>
    <n v="0.18"/>
    <n v="300"/>
    <n v="150"/>
    <n v="54"/>
    <n v="96"/>
    <n v="0.32"/>
  </r>
  <r>
    <n v="1044"/>
    <x v="348"/>
    <n v="10"/>
    <n v="20"/>
    <n v="12"/>
    <x v="5"/>
    <x v="7"/>
    <x v="1"/>
    <n v="29"/>
    <n v="58"/>
    <x v="21"/>
    <n v="3522"/>
    <n v="6"/>
    <x v="4"/>
    <n v="2"/>
    <n v="58"/>
    <n v="29"/>
    <n v="31.900000000000002"/>
    <n v="29"/>
    <n v="0.2"/>
    <n v="696"/>
    <n v="348"/>
    <n v="139.20000000000002"/>
    <n v="208.79999999999995"/>
    <n v="0.29999999999999993"/>
  </r>
  <r>
    <n v="1045"/>
    <x v="349"/>
    <n v="2"/>
    <n v="27"/>
    <n v="12"/>
    <x v="6"/>
    <x v="7"/>
    <x v="3"/>
    <n v="14"/>
    <n v="28"/>
    <x v="36"/>
    <n v="1057"/>
    <n v="8"/>
    <x v="0"/>
    <n v="1"/>
    <n v="28"/>
    <n v="14"/>
    <n v="14"/>
    <n v="14"/>
    <n v="0.18"/>
    <n v="336"/>
    <n v="168"/>
    <n v="60.48"/>
    <n v="107.52000000000001"/>
    <n v="0.32"/>
  </r>
  <r>
    <n v="1046"/>
    <x v="349"/>
    <n v="1"/>
    <n v="35"/>
    <n v="18"/>
    <x v="6"/>
    <x v="7"/>
    <x v="8"/>
    <n v="10"/>
    <n v="20"/>
    <x v="3"/>
    <n v="2383"/>
    <n v="7"/>
    <x v="1"/>
    <n v="2"/>
    <n v="20"/>
    <n v="10"/>
    <n v="10"/>
    <n v="10"/>
    <n v="0.2"/>
    <n v="360"/>
    <n v="180"/>
    <n v="72"/>
    <n v="108"/>
    <n v="0.3"/>
  </r>
  <r>
    <n v="1047"/>
    <x v="349"/>
    <n v="1"/>
    <n v="31"/>
    <n v="13"/>
    <x v="6"/>
    <x v="7"/>
    <x v="8"/>
    <n v="10"/>
    <n v="20"/>
    <x v="19"/>
    <n v="2227"/>
    <n v="7"/>
    <x v="1"/>
    <n v="2"/>
    <n v="20"/>
    <n v="10"/>
    <n v="10"/>
    <n v="10"/>
    <n v="0.2"/>
    <n v="260"/>
    <n v="130"/>
    <n v="52"/>
    <n v="78"/>
    <n v="0.3"/>
  </r>
  <r>
    <n v="1048"/>
    <x v="350"/>
    <n v="4"/>
    <n v="1"/>
    <n v="11"/>
    <x v="0"/>
    <x v="7"/>
    <x v="7"/>
    <n v="14"/>
    <n v="28"/>
    <x v="29"/>
    <n v="7402"/>
    <n v="7"/>
    <x v="1"/>
    <n v="2"/>
    <n v="33.6"/>
    <n v="14"/>
    <n v="14"/>
    <n v="14"/>
    <n v="0.2"/>
    <n v="369.6"/>
    <n v="154"/>
    <n v="73.92"/>
    <n v="141.68"/>
    <n v="0.3833333333333333"/>
  </r>
  <r>
    <n v="1049"/>
    <x v="350"/>
    <n v="1"/>
    <n v="1"/>
    <n v="10"/>
    <x v="0"/>
    <x v="7"/>
    <x v="8"/>
    <n v="10"/>
    <n v="20"/>
    <x v="29"/>
    <n v="7402"/>
    <n v="7"/>
    <x v="1"/>
    <n v="2"/>
    <n v="24"/>
    <n v="10"/>
    <n v="10"/>
    <n v="10"/>
    <n v="0.2"/>
    <n v="240"/>
    <n v="100"/>
    <n v="48"/>
    <n v="92"/>
    <n v="0.38333333333333336"/>
  </r>
  <r>
    <n v="1050"/>
    <x v="350"/>
    <n v="6"/>
    <n v="36"/>
    <n v="13"/>
    <x v="0"/>
    <x v="7"/>
    <x v="9"/>
    <n v="16"/>
    <n v="32"/>
    <x v="34"/>
    <n v="1898"/>
    <n v="8"/>
    <x v="0"/>
    <n v="1"/>
    <n v="38.4"/>
    <n v="16"/>
    <n v="16"/>
    <n v="17.12"/>
    <n v="0.18"/>
    <n v="499.2"/>
    <n v="222.56"/>
    <n v="89.855999999999995"/>
    <n v="186.78399999999999"/>
    <n v="0.37416666666666665"/>
  </r>
  <r>
    <n v="1051"/>
    <x v="351"/>
    <n v="4"/>
    <n v="10"/>
    <n v="18"/>
    <x v="1"/>
    <x v="7"/>
    <x v="7"/>
    <n v="14"/>
    <n v="28"/>
    <x v="6"/>
    <n v="4384"/>
    <n v="5"/>
    <x v="2"/>
    <n v="2"/>
    <n v="28"/>
    <n v="14"/>
    <n v="14"/>
    <n v="14"/>
    <n v="0.2"/>
    <n v="504"/>
    <n v="252"/>
    <n v="100.80000000000001"/>
    <n v="151.19999999999999"/>
    <n v="0.3"/>
  </r>
  <r>
    <n v="1052"/>
    <x v="351"/>
    <n v="9"/>
    <n v="34"/>
    <n v="14"/>
    <x v="1"/>
    <x v="7"/>
    <x v="0"/>
    <n v="26"/>
    <n v="52"/>
    <x v="31"/>
    <n v="3680"/>
    <n v="6"/>
    <x v="4"/>
    <n v="2"/>
    <n v="52"/>
    <n v="26"/>
    <n v="28.6"/>
    <n v="26"/>
    <n v="0.2"/>
    <n v="728"/>
    <n v="364"/>
    <n v="145.6"/>
    <n v="218.39999999999998"/>
    <n v="0.3"/>
  </r>
  <r>
    <n v="1053"/>
    <x v="351"/>
    <n v="8"/>
    <n v="22"/>
    <n v="16"/>
    <x v="1"/>
    <x v="7"/>
    <x v="5"/>
    <n v="14"/>
    <n v="28"/>
    <x v="27"/>
    <n v="1601"/>
    <n v="8"/>
    <x v="0"/>
    <n v="1"/>
    <n v="28"/>
    <n v="14"/>
    <n v="14"/>
    <n v="14.98"/>
    <n v="0.18"/>
    <n v="448"/>
    <n v="239.68"/>
    <n v="80.64"/>
    <n v="127.68"/>
    <n v="0.28500000000000003"/>
  </r>
  <r>
    <n v="1054"/>
    <x v="352"/>
    <n v="3"/>
    <n v="4"/>
    <n v="9"/>
    <x v="2"/>
    <x v="7"/>
    <x v="2"/>
    <n v="23"/>
    <n v="46"/>
    <x v="19"/>
    <n v="4345"/>
    <n v="5"/>
    <x v="2"/>
    <n v="2"/>
    <n v="46"/>
    <n v="23"/>
    <n v="23"/>
    <n v="23"/>
    <n v="0.2"/>
    <n v="414"/>
    <n v="207"/>
    <n v="82.800000000000011"/>
    <n v="124.19999999999999"/>
    <n v="0.3"/>
  </r>
  <r>
    <n v="1055"/>
    <x v="352"/>
    <n v="5"/>
    <n v="18"/>
    <n v="20"/>
    <x v="2"/>
    <x v="7"/>
    <x v="6"/>
    <n v="24"/>
    <n v="48"/>
    <x v="13"/>
    <n v="5194"/>
    <n v="4"/>
    <x v="6"/>
    <n v="3"/>
    <n v="48"/>
    <n v="24"/>
    <n v="24"/>
    <n v="25.68"/>
    <n v="0.22"/>
    <n v="960"/>
    <n v="513.6"/>
    <n v="211.2"/>
    <n v="235.20000000000005"/>
    <n v="0.24500000000000005"/>
  </r>
  <r>
    <n v="1056"/>
    <x v="352"/>
    <n v="8"/>
    <n v="39"/>
    <n v="18"/>
    <x v="2"/>
    <x v="7"/>
    <x v="5"/>
    <n v="14"/>
    <n v="28"/>
    <x v="7"/>
    <n v="2483"/>
    <n v="7"/>
    <x v="1"/>
    <n v="2"/>
    <n v="28"/>
    <n v="14"/>
    <n v="14"/>
    <n v="14.98"/>
    <n v="0.2"/>
    <n v="504"/>
    <n v="269.64"/>
    <n v="100.80000000000001"/>
    <n v="133.56"/>
    <n v="0.26500000000000001"/>
  </r>
  <r>
    <n v="1057"/>
    <x v="353"/>
    <n v="3"/>
    <n v="36"/>
    <n v="17"/>
    <x v="3"/>
    <x v="7"/>
    <x v="2"/>
    <n v="23"/>
    <n v="46"/>
    <x v="34"/>
    <n v="1898"/>
    <n v="8"/>
    <x v="0"/>
    <n v="1"/>
    <n v="46"/>
    <n v="23"/>
    <n v="23"/>
    <n v="23"/>
    <n v="0.18"/>
    <n v="782"/>
    <n v="391"/>
    <n v="140.76"/>
    <n v="250.24"/>
    <n v="0.32"/>
  </r>
  <r>
    <n v="1058"/>
    <x v="353"/>
    <n v="4"/>
    <n v="29"/>
    <n v="16"/>
    <x v="3"/>
    <x v="7"/>
    <x v="7"/>
    <n v="14"/>
    <n v="28"/>
    <x v="15"/>
    <n v="4645"/>
    <n v="5"/>
    <x v="2"/>
    <n v="2"/>
    <n v="28"/>
    <n v="14"/>
    <n v="14"/>
    <n v="14"/>
    <n v="0.2"/>
    <n v="448"/>
    <n v="224"/>
    <n v="89.600000000000009"/>
    <n v="134.39999999999998"/>
    <n v="0.29999999999999993"/>
  </r>
  <r>
    <n v="1059"/>
    <x v="353"/>
    <n v="7"/>
    <n v="6"/>
    <n v="20"/>
    <x v="3"/>
    <x v="7"/>
    <x v="4"/>
    <n v="17"/>
    <n v="34"/>
    <x v="28"/>
    <n v="2700"/>
    <n v="2"/>
    <x v="3"/>
    <n v="4"/>
    <n v="30.6"/>
    <n v="17"/>
    <n v="17"/>
    <n v="18.190000000000001"/>
    <n v="0.24"/>
    <n v="612"/>
    <n v="363.8"/>
    <n v="146.88"/>
    <n v="101.32"/>
    <n v="0.16555555555555554"/>
  </r>
  <r>
    <n v="1060"/>
    <x v="354"/>
    <n v="7"/>
    <n v="39"/>
    <n v="12"/>
    <x v="4"/>
    <x v="7"/>
    <x v="4"/>
    <n v="17"/>
    <n v="34"/>
    <x v="7"/>
    <n v="2483"/>
    <n v="7"/>
    <x v="1"/>
    <n v="2"/>
    <n v="34"/>
    <n v="17"/>
    <n v="17"/>
    <n v="18.190000000000001"/>
    <n v="0.2"/>
    <n v="408"/>
    <n v="218.28000000000003"/>
    <n v="81.600000000000009"/>
    <n v="108.11999999999995"/>
    <n v="0.26499999999999985"/>
  </r>
  <r>
    <n v="1061"/>
    <x v="354"/>
    <n v="1"/>
    <n v="28"/>
    <n v="17"/>
    <x v="4"/>
    <x v="7"/>
    <x v="8"/>
    <n v="10"/>
    <n v="20"/>
    <x v="32"/>
    <n v="5249"/>
    <n v="4"/>
    <x v="6"/>
    <n v="3"/>
    <n v="20"/>
    <n v="10"/>
    <n v="10"/>
    <n v="10"/>
    <n v="0.22"/>
    <n v="340"/>
    <n v="170"/>
    <n v="74.8"/>
    <n v="95.199999999999989"/>
    <n v="0.27999999999999997"/>
  </r>
  <r>
    <n v="1062"/>
    <x v="354"/>
    <n v="9"/>
    <n v="21"/>
    <n v="16"/>
    <x v="4"/>
    <x v="7"/>
    <x v="0"/>
    <n v="26"/>
    <n v="52"/>
    <x v="26"/>
    <n v="2616"/>
    <n v="7"/>
    <x v="1"/>
    <n v="2"/>
    <n v="52"/>
    <n v="26"/>
    <n v="28.6"/>
    <n v="26"/>
    <n v="0.2"/>
    <n v="832"/>
    <n v="416"/>
    <n v="166.4"/>
    <n v="249.60000000000002"/>
    <n v="0.30000000000000004"/>
  </r>
  <r>
    <n v="1063"/>
    <x v="355"/>
    <n v="2"/>
    <n v="13"/>
    <n v="16"/>
    <x v="5"/>
    <x v="7"/>
    <x v="3"/>
    <n v="14"/>
    <n v="28"/>
    <x v="25"/>
    <n v="1830"/>
    <n v="8"/>
    <x v="0"/>
    <n v="1"/>
    <n v="28"/>
    <n v="14"/>
    <n v="14"/>
    <n v="14"/>
    <n v="0.18"/>
    <n v="448"/>
    <n v="224"/>
    <n v="80.64"/>
    <n v="143.36000000000001"/>
    <n v="0.32"/>
  </r>
  <r>
    <n v="1064"/>
    <x v="355"/>
    <n v="5"/>
    <n v="36"/>
    <n v="15"/>
    <x v="5"/>
    <x v="7"/>
    <x v="6"/>
    <n v="24"/>
    <n v="48"/>
    <x v="34"/>
    <n v="1898"/>
    <n v="8"/>
    <x v="0"/>
    <n v="1"/>
    <n v="48"/>
    <n v="24"/>
    <n v="24"/>
    <n v="25.68"/>
    <n v="0.18"/>
    <n v="720"/>
    <n v="385.2"/>
    <n v="129.6"/>
    <n v="205.20000000000005"/>
    <n v="0.28500000000000009"/>
  </r>
  <r>
    <n v="1065"/>
    <x v="355"/>
    <n v="10"/>
    <n v="9"/>
    <n v="14"/>
    <x v="5"/>
    <x v="7"/>
    <x v="1"/>
    <n v="29"/>
    <n v="58"/>
    <x v="20"/>
    <n v="5400"/>
    <n v="4"/>
    <x v="6"/>
    <n v="3"/>
    <n v="58"/>
    <n v="29"/>
    <n v="31.900000000000002"/>
    <n v="29"/>
    <n v="0.22"/>
    <n v="812"/>
    <n v="406"/>
    <n v="178.64000000000001"/>
    <n v="227.36"/>
    <n v="0.28000000000000003"/>
  </r>
  <r>
    <n v="1066"/>
    <x v="356"/>
    <n v="9"/>
    <n v="2"/>
    <n v="17"/>
    <x v="6"/>
    <x v="7"/>
    <x v="0"/>
    <n v="26"/>
    <n v="52"/>
    <x v="37"/>
    <n v="6979"/>
    <n v="3"/>
    <x v="5"/>
    <n v="3"/>
    <n v="46.800000000000004"/>
    <n v="26"/>
    <n v="28.6"/>
    <n v="26"/>
    <n v="0.22"/>
    <n v="795.6"/>
    <n v="442"/>
    <n v="175.03200000000001"/>
    <n v="178.56799999999998"/>
    <n v="0.22444444444444442"/>
  </r>
  <r>
    <n v="1067"/>
    <x v="356"/>
    <n v="9"/>
    <n v="20"/>
    <n v="15"/>
    <x v="6"/>
    <x v="7"/>
    <x v="0"/>
    <n v="26"/>
    <n v="52"/>
    <x v="21"/>
    <n v="3522"/>
    <n v="6"/>
    <x v="4"/>
    <n v="2"/>
    <n v="52"/>
    <n v="26"/>
    <n v="28.6"/>
    <n v="26"/>
    <n v="0.2"/>
    <n v="780"/>
    <n v="390"/>
    <n v="156"/>
    <n v="234"/>
    <n v="0.3"/>
  </r>
  <r>
    <n v="1068"/>
    <x v="356"/>
    <n v="6"/>
    <n v="1"/>
    <n v="21"/>
    <x v="6"/>
    <x v="7"/>
    <x v="9"/>
    <n v="16"/>
    <n v="32"/>
    <x v="29"/>
    <n v="7402"/>
    <n v="7"/>
    <x v="1"/>
    <n v="2"/>
    <n v="32"/>
    <n v="16"/>
    <n v="16"/>
    <n v="17.12"/>
    <n v="0.2"/>
    <n v="672"/>
    <n v="359.52000000000004"/>
    <n v="134.4"/>
    <n v="178.07999999999993"/>
    <n v="0.2649999999999999"/>
  </r>
  <r>
    <n v="1069"/>
    <x v="357"/>
    <n v="8"/>
    <n v="12"/>
    <n v="17"/>
    <x v="0"/>
    <x v="7"/>
    <x v="5"/>
    <n v="14"/>
    <n v="28"/>
    <x v="14"/>
    <n v="2027"/>
    <n v="7"/>
    <x v="1"/>
    <n v="2"/>
    <n v="33.6"/>
    <n v="14"/>
    <n v="14"/>
    <n v="14.98"/>
    <n v="0.2"/>
    <n v="571.20000000000005"/>
    <n v="254.66"/>
    <n v="114.24000000000001"/>
    <n v="202.30000000000007"/>
    <n v="0.35416666666666674"/>
  </r>
  <r>
    <n v="1070"/>
    <x v="357"/>
    <n v="7"/>
    <n v="28"/>
    <n v="18"/>
    <x v="0"/>
    <x v="7"/>
    <x v="4"/>
    <n v="17"/>
    <n v="34"/>
    <x v="32"/>
    <n v="5249"/>
    <n v="4"/>
    <x v="6"/>
    <n v="3"/>
    <n v="40.799999999999997"/>
    <n v="17"/>
    <n v="17"/>
    <n v="18.190000000000001"/>
    <n v="0.22"/>
    <n v="734.4"/>
    <n v="327.42"/>
    <n v="161.56799999999998"/>
    <n v="245.41199999999998"/>
    <n v="0.33416666666666667"/>
  </r>
  <r>
    <n v="1071"/>
    <x v="357"/>
    <n v="9"/>
    <n v="39"/>
    <n v="16"/>
    <x v="0"/>
    <x v="7"/>
    <x v="0"/>
    <n v="26"/>
    <n v="52"/>
    <x v="7"/>
    <n v="2483"/>
    <n v="7"/>
    <x v="1"/>
    <n v="2"/>
    <n v="62.4"/>
    <n v="26"/>
    <n v="28.6"/>
    <n v="26"/>
    <n v="0.2"/>
    <n v="998.4"/>
    <n v="416"/>
    <n v="199.68"/>
    <n v="382.71999999999991"/>
    <n v="0.38333333333333325"/>
  </r>
  <r>
    <n v="1072"/>
    <x v="358"/>
    <n v="8"/>
    <n v="25"/>
    <n v="14"/>
    <x v="1"/>
    <x v="7"/>
    <x v="5"/>
    <n v="14"/>
    <n v="28"/>
    <x v="5"/>
    <n v="3586"/>
    <n v="6"/>
    <x v="4"/>
    <n v="2"/>
    <n v="28"/>
    <n v="14"/>
    <n v="14"/>
    <n v="14.98"/>
    <n v="0.2"/>
    <n v="392"/>
    <n v="209.72"/>
    <n v="78.400000000000006"/>
    <n v="103.88"/>
    <n v="0.26500000000000001"/>
  </r>
  <r>
    <n v="1073"/>
    <x v="358"/>
    <n v="10"/>
    <n v="33"/>
    <n v="21"/>
    <x v="1"/>
    <x v="7"/>
    <x v="1"/>
    <n v="29"/>
    <n v="58"/>
    <x v="2"/>
    <n v="4217"/>
    <n v="5"/>
    <x v="2"/>
    <n v="2"/>
    <n v="58"/>
    <n v="29"/>
    <n v="31.900000000000002"/>
    <n v="29"/>
    <n v="0.2"/>
    <n v="1218"/>
    <n v="609"/>
    <n v="243.60000000000002"/>
    <n v="365.4"/>
    <n v="0.3"/>
  </r>
  <r>
    <n v="1074"/>
    <x v="358"/>
    <n v="8"/>
    <n v="19"/>
    <n v="9"/>
    <x v="1"/>
    <x v="7"/>
    <x v="5"/>
    <n v="14"/>
    <n v="28"/>
    <x v="11"/>
    <n v="4862"/>
    <n v="5"/>
    <x v="2"/>
    <n v="2"/>
    <n v="28"/>
    <n v="14"/>
    <n v="14"/>
    <n v="14.98"/>
    <n v="0.2"/>
    <n v="252"/>
    <n v="134.82"/>
    <n v="50.400000000000006"/>
    <n v="66.78"/>
    <n v="0.26500000000000001"/>
  </r>
  <r>
    <n v="1075"/>
    <x v="359"/>
    <n v="7"/>
    <n v="35"/>
    <n v="17"/>
    <x v="2"/>
    <x v="7"/>
    <x v="4"/>
    <n v="17"/>
    <n v="34"/>
    <x v="3"/>
    <n v="2383"/>
    <n v="7"/>
    <x v="1"/>
    <n v="2"/>
    <n v="34"/>
    <n v="17"/>
    <n v="17"/>
    <n v="18.190000000000001"/>
    <n v="0.2"/>
    <n v="578"/>
    <n v="309.23"/>
    <n v="115.60000000000001"/>
    <n v="153.16999999999996"/>
    <n v="0.2649999999999999"/>
  </r>
  <r>
    <n v="1076"/>
    <x v="359"/>
    <n v="8"/>
    <n v="38"/>
    <n v="9"/>
    <x v="2"/>
    <x v="7"/>
    <x v="5"/>
    <n v="14"/>
    <n v="28"/>
    <x v="18"/>
    <n v="3055"/>
    <n v="6"/>
    <x v="4"/>
    <n v="2"/>
    <n v="28"/>
    <n v="14"/>
    <n v="14"/>
    <n v="14.98"/>
    <n v="0.2"/>
    <n v="252"/>
    <n v="134.82"/>
    <n v="50.400000000000006"/>
    <n v="66.78"/>
    <n v="0.26500000000000001"/>
  </r>
  <r>
    <n v="1077"/>
    <x v="359"/>
    <n v="2"/>
    <n v="16"/>
    <n v="14"/>
    <x v="2"/>
    <x v="7"/>
    <x v="3"/>
    <n v="14"/>
    <n v="28"/>
    <x v="6"/>
    <n v="2456"/>
    <n v="7"/>
    <x v="1"/>
    <n v="2"/>
    <n v="28"/>
    <n v="14"/>
    <n v="14"/>
    <n v="14"/>
    <n v="0.2"/>
    <n v="392"/>
    <n v="196"/>
    <n v="78.400000000000006"/>
    <n v="117.60000000000002"/>
    <n v="0.30000000000000004"/>
  </r>
  <r>
    <n v="1078"/>
    <x v="360"/>
    <n v="8"/>
    <n v="2"/>
    <n v="15"/>
    <x v="3"/>
    <x v="7"/>
    <x v="5"/>
    <n v="14"/>
    <n v="28"/>
    <x v="37"/>
    <n v="6979"/>
    <n v="3"/>
    <x v="5"/>
    <n v="3"/>
    <n v="25.2"/>
    <n v="14"/>
    <n v="14"/>
    <n v="14.98"/>
    <n v="0.22"/>
    <n v="378"/>
    <n v="224.70000000000002"/>
    <n v="83.16"/>
    <n v="70.139999999999986"/>
    <n v="0.18555555555555553"/>
  </r>
  <r>
    <n v="1079"/>
    <x v="360"/>
    <n v="4"/>
    <n v="36"/>
    <n v="14"/>
    <x v="3"/>
    <x v="7"/>
    <x v="7"/>
    <n v="14"/>
    <n v="28"/>
    <x v="34"/>
    <n v="1898"/>
    <n v="8"/>
    <x v="0"/>
    <n v="1"/>
    <n v="28"/>
    <n v="14"/>
    <n v="14"/>
    <n v="14"/>
    <n v="0.18"/>
    <n v="392"/>
    <n v="196"/>
    <n v="70.56"/>
    <n v="125.44"/>
    <n v="0.32"/>
  </r>
  <r>
    <n v="1080"/>
    <x v="360"/>
    <n v="8"/>
    <n v="1"/>
    <n v="14"/>
    <x v="3"/>
    <x v="7"/>
    <x v="5"/>
    <n v="14"/>
    <n v="28"/>
    <x v="29"/>
    <n v="7402"/>
    <n v="7"/>
    <x v="1"/>
    <n v="2"/>
    <n v="28"/>
    <n v="14"/>
    <n v="14"/>
    <n v="14.98"/>
    <n v="0.2"/>
    <n v="392"/>
    <n v="209.72"/>
    <n v="78.400000000000006"/>
    <n v="103.88"/>
    <n v="0.26500000000000001"/>
  </r>
  <r>
    <n v="1081"/>
    <x v="361"/>
    <n v="8"/>
    <n v="9"/>
    <n v="17"/>
    <x v="4"/>
    <x v="7"/>
    <x v="5"/>
    <n v="14"/>
    <n v="28"/>
    <x v="20"/>
    <n v="5400"/>
    <n v="4"/>
    <x v="6"/>
    <n v="3"/>
    <n v="28"/>
    <n v="14"/>
    <n v="14"/>
    <n v="14.98"/>
    <n v="0.22"/>
    <n v="476"/>
    <n v="254.66"/>
    <n v="104.72"/>
    <n v="116.62"/>
    <n v="0.24500000000000002"/>
  </r>
  <r>
    <n v="1082"/>
    <x v="361"/>
    <n v="3"/>
    <n v="7"/>
    <n v="17"/>
    <x v="4"/>
    <x v="7"/>
    <x v="2"/>
    <n v="23"/>
    <n v="46"/>
    <x v="17"/>
    <n v="1810"/>
    <n v="8"/>
    <x v="0"/>
    <n v="1"/>
    <n v="46"/>
    <n v="23"/>
    <n v="23"/>
    <n v="23"/>
    <n v="0.18"/>
    <n v="782"/>
    <n v="391"/>
    <n v="140.76"/>
    <n v="250.24"/>
    <n v="0.32"/>
  </r>
  <r>
    <n v="1083"/>
    <x v="361"/>
    <n v="4"/>
    <n v="20"/>
    <n v="17"/>
    <x v="4"/>
    <x v="7"/>
    <x v="7"/>
    <n v="14"/>
    <n v="28"/>
    <x v="21"/>
    <n v="3522"/>
    <n v="6"/>
    <x v="4"/>
    <n v="2"/>
    <n v="28"/>
    <n v="14"/>
    <n v="14"/>
    <n v="14"/>
    <n v="0.2"/>
    <n v="476"/>
    <n v="238"/>
    <n v="95.2"/>
    <n v="142.80000000000001"/>
    <n v="0.30000000000000004"/>
  </r>
  <r>
    <n v="1084"/>
    <x v="362"/>
    <n v="5"/>
    <n v="33"/>
    <n v="18"/>
    <x v="5"/>
    <x v="7"/>
    <x v="6"/>
    <n v="24"/>
    <n v="48"/>
    <x v="2"/>
    <n v="4217"/>
    <n v="5"/>
    <x v="2"/>
    <n v="2"/>
    <n v="48"/>
    <n v="24"/>
    <n v="24"/>
    <n v="25.68"/>
    <n v="0.2"/>
    <n v="864"/>
    <n v="462.24"/>
    <n v="172.8"/>
    <n v="228.96000000000004"/>
    <n v="0.26500000000000007"/>
  </r>
  <r>
    <n v="1085"/>
    <x v="362"/>
    <n v="5"/>
    <n v="34"/>
    <n v="8"/>
    <x v="5"/>
    <x v="7"/>
    <x v="6"/>
    <n v="24"/>
    <n v="48"/>
    <x v="31"/>
    <n v="3680"/>
    <n v="6"/>
    <x v="4"/>
    <n v="2"/>
    <n v="48"/>
    <n v="24"/>
    <n v="24"/>
    <n v="25.68"/>
    <n v="0.2"/>
    <n v="384"/>
    <n v="205.44"/>
    <n v="76.800000000000011"/>
    <n v="101.75999999999999"/>
    <n v="0.26499999999999996"/>
  </r>
  <r>
    <n v="1086"/>
    <x v="362"/>
    <n v="6"/>
    <n v="6"/>
    <n v="17"/>
    <x v="5"/>
    <x v="7"/>
    <x v="9"/>
    <n v="16"/>
    <n v="32"/>
    <x v="28"/>
    <n v="2700"/>
    <n v="2"/>
    <x v="3"/>
    <n v="4"/>
    <n v="28.8"/>
    <n v="16"/>
    <n v="16"/>
    <n v="17.12"/>
    <n v="0.24"/>
    <n v="489.6"/>
    <n v="291.04000000000002"/>
    <n v="117.504"/>
    <n v="81.055999999999983"/>
    <n v="0.16555555555555551"/>
  </r>
  <r>
    <n v="1087"/>
    <x v="363"/>
    <n v="6"/>
    <n v="10"/>
    <n v="15"/>
    <x v="6"/>
    <x v="7"/>
    <x v="9"/>
    <n v="16"/>
    <n v="32"/>
    <x v="6"/>
    <n v="4384"/>
    <n v="5"/>
    <x v="2"/>
    <n v="2"/>
    <n v="32"/>
    <n v="16"/>
    <n v="16"/>
    <n v="17.12"/>
    <n v="0.2"/>
    <n v="480"/>
    <n v="256.8"/>
    <n v="96"/>
    <n v="127.19999999999999"/>
    <n v="0.26499999999999996"/>
  </r>
  <r>
    <n v="1088"/>
    <x v="363"/>
    <n v="4"/>
    <n v="4"/>
    <n v="10"/>
    <x v="6"/>
    <x v="7"/>
    <x v="7"/>
    <n v="14"/>
    <n v="28"/>
    <x v="19"/>
    <n v="4345"/>
    <n v="5"/>
    <x v="2"/>
    <n v="2"/>
    <n v="28"/>
    <n v="14"/>
    <n v="14"/>
    <n v="14"/>
    <n v="0.2"/>
    <n v="280"/>
    <n v="140"/>
    <n v="56"/>
    <n v="84"/>
    <n v="0.3"/>
  </r>
  <r>
    <n v="1089"/>
    <x v="363"/>
    <n v="1"/>
    <n v="18"/>
    <n v="17"/>
    <x v="6"/>
    <x v="7"/>
    <x v="8"/>
    <n v="10"/>
    <n v="20"/>
    <x v="13"/>
    <n v="5194"/>
    <n v="4"/>
    <x v="6"/>
    <n v="3"/>
    <n v="20"/>
    <n v="10"/>
    <n v="10"/>
    <n v="10"/>
    <n v="0.22"/>
    <n v="340"/>
    <n v="170"/>
    <n v="74.8"/>
    <n v="95.199999999999989"/>
    <n v="0.27999999999999997"/>
  </r>
  <r>
    <n v="1090"/>
    <x v="364"/>
    <n v="7"/>
    <n v="10"/>
    <n v="13"/>
    <x v="0"/>
    <x v="7"/>
    <x v="4"/>
    <n v="17"/>
    <n v="34"/>
    <x v="6"/>
    <n v="4384"/>
    <n v="5"/>
    <x v="2"/>
    <n v="2"/>
    <n v="40.799999999999997"/>
    <n v="17"/>
    <n v="17"/>
    <n v="18.190000000000001"/>
    <n v="0.2"/>
    <n v="530.4"/>
    <n v="236.47000000000003"/>
    <n v="106.08"/>
    <n v="187.84999999999997"/>
    <n v="0.35416666666666663"/>
  </r>
  <r>
    <n v="1091"/>
    <x v="364"/>
    <n v="10"/>
    <n v="18"/>
    <n v="17"/>
    <x v="0"/>
    <x v="7"/>
    <x v="1"/>
    <n v="29"/>
    <n v="58"/>
    <x v="13"/>
    <n v="5194"/>
    <n v="4"/>
    <x v="6"/>
    <n v="3"/>
    <n v="69.599999999999994"/>
    <n v="29"/>
    <n v="31.900000000000002"/>
    <n v="29"/>
    <n v="0.22"/>
    <n v="1183.1999999999998"/>
    <n v="493"/>
    <n v="260.30399999999997"/>
    <n v="429.89599999999984"/>
    <n v="0.36333333333333323"/>
  </r>
  <r>
    <n v="1092"/>
    <x v="364"/>
    <n v="2"/>
    <n v="15"/>
    <n v="16"/>
    <x v="0"/>
    <x v="7"/>
    <x v="3"/>
    <n v="14"/>
    <n v="28"/>
    <x v="9"/>
    <n v="1821"/>
    <n v="8"/>
    <x v="0"/>
    <n v="1"/>
    <n v="33.6"/>
    <n v="14"/>
    <n v="14"/>
    <n v="14"/>
    <n v="0.18"/>
    <n v="537.6"/>
    <n v="224"/>
    <n v="96.768000000000001"/>
    <n v="216.83199999999999"/>
    <n v="0.40333333333333332"/>
  </r>
  <r>
    <m/>
    <x v="365"/>
    <m/>
    <m/>
    <m/>
    <x v="7"/>
    <x v="12"/>
    <x v="10"/>
    <m/>
    <m/>
    <x v="38"/>
    <m/>
    <m/>
    <x v="8"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2">
  <r>
    <n v="1"/>
    <x v="0"/>
    <n v="9"/>
    <n v="32"/>
    <n v="19"/>
    <x v="0"/>
    <s v="January"/>
    <x v="0"/>
    <n v="26"/>
    <n v="52"/>
    <s v="Gomez, Javier"/>
    <n v="1612"/>
    <n v="8"/>
    <s v="Pasante"/>
    <n v="1"/>
    <n v="62.4"/>
    <n v="26"/>
    <n v="28.6"/>
    <n v="28.6"/>
    <n v="0.1"/>
    <x v="0"/>
    <n v="543.4"/>
    <n v="118.56"/>
    <x v="0"/>
    <n v="0.4416666666666666"/>
  </r>
  <r>
    <n v="2"/>
    <x v="0"/>
    <n v="10"/>
    <n v="26"/>
    <n v="18"/>
    <x v="0"/>
    <s v="January"/>
    <x v="1"/>
    <n v="29"/>
    <n v="58"/>
    <s v="Gomez, Pilar"/>
    <n v="2557"/>
    <n v="7"/>
    <s v="Vendedor Jr"/>
    <n v="2"/>
    <n v="69.599999999999994"/>
    <n v="29"/>
    <n v="31.900000000000002"/>
    <n v="31.900000000000002"/>
    <n v="0.11"/>
    <x v="1"/>
    <n v="574.20000000000005"/>
    <n v="137.80799999999999"/>
    <x v="1"/>
    <n v="0.43166666666666664"/>
  </r>
  <r>
    <n v="3"/>
    <x v="1"/>
    <n v="3"/>
    <n v="33"/>
    <n v="7"/>
    <x v="1"/>
    <s v="January"/>
    <x v="2"/>
    <n v="23"/>
    <n v="46"/>
    <s v="Martin, Josefa"/>
    <n v="4217"/>
    <n v="5"/>
    <s v="Vendedor Sr"/>
    <n v="2"/>
    <n v="46"/>
    <n v="23"/>
    <n v="23"/>
    <n v="23"/>
    <n v="0.11"/>
    <x v="2"/>
    <n v="161"/>
    <n v="35.42"/>
    <x v="2"/>
    <n v="0.38999999999999996"/>
  </r>
  <r>
    <n v="4"/>
    <x v="1"/>
    <n v="10"/>
    <n v="35"/>
    <n v="10"/>
    <x v="1"/>
    <s v="January"/>
    <x v="1"/>
    <n v="29"/>
    <n v="58"/>
    <s v="Garcia, David"/>
    <n v="2383"/>
    <n v="7"/>
    <s v="Vendedor Jr"/>
    <n v="2"/>
    <n v="58"/>
    <n v="29"/>
    <n v="31.900000000000002"/>
    <n v="31.900000000000002"/>
    <n v="0.11"/>
    <x v="3"/>
    <n v="319"/>
    <n v="63.8"/>
    <x v="3"/>
    <n v="0.33999999999999997"/>
  </r>
  <r>
    <n v="5"/>
    <x v="2"/>
    <n v="9"/>
    <n v="14"/>
    <n v="18"/>
    <x v="2"/>
    <s v="January"/>
    <x v="0"/>
    <n v="26"/>
    <n v="52"/>
    <s v="Fernandez, Teresa"/>
    <n v="7062"/>
    <n v="2"/>
    <s v="Director"/>
    <n v="4"/>
    <n v="46.800000000000004"/>
    <n v="26"/>
    <n v="28.6"/>
    <n v="28.6"/>
    <n v="0.13"/>
    <x v="4"/>
    <n v="514.80000000000007"/>
    <n v="109.51200000000001"/>
    <x v="4"/>
    <n v="0.25888888888888884"/>
  </r>
  <r>
    <n v="6"/>
    <x v="2"/>
    <n v="10"/>
    <n v="26"/>
    <n v="10"/>
    <x v="2"/>
    <s v="January"/>
    <x v="1"/>
    <n v="29"/>
    <n v="58"/>
    <s v="Gomez, Pilar"/>
    <n v="2557"/>
    <n v="7"/>
    <s v="Vendedor Jr"/>
    <n v="2"/>
    <n v="58"/>
    <n v="29"/>
    <n v="31.900000000000002"/>
    <n v="31.900000000000002"/>
    <n v="0.11"/>
    <x v="3"/>
    <n v="319"/>
    <n v="63.8"/>
    <x v="3"/>
    <n v="0.33999999999999997"/>
  </r>
  <r>
    <n v="7"/>
    <x v="3"/>
    <n v="9"/>
    <n v="25"/>
    <n v="13"/>
    <x v="3"/>
    <s v="January"/>
    <x v="0"/>
    <n v="26"/>
    <n v="52"/>
    <s v="Perez, Laura"/>
    <n v="3586"/>
    <n v="6"/>
    <s v="Vendedor Ssr"/>
    <n v="2"/>
    <n v="52"/>
    <n v="26"/>
    <n v="28.6"/>
    <n v="28.6"/>
    <n v="0.11"/>
    <x v="5"/>
    <n v="371.8"/>
    <n v="74.36"/>
    <x v="5"/>
    <n v="0.33999999999999997"/>
  </r>
  <r>
    <n v="8"/>
    <x v="3"/>
    <n v="2"/>
    <n v="10"/>
    <n v="8"/>
    <x v="3"/>
    <s v="January"/>
    <x v="3"/>
    <n v="14"/>
    <n v="28"/>
    <s v="Martin, Francisco"/>
    <n v="4384"/>
    <n v="5"/>
    <s v="Vendedor Sr"/>
    <n v="2"/>
    <n v="28"/>
    <n v="14"/>
    <n v="14"/>
    <n v="14"/>
    <n v="0.11"/>
    <x v="6"/>
    <n v="112"/>
    <n v="24.64"/>
    <x v="6"/>
    <n v="0.39000000000000007"/>
  </r>
  <r>
    <n v="9"/>
    <x v="3"/>
    <n v="7"/>
    <n v="39"/>
    <n v="17"/>
    <x v="3"/>
    <s v="January"/>
    <x v="4"/>
    <n v="17"/>
    <n v="34"/>
    <s v="Gomez, Maria"/>
    <n v="2483"/>
    <n v="7"/>
    <s v="Vendedor Jr"/>
    <n v="2"/>
    <n v="34"/>
    <n v="17"/>
    <n v="17"/>
    <n v="18.190000000000001"/>
    <n v="0.11"/>
    <x v="7"/>
    <n v="309.23"/>
    <n v="63.58"/>
    <x v="7"/>
    <n v="0.35499999999999998"/>
  </r>
  <r>
    <n v="10"/>
    <x v="4"/>
    <n v="7"/>
    <n v="8"/>
    <n v="4"/>
    <x v="4"/>
    <s v="January"/>
    <x v="4"/>
    <n v="17"/>
    <n v="34"/>
    <s v="Perez, Manuel"/>
    <n v="6768"/>
    <n v="3"/>
    <s v="Gerente"/>
    <n v="3"/>
    <n v="30.6"/>
    <n v="17"/>
    <n v="17"/>
    <n v="18.190000000000001"/>
    <n v="0.12"/>
    <x v="8"/>
    <n v="72.760000000000005"/>
    <n v="14.688000000000001"/>
    <x v="8"/>
    <n v="0.28555555555555551"/>
  </r>
  <r>
    <n v="11"/>
    <x v="4"/>
    <n v="8"/>
    <n v="15"/>
    <n v="17"/>
    <x v="4"/>
    <s v="January"/>
    <x v="5"/>
    <n v="14"/>
    <n v="28"/>
    <s v="Gomez, David"/>
    <n v="1821"/>
    <n v="8"/>
    <s v="Pasante"/>
    <n v="1"/>
    <n v="28"/>
    <n v="14"/>
    <n v="14"/>
    <n v="14.98"/>
    <n v="0.1"/>
    <x v="9"/>
    <n v="254.66"/>
    <n v="47.6"/>
    <x v="9"/>
    <n v="0.36500000000000005"/>
  </r>
  <r>
    <n v="12"/>
    <x v="4"/>
    <n v="5"/>
    <n v="24"/>
    <n v="10"/>
    <x v="4"/>
    <s v="January"/>
    <x v="6"/>
    <n v="24"/>
    <n v="48"/>
    <s v="Sanchez, Isabel"/>
    <n v="4875"/>
    <n v="5"/>
    <s v="Vendedor Sr"/>
    <n v="2"/>
    <n v="48"/>
    <n v="24"/>
    <n v="24"/>
    <n v="25.68"/>
    <n v="0.11"/>
    <x v="10"/>
    <n v="256.8"/>
    <n v="52.8"/>
    <x v="10"/>
    <n v="0.35499999999999993"/>
  </r>
  <r>
    <n v="13"/>
    <x v="5"/>
    <n v="2"/>
    <n v="19"/>
    <n v="11"/>
    <x v="5"/>
    <s v="January"/>
    <x v="3"/>
    <n v="14"/>
    <n v="28"/>
    <s v="Rodriguez, Maria"/>
    <n v="4862"/>
    <n v="5"/>
    <s v="Vendedor Sr"/>
    <n v="2"/>
    <n v="28"/>
    <n v="14"/>
    <n v="14"/>
    <n v="14"/>
    <n v="0.11"/>
    <x v="11"/>
    <n v="154"/>
    <n v="33.880000000000003"/>
    <x v="11"/>
    <n v="0.39"/>
  </r>
  <r>
    <n v="14"/>
    <x v="5"/>
    <n v="8"/>
    <n v="14"/>
    <n v="15"/>
    <x v="5"/>
    <s v="January"/>
    <x v="5"/>
    <n v="14"/>
    <n v="28"/>
    <s v="Fernandez, Teresa"/>
    <n v="7062"/>
    <n v="2"/>
    <s v="Director"/>
    <n v="4"/>
    <n v="25.2"/>
    <n v="14"/>
    <n v="14"/>
    <n v="14.98"/>
    <n v="0.13"/>
    <x v="12"/>
    <n v="224.70000000000002"/>
    <n v="49.14"/>
    <x v="12"/>
    <n v="0.2755555555555555"/>
  </r>
  <r>
    <n v="15"/>
    <x v="5"/>
    <n v="10"/>
    <n v="11"/>
    <n v="20"/>
    <x v="5"/>
    <s v="January"/>
    <x v="1"/>
    <n v="29"/>
    <n v="58"/>
    <s v="Garcia, Isabel"/>
    <n v="3985"/>
    <n v="6"/>
    <s v="Vendedor Ssr"/>
    <n v="2"/>
    <n v="58"/>
    <n v="29"/>
    <n v="31.900000000000002"/>
    <n v="31.900000000000002"/>
    <n v="0.11"/>
    <x v="13"/>
    <n v="638"/>
    <n v="127.6"/>
    <x v="13"/>
    <n v="0.33999999999999997"/>
  </r>
  <r>
    <n v="16"/>
    <x v="6"/>
    <n v="7"/>
    <n v="18"/>
    <n v="16"/>
    <x v="6"/>
    <s v="January"/>
    <x v="4"/>
    <n v="17"/>
    <n v="34"/>
    <s v="Garcia, Jose"/>
    <n v="5194"/>
    <n v="4"/>
    <s v="Jefe"/>
    <n v="3"/>
    <n v="34"/>
    <n v="17"/>
    <n v="17"/>
    <n v="18.190000000000001"/>
    <n v="0.12"/>
    <x v="14"/>
    <n v="291.04000000000002"/>
    <n v="65.28"/>
    <x v="14"/>
    <n v="0.34499999999999992"/>
  </r>
  <r>
    <n v="17"/>
    <x v="6"/>
    <n v="4"/>
    <n v="14"/>
    <n v="17"/>
    <x v="6"/>
    <s v="January"/>
    <x v="7"/>
    <n v="14"/>
    <n v="28"/>
    <s v="Fernandez, Teresa"/>
    <n v="7062"/>
    <n v="2"/>
    <s v="Director"/>
    <n v="4"/>
    <n v="25.2"/>
    <n v="14"/>
    <n v="14"/>
    <n v="14"/>
    <n v="0.13"/>
    <x v="15"/>
    <n v="238"/>
    <n v="55.692"/>
    <x v="15"/>
    <n v="0.31444444444444442"/>
  </r>
  <r>
    <n v="18"/>
    <x v="6"/>
    <n v="8"/>
    <n v="12"/>
    <n v="13"/>
    <x v="6"/>
    <s v="January"/>
    <x v="5"/>
    <n v="14"/>
    <n v="28"/>
    <s v="Rodriguez, Javier"/>
    <n v="2027"/>
    <n v="7"/>
    <s v="Vendedor Jr"/>
    <n v="2"/>
    <n v="28"/>
    <n v="14"/>
    <n v="14"/>
    <n v="14.98"/>
    <n v="0.11"/>
    <x v="16"/>
    <n v="194.74"/>
    <n v="40.04"/>
    <x v="16"/>
    <n v="0.35499999999999998"/>
  </r>
  <r>
    <n v="19"/>
    <x v="7"/>
    <n v="1"/>
    <n v="29"/>
    <n v="19"/>
    <x v="0"/>
    <s v="January"/>
    <x v="8"/>
    <n v="10"/>
    <n v="20"/>
    <s v="Rodriguez, Jose"/>
    <n v="4645"/>
    <n v="5"/>
    <s v="Vendedor Sr"/>
    <n v="2"/>
    <n v="24"/>
    <n v="10"/>
    <n v="10"/>
    <n v="10"/>
    <n v="0.11"/>
    <x v="17"/>
    <n v="190"/>
    <n v="50.160000000000004"/>
    <x v="17"/>
    <n v="0.47333333333333333"/>
  </r>
  <r>
    <n v="20"/>
    <x v="7"/>
    <n v="1"/>
    <n v="30"/>
    <n v="16"/>
    <x v="0"/>
    <s v="January"/>
    <x v="8"/>
    <n v="10"/>
    <n v="20"/>
    <s v="Gonzalez, Francisco"/>
    <n v="3909"/>
    <n v="6"/>
    <s v="Vendedor Ssr"/>
    <n v="2"/>
    <n v="24"/>
    <n v="10"/>
    <n v="10"/>
    <n v="10"/>
    <n v="0.11"/>
    <x v="18"/>
    <n v="160"/>
    <n v="42.24"/>
    <x v="18"/>
    <n v="0.47333333333333333"/>
  </r>
  <r>
    <n v="21"/>
    <x v="7"/>
    <n v="9"/>
    <n v="7"/>
    <n v="26"/>
    <x v="0"/>
    <s v="January"/>
    <x v="0"/>
    <n v="26"/>
    <n v="52"/>
    <s v="Sanchez, Antonio"/>
    <n v="1810"/>
    <n v="8"/>
    <s v="Pasante"/>
    <n v="1"/>
    <n v="62.4"/>
    <n v="26"/>
    <n v="28.6"/>
    <n v="28.6"/>
    <n v="0.1"/>
    <x v="19"/>
    <n v="743.6"/>
    <n v="162.24"/>
    <x v="19"/>
    <n v="0.4416666666666666"/>
  </r>
  <r>
    <n v="22"/>
    <x v="8"/>
    <n v="3"/>
    <n v="38"/>
    <n v="17"/>
    <x v="1"/>
    <s v="January"/>
    <x v="2"/>
    <n v="23"/>
    <n v="46"/>
    <s v="Fernandez, Jose"/>
    <n v="3055"/>
    <n v="6"/>
    <s v="Vendedor Ssr"/>
    <n v="2"/>
    <n v="46"/>
    <n v="23"/>
    <n v="23"/>
    <n v="23"/>
    <n v="0.11"/>
    <x v="20"/>
    <n v="391"/>
    <n v="86.02"/>
    <x v="20"/>
    <n v="0.39"/>
  </r>
  <r>
    <n v="23"/>
    <x v="8"/>
    <n v="8"/>
    <n v="31"/>
    <n v="20"/>
    <x v="1"/>
    <s v="January"/>
    <x v="5"/>
    <n v="14"/>
    <n v="28"/>
    <s v="Fernandez, Isabel"/>
    <n v="2227"/>
    <n v="7"/>
    <s v="Vendedor Jr"/>
    <n v="2"/>
    <n v="28"/>
    <n v="14"/>
    <n v="14"/>
    <n v="14.98"/>
    <n v="0.11"/>
    <x v="21"/>
    <n v="299.60000000000002"/>
    <n v="61.6"/>
    <x v="21"/>
    <n v="0.35499999999999993"/>
  </r>
  <r>
    <n v="24"/>
    <x v="8"/>
    <n v="5"/>
    <n v="9"/>
    <n v="15"/>
    <x v="1"/>
    <s v="January"/>
    <x v="6"/>
    <n v="24"/>
    <n v="48"/>
    <s v="Gomez, Jose"/>
    <n v="5400"/>
    <n v="4"/>
    <s v="Jefe"/>
    <n v="3"/>
    <n v="48"/>
    <n v="24"/>
    <n v="24"/>
    <n v="25.68"/>
    <n v="0.12"/>
    <x v="22"/>
    <n v="385.2"/>
    <n v="86.399999999999991"/>
    <x v="22"/>
    <n v="0.34500000000000003"/>
  </r>
  <r>
    <n v="25"/>
    <x v="9"/>
    <n v="5"/>
    <n v="33"/>
    <n v="18"/>
    <x v="2"/>
    <s v="January"/>
    <x v="6"/>
    <n v="24"/>
    <n v="48"/>
    <s v="Martin, Josefa"/>
    <n v="4217"/>
    <n v="5"/>
    <s v="Vendedor Sr"/>
    <n v="2"/>
    <n v="48"/>
    <n v="24"/>
    <n v="24"/>
    <n v="25.68"/>
    <n v="0.11"/>
    <x v="23"/>
    <n v="462.24"/>
    <n v="95.04"/>
    <x v="23"/>
    <n v="0.35500000000000004"/>
  </r>
  <r>
    <n v="26"/>
    <x v="9"/>
    <n v="6"/>
    <n v="24"/>
    <n v="17"/>
    <x v="2"/>
    <s v="January"/>
    <x v="9"/>
    <n v="16"/>
    <n v="32"/>
    <s v="Sanchez, Isabel"/>
    <n v="4875"/>
    <n v="5"/>
    <s v="Vendedor Sr"/>
    <n v="2"/>
    <n v="32"/>
    <n v="16"/>
    <n v="16"/>
    <n v="17.12"/>
    <n v="0.11"/>
    <x v="14"/>
    <n v="291.04000000000002"/>
    <n v="59.84"/>
    <x v="24"/>
    <n v="0.35499999999999998"/>
  </r>
  <r>
    <n v="27"/>
    <x v="9"/>
    <n v="10"/>
    <n v="10"/>
    <n v="22"/>
    <x v="2"/>
    <s v="January"/>
    <x v="1"/>
    <n v="29"/>
    <n v="58"/>
    <s v="Martin, Francisco"/>
    <n v="4384"/>
    <n v="5"/>
    <s v="Vendedor Sr"/>
    <n v="2"/>
    <n v="58"/>
    <n v="29"/>
    <n v="31.900000000000002"/>
    <n v="31.900000000000002"/>
    <n v="0.11"/>
    <x v="24"/>
    <n v="701.80000000000007"/>
    <n v="140.36000000000001"/>
    <x v="25"/>
    <n v="0.33999999999999991"/>
  </r>
  <r>
    <n v="28"/>
    <x v="10"/>
    <n v="8"/>
    <n v="4"/>
    <n v="13"/>
    <x v="3"/>
    <s v="January"/>
    <x v="5"/>
    <n v="14"/>
    <n v="28"/>
    <s v="Fernandez, Isabel"/>
    <n v="4345"/>
    <n v="5"/>
    <s v="Vendedor Sr"/>
    <n v="2"/>
    <n v="28"/>
    <n v="14"/>
    <n v="14"/>
    <n v="14.98"/>
    <n v="0.11"/>
    <x v="16"/>
    <n v="194.74"/>
    <n v="40.04"/>
    <x v="16"/>
    <n v="0.35499999999999998"/>
  </r>
  <r>
    <n v="29"/>
    <x v="10"/>
    <n v="5"/>
    <n v="20"/>
    <n v="14"/>
    <x v="3"/>
    <s v="January"/>
    <x v="6"/>
    <n v="24"/>
    <n v="48"/>
    <s v="Gonzalez, Carmen"/>
    <n v="3522"/>
    <n v="6"/>
    <s v="Vendedor Ssr"/>
    <n v="2"/>
    <n v="48"/>
    <n v="24"/>
    <n v="24"/>
    <n v="25.68"/>
    <n v="0.11"/>
    <x v="25"/>
    <n v="359.52"/>
    <n v="73.92"/>
    <x v="26"/>
    <n v="0.35499999999999998"/>
  </r>
  <r>
    <n v="30"/>
    <x v="10"/>
    <n v="1"/>
    <n v="32"/>
    <n v="15"/>
    <x v="3"/>
    <s v="January"/>
    <x v="8"/>
    <n v="10"/>
    <n v="20"/>
    <s v="Gomez, Javier"/>
    <n v="1612"/>
    <n v="8"/>
    <s v="Pasante"/>
    <n v="1"/>
    <n v="20"/>
    <n v="10"/>
    <n v="10"/>
    <n v="10"/>
    <n v="0.1"/>
    <x v="26"/>
    <n v="150"/>
    <n v="30"/>
    <x v="27"/>
    <n v="0.4"/>
  </r>
  <r>
    <n v="31"/>
    <x v="11"/>
    <n v="9"/>
    <n v="7"/>
    <n v="14"/>
    <x v="4"/>
    <s v="January"/>
    <x v="0"/>
    <n v="26"/>
    <n v="52"/>
    <s v="Sanchez, Antonio"/>
    <n v="1810"/>
    <n v="8"/>
    <s v="Pasante"/>
    <n v="1"/>
    <n v="52"/>
    <n v="26"/>
    <n v="28.6"/>
    <n v="28.6"/>
    <n v="0.1"/>
    <x v="27"/>
    <n v="400.40000000000003"/>
    <n v="72.8"/>
    <x v="28"/>
    <n v="0.34999999999999992"/>
  </r>
  <r>
    <n v="32"/>
    <x v="11"/>
    <n v="9"/>
    <n v="38"/>
    <n v="6"/>
    <x v="4"/>
    <s v="January"/>
    <x v="0"/>
    <n v="26"/>
    <n v="52"/>
    <s v="Fernandez, Jose"/>
    <n v="3055"/>
    <n v="6"/>
    <s v="Vendedor Ssr"/>
    <n v="2"/>
    <n v="52"/>
    <n v="26"/>
    <n v="28.6"/>
    <n v="28.6"/>
    <n v="0.11"/>
    <x v="28"/>
    <n v="171.60000000000002"/>
    <n v="34.32"/>
    <x v="29"/>
    <n v="0.33999999999999997"/>
  </r>
  <r>
    <n v="33"/>
    <x v="11"/>
    <n v="5"/>
    <n v="23"/>
    <n v="16"/>
    <x v="4"/>
    <s v="January"/>
    <x v="6"/>
    <n v="24"/>
    <n v="48"/>
    <s v="Martinez, Pedro"/>
    <n v="5555"/>
    <n v="4"/>
    <s v="Jefe"/>
    <n v="3"/>
    <n v="48"/>
    <n v="24"/>
    <n v="24"/>
    <n v="25.68"/>
    <n v="0.12"/>
    <x v="29"/>
    <n v="410.88"/>
    <n v="92.16"/>
    <x v="30"/>
    <n v="0.34500000000000003"/>
  </r>
  <r>
    <n v="967"/>
    <x v="12"/>
    <n v="1"/>
    <n v="5"/>
    <n v="23"/>
    <x v="1"/>
    <s v="November"/>
    <x v="8"/>
    <n v="10"/>
    <n v="20"/>
    <s v="Lopez, Laura"/>
    <n v="3037"/>
    <n v="6"/>
    <s v="Vendedor Ssr"/>
    <n v="2"/>
    <n v="20"/>
    <n v="10"/>
    <n v="10"/>
    <n v="10"/>
    <n v="0.17"/>
    <x v="30"/>
    <n v="230"/>
    <n v="78.2"/>
    <x v="31"/>
    <n v="0.33"/>
  </r>
  <r>
    <n v="35"/>
    <x v="13"/>
    <n v="10"/>
    <n v="3"/>
    <n v="12"/>
    <x v="5"/>
    <s v="January"/>
    <x v="1"/>
    <n v="29"/>
    <n v="58"/>
    <s v="Gonzalez, Pedro"/>
    <n v="5010"/>
    <n v="4"/>
    <s v="Jefe"/>
    <n v="3"/>
    <n v="58"/>
    <n v="29"/>
    <n v="31.900000000000002"/>
    <n v="31.900000000000002"/>
    <n v="0.12"/>
    <x v="31"/>
    <n v="382.8"/>
    <n v="83.52"/>
    <x v="32"/>
    <n v="0.33"/>
  </r>
  <r>
    <n v="36"/>
    <x v="13"/>
    <n v="4"/>
    <n v="33"/>
    <n v="29"/>
    <x v="5"/>
    <s v="January"/>
    <x v="7"/>
    <n v="14"/>
    <n v="28"/>
    <s v="Martin, Josefa"/>
    <n v="4217"/>
    <n v="5"/>
    <s v="Vendedor Sr"/>
    <n v="2"/>
    <n v="28"/>
    <n v="14"/>
    <n v="14"/>
    <n v="14"/>
    <n v="0.11"/>
    <x v="32"/>
    <n v="406"/>
    <n v="89.320000000000007"/>
    <x v="33"/>
    <n v="0.39"/>
  </r>
  <r>
    <n v="37"/>
    <x v="14"/>
    <n v="6"/>
    <n v="29"/>
    <n v="16"/>
    <x v="6"/>
    <s v="January"/>
    <x v="9"/>
    <n v="16"/>
    <n v="32"/>
    <s v="Rodriguez, Jose"/>
    <n v="4645"/>
    <n v="5"/>
    <s v="Vendedor Sr"/>
    <n v="2"/>
    <n v="32"/>
    <n v="16"/>
    <n v="16"/>
    <n v="17.12"/>
    <n v="0.11"/>
    <x v="33"/>
    <n v="273.92"/>
    <n v="56.32"/>
    <x v="18"/>
    <n v="0.35499999999999998"/>
  </r>
  <r>
    <n v="38"/>
    <x v="14"/>
    <n v="8"/>
    <n v="13"/>
    <n v="14"/>
    <x v="6"/>
    <s v="January"/>
    <x v="5"/>
    <n v="14"/>
    <n v="28"/>
    <s v="Gonzalez, Josefa"/>
    <n v="1830"/>
    <n v="8"/>
    <s v="Pasante"/>
    <n v="1"/>
    <n v="28"/>
    <n v="14"/>
    <n v="14"/>
    <n v="14.98"/>
    <n v="0.1"/>
    <x v="34"/>
    <n v="209.72"/>
    <n v="39.200000000000003"/>
    <x v="34"/>
    <n v="0.36499999999999994"/>
  </r>
  <r>
    <n v="39"/>
    <x v="14"/>
    <n v="7"/>
    <n v="3"/>
    <n v="14"/>
    <x v="6"/>
    <s v="January"/>
    <x v="4"/>
    <n v="17"/>
    <n v="34"/>
    <s v="Gonzalez, Pedro"/>
    <n v="5010"/>
    <n v="4"/>
    <s v="Jefe"/>
    <n v="3"/>
    <n v="34"/>
    <n v="17"/>
    <n v="17"/>
    <n v="18.190000000000001"/>
    <n v="0.12"/>
    <x v="9"/>
    <n v="254.66000000000003"/>
    <n v="57.12"/>
    <x v="35"/>
    <n v="0.34499999999999992"/>
  </r>
  <r>
    <n v="40"/>
    <x v="15"/>
    <n v="6"/>
    <n v="39"/>
    <n v="25"/>
    <x v="0"/>
    <s v="January"/>
    <x v="9"/>
    <n v="16"/>
    <n v="32"/>
    <s v="Gomez, Maria"/>
    <n v="2483"/>
    <n v="7"/>
    <s v="Vendedor Jr"/>
    <n v="2"/>
    <n v="38.4"/>
    <n v="16"/>
    <n v="16"/>
    <n v="17.12"/>
    <n v="0.11"/>
    <x v="35"/>
    <n v="428"/>
    <n v="105.6"/>
    <x v="36"/>
    <n v="0.44416666666666665"/>
  </r>
  <r>
    <n v="41"/>
    <x v="15"/>
    <n v="4"/>
    <n v="21"/>
    <n v="20"/>
    <x v="0"/>
    <s v="January"/>
    <x v="7"/>
    <n v="14"/>
    <n v="28"/>
    <s v="Fernandez, Juan"/>
    <n v="2616"/>
    <n v="7"/>
    <s v="Vendedor Jr"/>
    <n v="2"/>
    <n v="33.6"/>
    <n v="14"/>
    <n v="14"/>
    <n v="14"/>
    <n v="0.11"/>
    <x v="25"/>
    <n v="280"/>
    <n v="73.92"/>
    <x v="37"/>
    <n v="0.47333333333333333"/>
  </r>
  <r>
    <n v="42"/>
    <x v="15"/>
    <n v="7"/>
    <n v="33"/>
    <n v="15"/>
    <x v="0"/>
    <s v="January"/>
    <x v="4"/>
    <n v="17"/>
    <n v="34"/>
    <s v="Martin, Josefa"/>
    <n v="4217"/>
    <n v="5"/>
    <s v="Vendedor Sr"/>
    <n v="2"/>
    <n v="40.799999999999997"/>
    <n v="17"/>
    <n v="17"/>
    <n v="18.190000000000001"/>
    <n v="0.11"/>
    <x v="36"/>
    <n v="272.85000000000002"/>
    <n v="67.320000000000007"/>
    <x v="38"/>
    <n v="0.44416666666666665"/>
  </r>
  <r>
    <n v="43"/>
    <x v="16"/>
    <n v="9"/>
    <n v="26"/>
    <n v="10"/>
    <x v="1"/>
    <s v="January"/>
    <x v="0"/>
    <n v="26"/>
    <n v="52"/>
    <s v="Gomez, Pilar"/>
    <n v="2557"/>
    <n v="7"/>
    <s v="Vendedor Jr"/>
    <n v="2"/>
    <n v="52"/>
    <n v="26"/>
    <n v="28.6"/>
    <n v="28.6"/>
    <n v="0.11"/>
    <x v="37"/>
    <n v="286"/>
    <n v="57.2"/>
    <x v="39"/>
    <n v="0.34"/>
  </r>
  <r>
    <n v="44"/>
    <x v="16"/>
    <n v="6"/>
    <n v="18"/>
    <n v="13"/>
    <x v="1"/>
    <s v="January"/>
    <x v="9"/>
    <n v="16"/>
    <n v="32"/>
    <s v="Garcia, Jose"/>
    <n v="5194"/>
    <n v="4"/>
    <s v="Jefe"/>
    <n v="3"/>
    <n v="32"/>
    <n v="16"/>
    <n v="16"/>
    <n v="17.12"/>
    <n v="0.12"/>
    <x v="38"/>
    <n v="222.56"/>
    <n v="49.92"/>
    <x v="40"/>
    <n v="0.34499999999999997"/>
  </r>
  <r>
    <n v="45"/>
    <x v="16"/>
    <n v="1"/>
    <n v="22"/>
    <n v="17"/>
    <x v="1"/>
    <s v="January"/>
    <x v="8"/>
    <n v="10"/>
    <n v="20"/>
    <s v="Lopez, Ana"/>
    <n v="1601"/>
    <n v="8"/>
    <s v="Pasante"/>
    <n v="1"/>
    <n v="20"/>
    <n v="10"/>
    <n v="10"/>
    <n v="10"/>
    <n v="0.1"/>
    <x v="39"/>
    <n v="170"/>
    <n v="34"/>
    <x v="41"/>
    <n v="0.4"/>
  </r>
  <r>
    <n v="46"/>
    <x v="17"/>
    <n v="1"/>
    <n v="6"/>
    <n v="10"/>
    <x v="2"/>
    <s v="January"/>
    <x v="8"/>
    <n v="10"/>
    <n v="20"/>
    <s v="Martinez, Pilar"/>
    <n v="2700"/>
    <n v="2"/>
    <s v="Director"/>
    <n v="4"/>
    <n v="18"/>
    <n v="10"/>
    <n v="10"/>
    <n v="10"/>
    <n v="0.13"/>
    <x v="40"/>
    <n v="100"/>
    <n v="23.400000000000002"/>
    <x v="42"/>
    <n v="0.31444444444444442"/>
  </r>
  <r>
    <n v="47"/>
    <x v="17"/>
    <n v="1"/>
    <n v="15"/>
    <n v="11"/>
    <x v="2"/>
    <s v="January"/>
    <x v="8"/>
    <n v="10"/>
    <n v="20"/>
    <s v="Gomez, David"/>
    <n v="1821"/>
    <n v="8"/>
    <s v="Pasante"/>
    <n v="1"/>
    <n v="20"/>
    <n v="10"/>
    <n v="10"/>
    <n v="10"/>
    <n v="0.1"/>
    <x v="41"/>
    <n v="110"/>
    <n v="22"/>
    <x v="43"/>
    <n v="0.4"/>
  </r>
  <r>
    <n v="48"/>
    <x v="17"/>
    <n v="5"/>
    <n v="19"/>
    <n v="13"/>
    <x v="2"/>
    <s v="January"/>
    <x v="6"/>
    <n v="24"/>
    <n v="48"/>
    <s v="Rodriguez, Maria"/>
    <n v="4862"/>
    <n v="5"/>
    <s v="Vendedor Sr"/>
    <n v="2"/>
    <n v="48"/>
    <n v="24"/>
    <n v="24"/>
    <n v="25.68"/>
    <n v="0.11"/>
    <x v="42"/>
    <n v="333.84"/>
    <n v="68.64"/>
    <x v="44"/>
    <n v="0.35500000000000004"/>
  </r>
  <r>
    <n v="49"/>
    <x v="18"/>
    <n v="7"/>
    <n v="13"/>
    <n v="17"/>
    <x v="3"/>
    <s v="January"/>
    <x v="4"/>
    <n v="17"/>
    <n v="34"/>
    <s v="Gonzalez, Josefa"/>
    <n v="1830"/>
    <n v="8"/>
    <s v="Pasante"/>
    <n v="1"/>
    <n v="34"/>
    <n v="17"/>
    <n v="17"/>
    <n v="18.190000000000001"/>
    <n v="0.1"/>
    <x v="7"/>
    <n v="309.23"/>
    <n v="57.800000000000004"/>
    <x v="45"/>
    <n v="0.36499999999999994"/>
  </r>
  <r>
    <n v="50"/>
    <x v="18"/>
    <n v="2"/>
    <n v="13"/>
    <n v="16"/>
    <x v="3"/>
    <s v="January"/>
    <x v="3"/>
    <n v="14"/>
    <n v="28"/>
    <s v="Gonzalez, Josefa"/>
    <n v="1830"/>
    <n v="8"/>
    <s v="Pasante"/>
    <n v="1"/>
    <n v="28"/>
    <n v="14"/>
    <n v="14"/>
    <n v="14"/>
    <n v="0.1"/>
    <x v="43"/>
    <n v="224"/>
    <n v="44.800000000000004"/>
    <x v="46"/>
    <n v="0.39999999999999997"/>
  </r>
  <r>
    <n v="51"/>
    <x v="18"/>
    <n v="3"/>
    <n v="1"/>
    <n v="9"/>
    <x v="3"/>
    <s v="January"/>
    <x v="2"/>
    <n v="23"/>
    <n v="46"/>
    <s v="Garcia, Juan"/>
    <n v="7402"/>
    <n v="7"/>
    <s v="Vendedor Jr"/>
    <n v="2"/>
    <n v="46"/>
    <n v="23"/>
    <n v="23"/>
    <n v="23"/>
    <n v="0.11"/>
    <x v="44"/>
    <n v="207"/>
    <n v="45.54"/>
    <x v="47"/>
    <n v="0.39"/>
  </r>
  <r>
    <n v="52"/>
    <x v="19"/>
    <n v="6"/>
    <n v="19"/>
    <n v="9"/>
    <x v="4"/>
    <s v="January"/>
    <x v="9"/>
    <n v="16"/>
    <n v="32"/>
    <s v="Rodriguez, Maria"/>
    <n v="4862"/>
    <n v="5"/>
    <s v="Vendedor Sr"/>
    <n v="2"/>
    <n v="32"/>
    <n v="16"/>
    <n v="16"/>
    <n v="17.12"/>
    <n v="0.11"/>
    <x v="45"/>
    <n v="154.08000000000001"/>
    <n v="31.68"/>
    <x v="48"/>
    <n v="0.35499999999999993"/>
  </r>
  <r>
    <n v="53"/>
    <x v="19"/>
    <n v="5"/>
    <n v="29"/>
    <n v="16"/>
    <x v="4"/>
    <s v="January"/>
    <x v="6"/>
    <n v="24"/>
    <n v="48"/>
    <s v="Rodriguez, Jose"/>
    <n v="4645"/>
    <n v="5"/>
    <s v="Vendedor Sr"/>
    <n v="2"/>
    <n v="48"/>
    <n v="24"/>
    <n v="24"/>
    <n v="25.68"/>
    <n v="0.11"/>
    <x v="29"/>
    <n v="410.88"/>
    <n v="84.48"/>
    <x v="49"/>
    <n v="0.35499999999999998"/>
  </r>
  <r>
    <n v="54"/>
    <x v="19"/>
    <n v="9"/>
    <n v="40"/>
    <n v="14"/>
    <x v="4"/>
    <s v="January"/>
    <x v="0"/>
    <n v="26"/>
    <n v="52"/>
    <s v="Martin, Carmen"/>
    <n v="1598"/>
    <n v="8"/>
    <s v="Pasante"/>
    <n v="1"/>
    <n v="52"/>
    <n v="26"/>
    <n v="28.6"/>
    <n v="28.6"/>
    <n v="0.1"/>
    <x v="27"/>
    <n v="400.40000000000003"/>
    <n v="72.8"/>
    <x v="28"/>
    <n v="0.34999999999999992"/>
  </r>
  <r>
    <n v="55"/>
    <x v="20"/>
    <n v="8"/>
    <n v="6"/>
    <n v="12"/>
    <x v="5"/>
    <s v="January"/>
    <x v="5"/>
    <n v="14"/>
    <n v="28"/>
    <s v="Martinez, Pilar"/>
    <n v="2700"/>
    <n v="2"/>
    <s v="Director"/>
    <n v="4"/>
    <n v="25.2"/>
    <n v="14"/>
    <n v="14"/>
    <n v="14.98"/>
    <n v="0.13"/>
    <x v="46"/>
    <n v="179.76"/>
    <n v="39.311999999999998"/>
    <x v="50"/>
    <n v="0.2755555555555555"/>
  </r>
  <r>
    <n v="56"/>
    <x v="20"/>
    <n v="10"/>
    <n v="21"/>
    <n v="6"/>
    <x v="5"/>
    <s v="January"/>
    <x v="1"/>
    <n v="29"/>
    <n v="58"/>
    <s v="Fernandez, Juan"/>
    <n v="2616"/>
    <n v="7"/>
    <s v="Vendedor Jr"/>
    <n v="2"/>
    <n v="58"/>
    <n v="29"/>
    <n v="31.900000000000002"/>
    <n v="31.900000000000002"/>
    <n v="0.11"/>
    <x v="47"/>
    <n v="191.4"/>
    <n v="38.28"/>
    <x v="51"/>
    <n v="0.33999999999999997"/>
  </r>
  <r>
    <n v="57"/>
    <x v="20"/>
    <n v="8"/>
    <n v="4"/>
    <n v="10"/>
    <x v="5"/>
    <s v="January"/>
    <x v="5"/>
    <n v="14"/>
    <n v="28"/>
    <s v="Fernandez, Isabel"/>
    <n v="4345"/>
    <n v="5"/>
    <s v="Vendedor Sr"/>
    <n v="2"/>
    <n v="28"/>
    <n v="14"/>
    <n v="14"/>
    <n v="14.98"/>
    <n v="0.11"/>
    <x v="48"/>
    <n v="149.80000000000001"/>
    <n v="30.8"/>
    <x v="52"/>
    <n v="0.35499999999999993"/>
  </r>
  <r>
    <n v="58"/>
    <x v="21"/>
    <n v="4"/>
    <n v="34"/>
    <n v="19"/>
    <x v="6"/>
    <s v="January"/>
    <x v="7"/>
    <n v="14"/>
    <n v="28"/>
    <s v="Lopez, Teresa"/>
    <n v="3680"/>
    <n v="6"/>
    <s v="Vendedor Ssr"/>
    <n v="2"/>
    <n v="28"/>
    <n v="14"/>
    <n v="14"/>
    <n v="14"/>
    <n v="0.11"/>
    <x v="49"/>
    <n v="266"/>
    <n v="58.52"/>
    <x v="53"/>
    <n v="0.39"/>
  </r>
  <r>
    <n v="59"/>
    <x v="21"/>
    <n v="2"/>
    <n v="8"/>
    <n v="10"/>
    <x v="6"/>
    <s v="January"/>
    <x v="3"/>
    <n v="14"/>
    <n v="28"/>
    <s v="Perez, Manuel"/>
    <n v="6768"/>
    <n v="3"/>
    <s v="Gerente"/>
    <n v="3"/>
    <n v="25.2"/>
    <n v="14"/>
    <n v="14"/>
    <n v="14"/>
    <n v="0.12"/>
    <x v="50"/>
    <n v="140"/>
    <n v="30.24"/>
    <x v="54"/>
    <n v="0.32444444444444442"/>
  </r>
  <r>
    <n v="60"/>
    <x v="21"/>
    <n v="10"/>
    <n v="10"/>
    <n v="14"/>
    <x v="6"/>
    <s v="January"/>
    <x v="1"/>
    <n v="29"/>
    <n v="58"/>
    <s v="Martin, Francisco"/>
    <n v="4384"/>
    <n v="5"/>
    <s v="Vendedor Sr"/>
    <n v="2"/>
    <n v="58"/>
    <n v="29"/>
    <n v="31.900000000000002"/>
    <n v="31.900000000000002"/>
    <n v="0.11"/>
    <x v="32"/>
    <n v="446.6"/>
    <n v="89.320000000000007"/>
    <x v="55"/>
    <n v="0.33999999999999991"/>
  </r>
  <r>
    <n v="61"/>
    <x v="22"/>
    <n v="4"/>
    <n v="10"/>
    <n v="11"/>
    <x v="0"/>
    <s v="January"/>
    <x v="7"/>
    <n v="14"/>
    <n v="28"/>
    <s v="Martin, Francisco"/>
    <n v="4384"/>
    <n v="5"/>
    <s v="Vendedor Sr"/>
    <n v="2"/>
    <n v="33.6"/>
    <n v="14"/>
    <n v="14"/>
    <n v="14"/>
    <n v="0.11"/>
    <x v="51"/>
    <n v="154"/>
    <n v="40.656000000000006"/>
    <x v="56"/>
    <n v="0.47333333333333333"/>
  </r>
  <r>
    <n v="62"/>
    <x v="22"/>
    <n v="5"/>
    <n v="15"/>
    <n v="16"/>
    <x v="0"/>
    <s v="January"/>
    <x v="6"/>
    <n v="24"/>
    <n v="48"/>
    <s v="Gomez, David"/>
    <n v="1821"/>
    <n v="8"/>
    <s v="Pasante"/>
    <n v="1"/>
    <n v="57.599999999999994"/>
    <n v="24"/>
    <n v="24"/>
    <n v="25.68"/>
    <n v="0.1"/>
    <x v="52"/>
    <n v="410.88"/>
    <n v="92.16"/>
    <x v="57"/>
    <n v="0.45416666666666666"/>
  </r>
  <r>
    <n v="63"/>
    <x v="22"/>
    <n v="6"/>
    <n v="30"/>
    <n v="11"/>
    <x v="0"/>
    <s v="January"/>
    <x v="9"/>
    <n v="16"/>
    <n v="32"/>
    <s v="Gonzalez, Francisco"/>
    <n v="3909"/>
    <n v="6"/>
    <s v="Vendedor Ssr"/>
    <n v="2"/>
    <n v="38.4"/>
    <n v="16"/>
    <n v="16"/>
    <n v="17.12"/>
    <n v="0.11"/>
    <x v="53"/>
    <n v="188.32000000000002"/>
    <n v="46.463999999999999"/>
    <x v="58"/>
    <n v="0.4441666666666666"/>
  </r>
  <r>
    <n v="64"/>
    <x v="23"/>
    <n v="10"/>
    <n v="14"/>
    <n v="21"/>
    <x v="1"/>
    <s v="January"/>
    <x v="1"/>
    <n v="29"/>
    <n v="58"/>
    <s v="Fernandez, Teresa"/>
    <n v="7062"/>
    <n v="2"/>
    <s v="Director"/>
    <n v="4"/>
    <n v="52.2"/>
    <n v="29"/>
    <n v="31.900000000000002"/>
    <n v="31.900000000000002"/>
    <n v="0.13"/>
    <x v="54"/>
    <n v="669.90000000000009"/>
    <n v="142.506"/>
    <x v="59"/>
    <n v="0.25888888888888884"/>
  </r>
  <r>
    <n v="65"/>
    <x v="23"/>
    <n v="6"/>
    <n v="28"/>
    <n v="18"/>
    <x v="1"/>
    <s v="January"/>
    <x v="9"/>
    <n v="16"/>
    <n v="32"/>
    <s v="Garcia, Manuel"/>
    <n v="5249"/>
    <n v="4"/>
    <s v="Jefe"/>
    <n v="3"/>
    <n v="32"/>
    <n v="16"/>
    <n v="16"/>
    <n v="17.12"/>
    <n v="0.12"/>
    <x v="55"/>
    <n v="308.16000000000003"/>
    <n v="69.12"/>
    <x v="60"/>
    <n v="0.34499999999999997"/>
  </r>
  <r>
    <n v="66"/>
    <x v="23"/>
    <n v="3"/>
    <n v="29"/>
    <n v="15"/>
    <x v="1"/>
    <s v="January"/>
    <x v="2"/>
    <n v="23"/>
    <n v="46"/>
    <s v="Rodriguez, Jose"/>
    <n v="4645"/>
    <n v="5"/>
    <s v="Vendedor Sr"/>
    <n v="2"/>
    <n v="46"/>
    <n v="23"/>
    <n v="23"/>
    <n v="23"/>
    <n v="0.11"/>
    <x v="56"/>
    <n v="345"/>
    <n v="75.900000000000006"/>
    <x v="61"/>
    <n v="0.39"/>
  </r>
  <r>
    <n v="67"/>
    <x v="24"/>
    <n v="5"/>
    <n v="3"/>
    <n v="14"/>
    <x v="2"/>
    <s v="January"/>
    <x v="6"/>
    <n v="24"/>
    <n v="48"/>
    <s v="Gonzalez, Pedro"/>
    <n v="5010"/>
    <n v="4"/>
    <s v="Jefe"/>
    <n v="3"/>
    <n v="48"/>
    <n v="24"/>
    <n v="24"/>
    <n v="25.68"/>
    <n v="0.12"/>
    <x v="25"/>
    <n v="359.52"/>
    <n v="80.64"/>
    <x v="62"/>
    <n v="0.34500000000000003"/>
  </r>
  <r>
    <n v="68"/>
    <x v="24"/>
    <n v="1"/>
    <n v="32"/>
    <n v="10"/>
    <x v="2"/>
    <s v="January"/>
    <x v="8"/>
    <n v="10"/>
    <n v="20"/>
    <s v="Gomez, Javier"/>
    <n v="1612"/>
    <n v="8"/>
    <s v="Pasante"/>
    <n v="1"/>
    <n v="20"/>
    <n v="10"/>
    <n v="10"/>
    <n v="10"/>
    <n v="0.1"/>
    <x v="57"/>
    <n v="100"/>
    <n v="20"/>
    <x v="63"/>
    <n v="0.4"/>
  </r>
  <r>
    <n v="69"/>
    <x v="24"/>
    <n v="6"/>
    <n v="21"/>
    <n v="12"/>
    <x v="2"/>
    <s v="January"/>
    <x v="9"/>
    <n v="16"/>
    <n v="32"/>
    <s v="Fernandez, Juan"/>
    <n v="2616"/>
    <n v="7"/>
    <s v="Vendedor Jr"/>
    <n v="2"/>
    <n v="32"/>
    <n v="16"/>
    <n v="16"/>
    <n v="17.12"/>
    <n v="0.11"/>
    <x v="18"/>
    <n v="205.44"/>
    <n v="42.24"/>
    <x v="64"/>
    <n v="0.35499999999999998"/>
  </r>
  <r>
    <n v="70"/>
    <x v="25"/>
    <n v="9"/>
    <n v="29"/>
    <n v="15"/>
    <x v="3"/>
    <s v="January"/>
    <x v="0"/>
    <n v="26"/>
    <n v="52"/>
    <s v="Rodriguez, Jose"/>
    <n v="4645"/>
    <n v="5"/>
    <s v="Vendedor Sr"/>
    <n v="2"/>
    <n v="52"/>
    <n v="26"/>
    <n v="28.6"/>
    <n v="28.6"/>
    <n v="0.11"/>
    <x v="58"/>
    <n v="429"/>
    <n v="85.8"/>
    <x v="65"/>
    <n v="0.34000000000000008"/>
  </r>
  <r>
    <n v="71"/>
    <x v="25"/>
    <n v="10"/>
    <n v="9"/>
    <n v="18"/>
    <x v="3"/>
    <s v="January"/>
    <x v="1"/>
    <n v="29"/>
    <n v="58"/>
    <s v="Gomez, Jose"/>
    <n v="5400"/>
    <n v="4"/>
    <s v="Jefe"/>
    <n v="3"/>
    <n v="58"/>
    <n v="29"/>
    <n v="31.900000000000002"/>
    <n v="31.900000000000002"/>
    <n v="0.12"/>
    <x v="59"/>
    <n v="574.20000000000005"/>
    <n v="125.28"/>
    <x v="66"/>
    <n v="0.32999999999999996"/>
  </r>
  <r>
    <n v="72"/>
    <x v="25"/>
    <n v="9"/>
    <n v="17"/>
    <n v="20"/>
    <x v="3"/>
    <s v="January"/>
    <x v="0"/>
    <n v="26"/>
    <n v="52"/>
    <s v="Messi, Lionel"/>
    <n v="8512"/>
    <n v="1"/>
    <s v="CEO"/>
    <n v="5"/>
    <n v="46.800000000000004"/>
    <n v="26"/>
    <n v="28.6"/>
    <n v="28.6"/>
    <n v="0.14000000000000001"/>
    <x v="60"/>
    <n v="572"/>
    <n v="131.04000000000002"/>
    <x v="67"/>
    <n v="0.24888888888888902"/>
  </r>
  <r>
    <n v="73"/>
    <x v="26"/>
    <n v="7"/>
    <n v="36"/>
    <n v="14"/>
    <x v="4"/>
    <s v="January"/>
    <x v="4"/>
    <n v="17"/>
    <n v="34"/>
    <s v="Rodriguez, Francisco"/>
    <n v="1898"/>
    <n v="8"/>
    <s v="Pasante"/>
    <n v="1"/>
    <n v="34"/>
    <n v="17"/>
    <n v="17"/>
    <n v="18.190000000000001"/>
    <n v="0.1"/>
    <x v="9"/>
    <n v="254.66000000000003"/>
    <n v="47.6"/>
    <x v="68"/>
    <n v="0.36499999999999988"/>
  </r>
  <r>
    <n v="74"/>
    <x v="26"/>
    <n v="2"/>
    <n v="18"/>
    <n v="16"/>
    <x v="4"/>
    <s v="January"/>
    <x v="3"/>
    <n v="14"/>
    <n v="28"/>
    <s v="Garcia, Jose"/>
    <n v="5194"/>
    <n v="4"/>
    <s v="Jefe"/>
    <n v="3"/>
    <n v="28"/>
    <n v="14"/>
    <n v="14"/>
    <n v="14"/>
    <n v="0.12"/>
    <x v="43"/>
    <n v="224"/>
    <n v="53.76"/>
    <x v="69"/>
    <n v="0.38"/>
  </r>
  <r>
    <n v="75"/>
    <x v="26"/>
    <n v="8"/>
    <n v="39"/>
    <n v="16"/>
    <x v="4"/>
    <s v="January"/>
    <x v="5"/>
    <n v="14"/>
    <n v="28"/>
    <s v="Gomez, Maria"/>
    <n v="2483"/>
    <n v="7"/>
    <s v="Vendedor Jr"/>
    <n v="2"/>
    <n v="28"/>
    <n v="14"/>
    <n v="14"/>
    <n v="14.98"/>
    <n v="0.11"/>
    <x v="43"/>
    <n v="239.68"/>
    <n v="49.28"/>
    <x v="70"/>
    <n v="0.35499999999999993"/>
  </r>
  <r>
    <n v="76"/>
    <x v="27"/>
    <n v="5"/>
    <n v="15"/>
    <n v="15"/>
    <x v="5"/>
    <s v="January"/>
    <x v="6"/>
    <n v="24"/>
    <n v="48"/>
    <s v="Gomez, David"/>
    <n v="1821"/>
    <n v="8"/>
    <s v="Pasante"/>
    <n v="1"/>
    <n v="48"/>
    <n v="24"/>
    <n v="24"/>
    <n v="25.68"/>
    <n v="0.1"/>
    <x v="22"/>
    <n v="385.2"/>
    <n v="72"/>
    <x v="71"/>
    <n v="0.36499999999999999"/>
  </r>
  <r>
    <n v="77"/>
    <x v="27"/>
    <n v="4"/>
    <n v="21"/>
    <n v="18"/>
    <x v="5"/>
    <s v="January"/>
    <x v="7"/>
    <n v="14"/>
    <n v="28"/>
    <s v="Fernandez, Juan"/>
    <n v="2616"/>
    <n v="7"/>
    <s v="Vendedor Jr"/>
    <n v="2"/>
    <n v="28"/>
    <n v="14"/>
    <n v="14"/>
    <n v="14"/>
    <n v="0.11"/>
    <x v="61"/>
    <n v="252"/>
    <n v="55.44"/>
    <x v="72"/>
    <n v="0.39"/>
  </r>
  <r>
    <n v="78"/>
    <x v="27"/>
    <n v="10"/>
    <n v="1"/>
    <n v="18"/>
    <x v="5"/>
    <s v="January"/>
    <x v="1"/>
    <n v="29"/>
    <n v="58"/>
    <s v="Garcia, Juan"/>
    <n v="7402"/>
    <n v="7"/>
    <s v="Vendedor Jr"/>
    <n v="2"/>
    <n v="58"/>
    <n v="29"/>
    <n v="31.900000000000002"/>
    <n v="31.900000000000002"/>
    <n v="0.11"/>
    <x v="59"/>
    <n v="574.20000000000005"/>
    <n v="114.84"/>
    <x v="73"/>
    <n v="0.33999999999999991"/>
  </r>
  <r>
    <n v="79"/>
    <x v="28"/>
    <n v="7"/>
    <n v="9"/>
    <n v="11"/>
    <x v="6"/>
    <s v="January"/>
    <x v="4"/>
    <n v="17"/>
    <n v="34"/>
    <s v="Gomez, Jose"/>
    <n v="5400"/>
    <n v="4"/>
    <s v="Jefe"/>
    <n v="3"/>
    <n v="34"/>
    <n v="17"/>
    <n v="17"/>
    <n v="18.190000000000001"/>
    <n v="0.12"/>
    <x v="62"/>
    <n v="200.09"/>
    <n v="44.879999999999995"/>
    <x v="74"/>
    <n v="0.34500000000000003"/>
  </r>
  <r>
    <n v="80"/>
    <x v="28"/>
    <n v="6"/>
    <n v="28"/>
    <n v="16"/>
    <x v="6"/>
    <s v="January"/>
    <x v="9"/>
    <n v="16"/>
    <n v="32"/>
    <s v="Garcia, Manuel"/>
    <n v="5249"/>
    <n v="4"/>
    <s v="Jefe"/>
    <n v="3"/>
    <n v="32"/>
    <n v="16"/>
    <n v="16"/>
    <n v="17.12"/>
    <n v="0.12"/>
    <x v="33"/>
    <n v="273.92"/>
    <n v="61.44"/>
    <x v="75"/>
    <n v="0.34499999999999997"/>
  </r>
  <r>
    <n v="81"/>
    <x v="28"/>
    <n v="1"/>
    <n v="20"/>
    <n v="15"/>
    <x v="6"/>
    <s v="January"/>
    <x v="8"/>
    <n v="10"/>
    <n v="20"/>
    <s v="Gonzalez, Carmen"/>
    <n v="3522"/>
    <n v="6"/>
    <s v="Vendedor Ssr"/>
    <n v="2"/>
    <n v="20"/>
    <n v="10"/>
    <n v="10"/>
    <n v="10"/>
    <n v="0.11"/>
    <x v="26"/>
    <n v="150"/>
    <n v="33"/>
    <x v="76"/>
    <n v="0.39"/>
  </r>
  <r>
    <n v="82"/>
    <x v="29"/>
    <n v="5"/>
    <n v="30"/>
    <n v="15"/>
    <x v="0"/>
    <s v="January"/>
    <x v="6"/>
    <n v="24"/>
    <n v="48"/>
    <s v="Gonzalez, Francisco"/>
    <n v="3909"/>
    <n v="6"/>
    <s v="Vendedor Ssr"/>
    <n v="2"/>
    <n v="57.599999999999994"/>
    <n v="24"/>
    <n v="24"/>
    <n v="25.68"/>
    <n v="0.11"/>
    <x v="63"/>
    <n v="385.2"/>
    <n v="95.039999999999992"/>
    <x v="77"/>
    <n v="0.4441666666666666"/>
  </r>
  <r>
    <n v="83"/>
    <x v="29"/>
    <n v="6"/>
    <n v="22"/>
    <n v="16"/>
    <x v="0"/>
    <s v="January"/>
    <x v="9"/>
    <n v="16"/>
    <n v="32"/>
    <s v="Lopez, Ana"/>
    <n v="1601"/>
    <n v="8"/>
    <s v="Pasante"/>
    <n v="1"/>
    <n v="38.4"/>
    <n v="16"/>
    <n v="16"/>
    <n v="17.12"/>
    <n v="0.1"/>
    <x v="64"/>
    <n v="273.92"/>
    <n v="61.44"/>
    <x v="78"/>
    <n v="0.45416666666666661"/>
  </r>
  <r>
    <n v="84"/>
    <x v="29"/>
    <n v="6"/>
    <n v="15"/>
    <n v="16"/>
    <x v="0"/>
    <s v="January"/>
    <x v="9"/>
    <n v="16"/>
    <n v="32"/>
    <s v="Gomez, David"/>
    <n v="1821"/>
    <n v="8"/>
    <s v="Pasante"/>
    <n v="1"/>
    <n v="38.4"/>
    <n v="16"/>
    <n v="16"/>
    <n v="17.12"/>
    <n v="0.1"/>
    <x v="64"/>
    <n v="273.92"/>
    <n v="61.44"/>
    <x v="78"/>
    <n v="0.45416666666666661"/>
  </r>
  <r>
    <n v="85"/>
    <x v="30"/>
    <n v="6"/>
    <n v="40"/>
    <n v="10"/>
    <x v="1"/>
    <s v="January"/>
    <x v="9"/>
    <n v="16"/>
    <n v="32"/>
    <s v="Martin, Carmen"/>
    <n v="1598"/>
    <n v="8"/>
    <s v="Pasante"/>
    <n v="1"/>
    <n v="32"/>
    <n v="16"/>
    <n v="16"/>
    <n v="17.12"/>
    <n v="0.1"/>
    <x v="65"/>
    <n v="171.20000000000002"/>
    <n v="32"/>
    <x v="79"/>
    <n v="0.36499999999999994"/>
  </r>
  <r>
    <n v="86"/>
    <x v="30"/>
    <n v="1"/>
    <n v="22"/>
    <n v="23"/>
    <x v="1"/>
    <s v="January"/>
    <x v="8"/>
    <n v="10"/>
    <n v="20"/>
    <s v="Lopez, Ana"/>
    <n v="1601"/>
    <n v="8"/>
    <s v="Pasante"/>
    <n v="1"/>
    <n v="20"/>
    <n v="10"/>
    <n v="10"/>
    <n v="10"/>
    <n v="0.1"/>
    <x v="30"/>
    <n v="230"/>
    <n v="46"/>
    <x v="80"/>
    <n v="0.4"/>
  </r>
  <r>
    <n v="87"/>
    <x v="30"/>
    <n v="7"/>
    <n v="9"/>
    <n v="14"/>
    <x v="1"/>
    <s v="January"/>
    <x v="4"/>
    <n v="17"/>
    <n v="34"/>
    <s v="Gomez, Jose"/>
    <n v="5400"/>
    <n v="4"/>
    <s v="Jefe"/>
    <n v="3"/>
    <n v="34"/>
    <n v="17"/>
    <n v="17"/>
    <n v="18.190000000000001"/>
    <n v="0.12"/>
    <x v="9"/>
    <n v="254.66000000000003"/>
    <n v="57.12"/>
    <x v="35"/>
    <n v="0.34499999999999992"/>
  </r>
  <r>
    <n v="88"/>
    <x v="31"/>
    <n v="3"/>
    <n v="37"/>
    <n v="16"/>
    <x v="2"/>
    <s v="January"/>
    <x v="2"/>
    <n v="23"/>
    <n v="46"/>
    <s v="Gonzalez, Lionel"/>
    <n v="4073"/>
    <n v="5"/>
    <s v="Vendedor Sr"/>
    <n v="2"/>
    <n v="46"/>
    <n v="23"/>
    <n v="23"/>
    <n v="23"/>
    <n v="0.11"/>
    <x v="66"/>
    <n v="368"/>
    <n v="80.959999999999994"/>
    <x v="81"/>
    <n v="0.39"/>
  </r>
  <r>
    <n v="89"/>
    <x v="31"/>
    <n v="7"/>
    <n v="8"/>
    <n v="16"/>
    <x v="2"/>
    <s v="January"/>
    <x v="4"/>
    <n v="17"/>
    <n v="34"/>
    <s v="Perez, Manuel"/>
    <n v="6768"/>
    <n v="3"/>
    <s v="Gerente"/>
    <n v="3"/>
    <n v="30.6"/>
    <n v="17"/>
    <n v="17"/>
    <n v="18.190000000000001"/>
    <n v="0.12"/>
    <x v="67"/>
    <n v="291.04000000000002"/>
    <n v="58.752000000000002"/>
    <x v="82"/>
    <n v="0.28555555555555551"/>
  </r>
  <r>
    <n v="90"/>
    <x v="31"/>
    <n v="6"/>
    <n v="28"/>
    <n v="15"/>
    <x v="2"/>
    <s v="January"/>
    <x v="9"/>
    <n v="16"/>
    <n v="32"/>
    <s v="Garcia, Manuel"/>
    <n v="5249"/>
    <n v="4"/>
    <s v="Jefe"/>
    <n v="3"/>
    <n v="32"/>
    <n v="16"/>
    <n v="16"/>
    <n v="17.12"/>
    <n v="0.12"/>
    <x v="10"/>
    <n v="256.8"/>
    <n v="57.599999999999994"/>
    <x v="83"/>
    <n v="0.34500000000000003"/>
  </r>
  <r>
    <n v="91"/>
    <x v="32"/>
    <n v="5"/>
    <n v="21"/>
    <n v="14"/>
    <x v="3"/>
    <s v="February"/>
    <x v="6"/>
    <n v="24"/>
    <n v="48"/>
    <s v="Fernandez, Juan"/>
    <n v="2616"/>
    <n v="7"/>
    <s v="Vendedor Jr"/>
    <n v="2"/>
    <n v="48"/>
    <n v="24"/>
    <n v="24"/>
    <n v="25.68"/>
    <n v="0.17"/>
    <x v="25"/>
    <n v="359.52"/>
    <n v="114.24000000000001"/>
    <x v="84"/>
    <n v="0.29500000000000004"/>
  </r>
  <r>
    <n v="92"/>
    <x v="32"/>
    <n v="5"/>
    <n v="23"/>
    <n v="13"/>
    <x v="3"/>
    <s v="February"/>
    <x v="6"/>
    <n v="24"/>
    <n v="48"/>
    <s v="Martinez, Pedro"/>
    <n v="5555"/>
    <n v="4"/>
    <s v="Jefe"/>
    <n v="3"/>
    <n v="48"/>
    <n v="24"/>
    <n v="24"/>
    <n v="25.68"/>
    <n v="0.19"/>
    <x v="42"/>
    <n v="333.84"/>
    <n v="118.56"/>
    <x v="85"/>
    <n v="0.27500000000000002"/>
  </r>
  <r>
    <n v="93"/>
    <x v="32"/>
    <n v="9"/>
    <n v="29"/>
    <n v="14"/>
    <x v="3"/>
    <s v="February"/>
    <x v="0"/>
    <n v="26"/>
    <n v="52"/>
    <s v="Rodriguez, Jose"/>
    <n v="4645"/>
    <n v="5"/>
    <s v="Vendedor Sr"/>
    <n v="2"/>
    <n v="52"/>
    <n v="26"/>
    <n v="28.6"/>
    <n v="28.6"/>
    <n v="0.17"/>
    <x v="27"/>
    <n v="400.40000000000003"/>
    <n v="123.76"/>
    <x v="86"/>
    <n v="0.27999999999999986"/>
  </r>
  <r>
    <n v="94"/>
    <x v="33"/>
    <n v="9"/>
    <n v="10"/>
    <n v="19"/>
    <x v="4"/>
    <s v="February"/>
    <x v="0"/>
    <n v="26"/>
    <n v="52"/>
    <s v="Martin, Francisco"/>
    <n v="4384"/>
    <n v="5"/>
    <s v="Vendedor Sr"/>
    <n v="2"/>
    <n v="52"/>
    <n v="26"/>
    <n v="28.6"/>
    <n v="28.6"/>
    <n v="0.17"/>
    <x v="68"/>
    <n v="543.4"/>
    <n v="167.96"/>
    <x v="87"/>
    <n v="0.27999999999999997"/>
  </r>
  <r>
    <n v="95"/>
    <x v="33"/>
    <n v="6"/>
    <n v="29"/>
    <n v="14"/>
    <x v="4"/>
    <s v="February"/>
    <x v="9"/>
    <n v="16"/>
    <n v="32"/>
    <s v="Rodriguez, Jose"/>
    <n v="4645"/>
    <n v="5"/>
    <s v="Vendedor Sr"/>
    <n v="2"/>
    <n v="32"/>
    <n v="16"/>
    <n v="16"/>
    <n v="17.12"/>
    <n v="0.17"/>
    <x v="43"/>
    <n v="239.68"/>
    <n v="76.160000000000011"/>
    <x v="88"/>
    <n v="0.29499999999999993"/>
  </r>
  <r>
    <n v="96"/>
    <x v="33"/>
    <n v="6"/>
    <n v="3"/>
    <n v="14"/>
    <x v="4"/>
    <s v="February"/>
    <x v="9"/>
    <n v="16"/>
    <n v="32"/>
    <s v="Gonzalez, Pedro"/>
    <n v="5010"/>
    <n v="4"/>
    <s v="Jefe"/>
    <n v="3"/>
    <n v="32"/>
    <n v="16"/>
    <n v="16"/>
    <n v="17.12"/>
    <n v="0.19"/>
    <x v="43"/>
    <n v="239.68"/>
    <n v="85.12"/>
    <x v="89"/>
    <n v="0.27499999999999997"/>
  </r>
  <r>
    <n v="97"/>
    <x v="34"/>
    <n v="8"/>
    <n v="6"/>
    <n v="7"/>
    <x v="5"/>
    <s v="February"/>
    <x v="5"/>
    <n v="14"/>
    <n v="28"/>
    <s v="Martinez, Pilar"/>
    <n v="2700"/>
    <n v="2"/>
    <s v="Director"/>
    <n v="4"/>
    <n v="25.2"/>
    <n v="14"/>
    <n v="14"/>
    <n v="14.98"/>
    <n v="0.21"/>
    <x v="69"/>
    <n v="104.86"/>
    <n v="37.043999999999997"/>
    <x v="90"/>
    <n v="0.19555555555555559"/>
  </r>
  <r>
    <n v="98"/>
    <x v="34"/>
    <n v="6"/>
    <n v="18"/>
    <n v="13"/>
    <x v="5"/>
    <s v="February"/>
    <x v="9"/>
    <n v="16"/>
    <n v="32"/>
    <s v="Garcia, Jose"/>
    <n v="5194"/>
    <n v="4"/>
    <s v="Jefe"/>
    <n v="3"/>
    <n v="32"/>
    <n v="16"/>
    <n v="16"/>
    <n v="17.12"/>
    <n v="0.19"/>
    <x v="38"/>
    <n v="222.56"/>
    <n v="79.040000000000006"/>
    <x v="91"/>
    <n v="0.27499999999999997"/>
  </r>
  <r>
    <n v="99"/>
    <x v="34"/>
    <n v="8"/>
    <n v="4"/>
    <n v="12"/>
    <x v="5"/>
    <s v="February"/>
    <x v="5"/>
    <n v="14"/>
    <n v="28"/>
    <s v="Fernandez, Isabel"/>
    <n v="4345"/>
    <n v="5"/>
    <s v="Vendedor Sr"/>
    <n v="2"/>
    <n v="28"/>
    <n v="14"/>
    <n v="14"/>
    <n v="14.98"/>
    <n v="0.17"/>
    <x v="70"/>
    <n v="179.76"/>
    <n v="57.120000000000005"/>
    <x v="92"/>
    <n v="0.29500000000000004"/>
  </r>
  <r>
    <n v="100"/>
    <x v="35"/>
    <n v="10"/>
    <n v="30"/>
    <n v="13"/>
    <x v="6"/>
    <s v="February"/>
    <x v="1"/>
    <n v="29"/>
    <n v="58"/>
    <s v="Gonzalez, Francisco"/>
    <n v="3909"/>
    <n v="6"/>
    <s v="Vendedor Ssr"/>
    <n v="2"/>
    <n v="58"/>
    <n v="29"/>
    <n v="31.900000000000002"/>
    <n v="31.900000000000002"/>
    <n v="0.17"/>
    <x v="71"/>
    <n v="414.70000000000005"/>
    <n v="128.18"/>
    <x v="93"/>
    <n v="0.27999999999999986"/>
  </r>
  <r>
    <n v="101"/>
    <x v="35"/>
    <n v="8"/>
    <n v="30"/>
    <n v="14"/>
    <x v="6"/>
    <s v="February"/>
    <x v="5"/>
    <n v="14"/>
    <n v="28"/>
    <s v="Gonzalez, Francisco"/>
    <n v="3909"/>
    <n v="6"/>
    <s v="Vendedor Ssr"/>
    <n v="2"/>
    <n v="28"/>
    <n v="14"/>
    <n v="14"/>
    <n v="14.98"/>
    <n v="0.17"/>
    <x v="34"/>
    <n v="209.72"/>
    <n v="66.64"/>
    <x v="94"/>
    <n v="0.29499999999999998"/>
  </r>
  <r>
    <n v="102"/>
    <x v="35"/>
    <n v="9"/>
    <n v="28"/>
    <n v="10"/>
    <x v="6"/>
    <s v="February"/>
    <x v="0"/>
    <n v="26"/>
    <n v="52"/>
    <s v="Garcia, Manuel"/>
    <n v="5249"/>
    <n v="4"/>
    <s v="Jefe"/>
    <n v="3"/>
    <n v="52"/>
    <n v="26"/>
    <n v="28.6"/>
    <n v="28.6"/>
    <n v="0.19"/>
    <x v="37"/>
    <n v="286"/>
    <n v="98.8"/>
    <x v="95"/>
    <n v="0.25999999999999995"/>
  </r>
  <r>
    <n v="103"/>
    <x v="36"/>
    <n v="4"/>
    <n v="21"/>
    <n v="15"/>
    <x v="0"/>
    <s v="February"/>
    <x v="7"/>
    <n v="14"/>
    <n v="28"/>
    <s v="Fernandez, Juan"/>
    <n v="2616"/>
    <n v="7"/>
    <s v="Vendedor Jr"/>
    <n v="2"/>
    <n v="33.6"/>
    <n v="14"/>
    <n v="14"/>
    <n v="14"/>
    <n v="0.17"/>
    <x v="61"/>
    <n v="210"/>
    <n v="85.68"/>
    <x v="96"/>
    <n v="0.41333333333333333"/>
  </r>
  <r>
    <n v="104"/>
    <x v="36"/>
    <n v="3"/>
    <n v="4"/>
    <n v="15"/>
    <x v="0"/>
    <s v="February"/>
    <x v="2"/>
    <n v="23"/>
    <n v="46"/>
    <s v="Fernandez, Isabel"/>
    <n v="4345"/>
    <n v="5"/>
    <s v="Vendedor Sr"/>
    <n v="2"/>
    <n v="55.199999999999996"/>
    <n v="23"/>
    <n v="23"/>
    <n v="23"/>
    <n v="0.17"/>
    <x v="72"/>
    <n v="345"/>
    <n v="140.76"/>
    <x v="97"/>
    <n v="0.41333333333333327"/>
  </r>
  <r>
    <n v="105"/>
    <x v="36"/>
    <n v="8"/>
    <n v="14"/>
    <n v="10"/>
    <x v="0"/>
    <s v="February"/>
    <x v="5"/>
    <n v="14"/>
    <n v="28"/>
    <s v="Fernandez, Teresa"/>
    <n v="7062"/>
    <n v="2"/>
    <s v="Director"/>
    <n v="4"/>
    <n v="25.2"/>
    <n v="14"/>
    <n v="14"/>
    <n v="14.98"/>
    <n v="0.21"/>
    <x v="50"/>
    <n v="149.80000000000001"/>
    <n v="52.919999999999995"/>
    <x v="98"/>
    <n v="0.19555555555555557"/>
  </r>
  <r>
    <n v="106"/>
    <x v="37"/>
    <n v="9"/>
    <n v="37"/>
    <n v="18"/>
    <x v="1"/>
    <s v="February"/>
    <x v="0"/>
    <n v="26"/>
    <n v="52"/>
    <s v="Gonzalez, Lionel"/>
    <n v="4073"/>
    <n v="5"/>
    <s v="Vendedor Sr"/>
    <n v="2"/>
    <n v="52"/>
    <n v="26"/>
    <n v="28.6"/>
    <n v="28.6"/>
    <n v="0.17"/>
    <x v="73"/>
    <n v="514.80000000000007"/>
    <n v="159.12"/>
    <x v="99"/>
    <n v="0.27999999999999992"/>
  </r>
  <r>
    <n v="107"/>
    <x v="37"/>
    <n v="1"/>
    <n v="32"/>
    <n v="16"/>
    <x v="1"/>
    <s v="February"/>
    <x v="8"/>
    <n v="10"/>
    <n v="20"/>
    <s v="Gomez, Javier"/>
    <n v="1612"/>
    <n v="8"/>
    <s v="Pasante"/>
    <n v="1"/>
    <n v="20"/>
    <n v="10"/>
    <n v="10"/>
    <n v="10"/>
    <n v="0.15"/>
    <x v="65"/>
    <n v="160"/>
    <n v="48"/>
    <x v="100"/>
    <n v="0.35"/>
  </r>
  <r>
    <n v="108"/>
    <x v="37"/>
    <n v="8"/>
    <n v="10"/>
    <n v="13"/>
    <x v="1"/>
    <s v="February"/>
    <x v="5"/>
    <n v="14"/>
    <n v="28"/>
    <s v="Martin, Francisco"/>
    <n v="4384"/>
    <n v="5"/>
    <s v="Vendedor Sr"/>
    <n v="2"/>
    <n v="28"/>
    <n v="14"/>
    <n v="14"/>
    <n v="14.98"/>
    <n v="0.17"/>
    <x v="16"/>
    <n v="194.74"/>
    <n v="61.88"/>
    <x v="101"/>
    <n v="0.29499999999999998"/>
  </r>
  <r>
    <n v="109"/>
    <x v="38"/>
    <n v="2"/>
    <n v="13"/>
    <n v="15"/>
    <x v="2"/>
    <s v="February"/>
    <x v="3"/>
    <n v="14"/>
    <n v="28"/>
    <s v="Gonzalez, Josefa"/>
    <n v="1830"/>
    <n v="8"/>
    <s v="Pasante"/>
    <n v="1"/>
    <n v="28"/>
    <n v="14"/>
    <n v="14"/>
    <n v="14"/>
    <n v="0.15"/>
    <x v="74"/>
    <n v="210"/>
    <n v="63"/>
    <x v="102"/>
    <n v="0.35"/>
  </r>
  <r>
    <n v="110"/>
    <x v="38"/>
    <n v="5"/>
    <n v="31"/>
    <n v="11"/>
    <x v="2"/>
    <s v="February"/>
    <x v="6"/>
    <n v="24"/>
    <n v="48"/>
    <s v="Fernandez, Isabel"/>
    <n v="2227"/>
    <n v="7"/>
    <s v="Vendedor Jr"/>
    <n v="2"/>
    <n v="48"/>
    <n v="24"/>
    <n v="24"/>
    <n v="25.68"/>
    <n v="0.17"/>
    <x v="75"/>
    <n v="282.48"/>
    <n v="89.76"/>
    <x v="103"/>
    <n v="0.29499999999999998"/>
  </r>
  <r>
    <n v="111"/>
    <x v="38"/>
    <n v="6"/>
    <n v="25"/>
    <n v="17"/>
    <x v="2"/>
    <s v="February"/>
    <x v="9"/>
    <n v="16"/>
    <n v="32"/>
    <s v="Perez, Laura"/>
    <n v="3586"/>
    <n v="6"/>
    <s v="Vendedor Ssr"/>
    <n v="2"/>
    <n v="32"/>
    <n v="16"/>
    <n v="16"/>
    <n v="17.12"/>
    <n v="0.17"/>
    <x v="14"/>
    <n v="291.04000000000002"/>
    <n v="92.48"/>
    <x v="104"/>
    <n v="0.29499999999999993"/>
  </r>
  <r>
    <n v="112"/>
    <x v="39"/>
    <n v="5"/>
    <n v="40"/>
    <n v="16"/>
    <x v="3"/>
    <s v="February"/>
    <x v="6"/>
    <n v="24"/>
    <n v="48"/>
    <s v="Martin, Carmen"/>
    <n v="1598"/>
    <n v="8"/>
    <s v="Pasante"/>
    <n v="1"/>
    <n v="48"/>
    <n v="24"/>
    <n v="24"/>
    <n v="25.68"/>
    <n v="0.15"/>
    <x v="29"/>
    <n v="410.88"/>
    <n v="115.19999999999999"/>
    <x v="105"/>
    <n v="0.31500000000000011"/>
  </r>
  <r>
    <n v="113"/>
    <x v="39"/>
    <n v="10"/>
    <n v="35"/>
    <n v="14"/>
    <x v="3"/>
    <s v="February"/>
    <x v="1"/>
    <n v="29"/>
    <n v="58"/>
    <s v="Garcia, David"/>
    <n v="2383"/>
    <n v="7"/>
    <s v="Vendedor Jr"/>
    <n v="2"/>
    <n v="58"/>
    <n v="29"/>
    <n v="31.900000000000002"/>
    <n v="31.900000000000002"/>
    <n v="0.17"/>
    <x v="32"/>
    <n v="446.6"/>
    <n v="138.04000000000002"/>
    <x v="106"/>
    <n v="0.27999999999999986"/>
  </r>
  <r>
    <n v="114"/>
    <x v="39"/>
    <n v="4"/>
    <n v="23"/>
    <n v="21"/>
    <x v="3"/>
    <s v="February"/>
    <x v="7"/>
    <n v="14"/>
    <n v="28"/>
    <s v="Martinez, Pedro"/>
    <n v="5555"/>
    <n v="4"/>
    <s v="Jefe"/>
    <n v="3"/>
    <n v="28"/>
    <n v="14"/>
    <n v="14"/>
    <n v="14"/>
    <n v="0.19"/>
    <x v="76"/>
    <n v="294"/>
    <n v="111.72"/>
    <x v="107"/>
    <n v="0.30999999999999994"/>
  </r>
  <r>
    <n v="115"/>
    <x v="40"/>
    <n v="4"/>
    <n v="7"/>
    <n v="21"/>
    <x v="4"/>
    <s v="February"/>
    <x v="7"/>
    <n v="14"/>
    <n v="28"/>
    <s v="Sanchez, Antonio"/>
    <n v="1810"/>
    <n v="8"/>
    <s v="Pasante"/>
    <n v="1"/>
    <n v="28"/>
    <n v="14"/>
    <n v="14"/>
    <n v="14"/>
    <n v="0.15"/>
    <x v="76"/>
    <n v="294"/>
    <n v="88.2"/>
    <x v="108"/>
    <n v="0.35000000000000003"/>
  </r>
  <r>
    <n v="116"/>
    <x v="40"/>
    <n v="5"/>
    <n v="27"/>
    <n v="13"/>
    <x v="4"/>
    <s v="February"/>
    <x v="6"/>
    <n v="24"/>
    <n v="48"/>
    <s v="Martin, Antonio"/>
    <n v="1057"/>
    <n v="8"/>
    <s v="Pasante"/>
    <n v="1"/>
    <n v="48"/>
    <n v="24"/>
    <n v="24"/>
    <n v="25.68"/>
    <n v="0.15"/>
    <x v="42"/>
    <n v="333.84"/>
    <n v="93.6"/>
    <x v="109"/>
    <n v="0.31500000000000011"/>
  </r>
  <r>
    <n v="117"/>
    <x v="40"/>
    <n v="9"/>
    <n v="2"/>
    <n v="18"/>
    <x v="4"/>
    <s v="February"/>
    <x v="0"/>
    <n v="26"/>
    <n v="52"/>
    <s v="Rodriguez, Ana"/>
    <n v="6979"/>
    <n v="3"/>
    <s v="Gerente"/>
    <n v="3"/>
    <n v="46.800000000000004"/>
    <n v="26"/>
    <n v="28.6"/>
    <n v="28.6"/>
    <n v="0.19"/>
    <x v="4"/>
    <n v="514.80000000000007"/>
    <n v="160.05600000000001"/>
    <x v="110"/>
    <n v="0.19888888888888884"/>
  </r>
  <r>
    <n v="118"/>
    <x v="41"/>
    <n v="3"/>
    <n v="23"/>
    <n v="14"/>
    <x v="5"/>
    <s v="February"/>
    <x v="2"/>
    <n v="23"/>
    <n v="46"/>
    <s v="Martinez, Pedro"/>
    <n v="5555"/>
    <n v="4"/>
    <s v="Jefe"/>
    <n v="3"/>
    <n v="46"/>
    <n v="23"/>
    <n v="23"/>
    <n v="23"/>
    <n v="0.19"/>
    <x v="77"/>
    <n v="322"/>
    <n v="122.36"/>
    <x v="111"/>
    <n v="0.31"/>
  </r>
  <r>
    <n v="119"/>
    <x v="41"/>
    <n v="5"/>
    <n v="21"/>
    <n v="14"/>
    <x v="5"/>
    <s v="February"/>
    <x v="6"/>
    <n v="24"/>
    <n v="48"/>
    <s v="Fernandez, Juan"/>
    <n v="2616"/>
    <n v="7"/>
    <s v="Vendedor Jr"/>
    <n v="2"/>
    <n v="48"/>
    <n v="24"/>
    <n v="24"/>
    <n v="25.68"/>
    <n v="0.17"/>
    <x v="25"/>
    <n v="359.52"/>
    <n v="114.24000000000001"/>
    <x v="84"/>
    <n v="0.29500000000000004"/>
  </r>
  <r>
    <n v="120"/>
    <x v="41"/>
    <n v="7"/>
    <n v="31"/>
    <n v="16"/>
    <x v="5"/>
    <s v="February"/>
    <x v="4"/>
    <n v="17"/>
    <n v="34"/>
    <s v="Fernandez, Isabel"/>
    <n v="2227"/>
    <n v="7"/>
    <s v="Vendedor Jr"/>
    <n v="2"/>
    <n v="34"/>
    <n v="17"/>
    <n v="17"/>
    <n v="18.190000000000001"/>
    <n v="0.17"/>
    <x v="14"/>
    <n v="291.04000000000002"/>
    <n v="92.48"/>
    <x v="104"/>
    <n v="0.29499999999999993"/>
  </r>
  <r>
    <n v="121"/>
    <x v="42"/>
    <n v="7"/>
    <n v="24"/>
    <n v="23"/>
    <x v="6"/>
    <s v="February"/>
    <x v="4"/>
    <n v="17"/>
    <n v="34"/>
    <s v="Sanchez, Isabel"/>
    <n v="4875"/>
    <n v="5"/>
    <s v="Vendedor Sr"/>
    <n v="2"/>
    <n v="34"/>
    <n v="17"/>
    <n v="17"/>
    <n v="18.190000000000001"/>
    <n v="0.17"/>
    <x v="20"/>
    <n v="418.37"/>
    <n v="132.94"/>
    <x v="112"/>
    <n v="0.2950000000000001"/>
  </r>
  <r>
    <n v="122"/>
    <x v="42"/>
    <n v="1"/>
    <n v="29"/>
    <n v="19"/>
    <x v="6"/>
    <s v="February"/>
    <x v="8"/>
    <n v="10"/>
    <n v="20"/>
    <s v="Rodriguez, Jose"/>
    <n v="4645"/>
    <n v="5"/>
    <s v="Vendedor Sr"/>
    <n v="2"/>
    <n v="20"/>
    <n v="10"/>
    <n v="10"/>
    <n v="10"/>
    <n v="0.17"/>
    <x v="78"/>
    <n v="190"/>
    <n v="64.600000000000009"/>
    <x v="113"/>
    <n v="0.32999999999999996"/>
  </r>
  <r>
    <n v="123"/>
    <x v="42"/>
    <n v="6"/>
    <n v="25"/>
    <n v="11"/>
    <x v="6"/>
    <s v="February"/>
    <x v="9"/>
    <n v="16"/>
    <n v="32"/>
    <s v="Perez, Laura"/>
    <n v="3586"/>
    <n v="6"/>
    <s v="Vendedor Ssr"/>
    <n v="2"/>
    <n v="32"/>
    <n v="16"/>
    <n v="16"/>
    <n v="17.12"/>
    <n v="0.17"/>
    <x v="79"/>
    <n v="188.32000000000002"/>
    <n v="59.84"/>
    <x v="114"/>
    <n v="0.29499999999999993"/>
  </r>
  <r>
    <n v="124"/>
    <x v="43"/>
    <n v="10"/>
    <n v="22"/>
    <n v="24"/>
    <x v="0"/>
    <s v="February"/>
    <x v="1"/>
    <n v="29"/>
    <n v="58"/>
    <s v="Lopez, Ana"/>
    <n v="1601"/>
    <n v="8"/>
    <s v="Pasante"/>
    <n v="1"/>
    <n v="69.599999999999994"/>
    <n v="29"/>
    <n v="31.900000000000002"/>
    <n v="31.900000000000002"/>
    <n v="0.15"/>
    <x v="80"/>
    <n v="765.6"/>
    <n v="250.55999999999997"/>
    <x v="115"/>
    <n v="0.39166666666666666"/>
  </r>
  <r>
    <n v="125"/>
    <x v="43"/>
    <n v="10"/>
    <n v="40"/>
    <n v="20"/>
    <x v="0"/>
    <s v="February"/>
    <x v="1"/>
    <n v="29"/>
    <n v="58"/>
    <s v="Martin, Carmen"/>
    <n v="1598"/>
    <n v="8"/>
    <s v="Pasante"/>
    <n v="1"/>
    <n v="69.599999999999994"/>
    <n v="29"/>
    <n v="31.900000000000002"/>
    <n v="31.900000000000002"/>
    <n v="0.15"/>
    <x v="81"/>
    <n v="638"/>
    <n v="208.79999999999998"/>
    <x v="116"/>
    <n v="0.39166666666666672"/>
  </r>
  <r>
    <n v="126"/>
    <x v="43"/>
    <n v="7"/>
    <n v="40"/>
    <n v="13"/>
    <x v="0"/>
    <s v="February"/>
    <x v="4"/>
    <n v="17"/>
    <n v="34"/>
    <s v="Martin, Carmen"/>
    <n v="1598"/>
    <n v="8"/>
    <s v="Pasante"/>
    <n v="1"/>
    <n v="40.799999999999997"/>
    <n v="17"/>
    <n v="17"/>
    <n v="18.190000000000001"/>
    <n v="0.15"/>
    <x v="82"/>
    <n v="236.47000000000003"/>
    <n v="79.559999999999988"/>
    <x v="117"/>
    <n v="0.40416666666666656"/>
  </r>
  <r>
    <n v="127"/>
    <x v="44"/>
    <n v="9"/>
    <n v="27"/>
    <n v="18"/>
    <x v="1"/>
    <s v="February"/>
    <x v="0"/>
    <n v="26"/>
    <n v="52"/>
    <s v="Martin, Antonio"/>
    <n v="1057"/>
    <n v="8"/>
    <s v="Pasante"/>
    <n v="1"/>
    <n v="52"/>
    <n v="26"/>
    <n v="28.6"/>
    <n v="28.6"/>
    <n v="0.15"/>
    <x v="73"/>
    <n v="514.80000000000007"/>
    <n v="140.4"/>
    <x v="118"/>
    <n v="0.29999999999999993"/>
  </r>
  <r>
    <n v="128"/>
    <x v="44"/>
    <n v="1"/>
    <n v="19"/>
    <n v="13"/>
    <x v="1"/>
    <s v="February"/>
    <x v="8"/>
    <n v="10"/>
    <n v="20"/>
    <s v="Rodriguez, Maria"/>
    <n v="4862"/>
    <n v="5"/>
    <s v="Vendedor Sr"/>
    <n v="2"/>
    <n v="20"/>
    <n v="10"/>
    <n v="10"/>
    <n v="10"/>
    <n v="0.17"/>
    <x v="83"/>
    <n v="130"/>
    <n v="44.2"/>
    <x v="119"/>
    <n v="0.33000000000000007"/>
  </r>
  <r>
    <n v="129"/>
    <x v="44"/>
    <n v="5"/>
    <n v="16"/>
    <n v="9"/>
    <x v="1"/>
    <s v="February"/>
    <x v="6"/>
    <n v="24"/>
    <n v="48"/>
    <s v="Martin, Francisco"/>
    <n v="2456"/>
    <n v="7"/>
    <s v="Vendedor Jr"/>
    <n v="2"/>
    <n v="48"/>
    <n v="24"/>
    <n v="24"/>
    <n v="25.68"/>
    <n v="0.17"/>
    <x v="84"/>
    <n v="231.12"/>
    <n v="73.440000000000012"/>
    <x v="120"/>
    <n v="0.29499999999999998"/>
  </r>
  <r>
    <n v="130"/>
    <x v="45"/>
    <n v="8"/>
    <n v="36"/>
    <n v="14"/>
    <x v="2"/>
    <s v="February"/>
    <x v="5"/>
    <n v="14"/>
    <n v="28"/>
    <s v="Rodriguez, Francisco"/>
    <n v="1898"/>
    <n v="8"/>
    <s v="Pasante"/>
    <n v="1"/>
    <n v="28"/>
    <n v="14"/>
    <n v="14"/>
    <n v="14.98"/>
    <n v="0.15"/>
    <x v="34"/>
    <n v="209.72"/>
    <n v="58.8"/>
    <x v="121"/>
    <n v="0.31500000000000006"/>
  </r>
  <r>
    <n v="131"/>
    <x v="45"/>
    <n v="1"/>
    <n v="34"/>
    <n v="15"/>
    <x v="2"/>
    <s v="February"/>
    <x v="8"/>
    <n v="10"/>
    <n v="20"/>
    <s v="Lopez, Teresa"/>
    <n v="3680"/>
    <n v="6"/>
    <s v="Vendedor Ssr"/>
    <n v="2"/>
    <n v="20"/>
    <n v="10"/>
    <n v="10"/>
    <n v="10"/>
    <n v="0.17"/>
    <x v="26"/>
    <n v="150"/>
    <n v="51.000000000000007"/>
    <x v="122"/>
    <n v="0.33"/>
  </r>
  <r>
    <n v="132"/>
    <x v="45"/>
    <n v="4"/>
    <n v="11"/>
    <n v="9"/>
    <x v="2"/>
    <s v="February"/>
    <x v="7"/>
    <n v="14"/>
    <n v="28"/>
    <s v="Garcia, Isabel"/>
    <n v="3985"/>
    <n v="6"/>
    <s v="Vendedor Ssr"/>
    <n v="2"/>
    <n v="28"/>
    <n v="14"/>
    <n v="14"/>
    <n v="14"/>
    <n v="0.17"/>
    <x v="50"/>
    <n v="126"/>
    <n v="42.84"/>
    <x v="123"/>
    <n v="0.32999999999999996"/>
  </r>
  <r>
    <n v="133"/>
    <x v="46"/>
    <n v="8"/>
    <n v="1"/>
    <n v="8"/>
    <x v="3"/>
    <s v="February"/>
    <x v="5"/>
    <n v="14"/>
    <n v="28"/>
    <s v="Garcia, Juan"/>
    <n v="7402"/>
    <n v="7"/>
    <s v="Vendedor Jr"/>
    <n v="2"/>
    <n v="28"/>
    <n v="14"/>
    <n v="14"/>
    <n v="14.98"/>
    <n v="0.17"/>
    <x v="6"/>
    <n v="119.84"/>
    <n v="38.080000000000005"/>
    <x v="124"/>
    <n v="0.29499999999999993"/>
  </r>
  <r>
    <n v="134"/>
    <x v="46"/>
    <n v="2"/>
    <n v="40"/>
    <n v="16"/>
    <x v="3"/>
    <s v="February"/>
    <x v="3"/>
    <n v="14"/>
    <n v="28"/>
    <s v="Martin, Carmen"/>
    <n v="1598"/>
    <n v="8"/>
    <s v="Pasante"/>
    <n v="1"/>
    <n v="28"/>
    <n v="14"/>
    <n v="14"/>
    <n v="14"/>
    <n v="0.15"/>
    <x v="43"/>
    <n v="224"/>
    <n v="67.2"/>
    <x v="125"/>
    <n v="0.35000000000000003"/>
  </r>
  <r>
    <n v="135"/>
    <x v="46"/>
    <n v="9"/>
    <n v="10"/>
    <n v="15"/>
    <x v="3"/>
    <s v="February"/>
    <x v="0"/>
    <n v="26"/>
    <n v="52"/>
    <s v="Martin, Francisco"/>
    <n v="4384"/>
    <n v="5"/>
    <s v="Vendedor Sr"/>
    <n v="2"/>
    <n v="52"/>
    <n v="26"/>
    <n v="28.6"/>
    <n v="28.6"/>
    <n v="0.17"/>
    <x v="58"/>
    <n v="429"/>
    <n v="132.60000000000002"/>
    <x v="126"/>
    <n v="0.27999999999999997"/>
  </r>
  <r>
    <n v="136"/>
    <x v="47"/>
    <n v="1"/>
    <n v="21"/>
    <n v="13"/>
    <x v="4"/>
    <s v="February"/>
    <x v="8"/>
    <n v="10"/>
    <n v="20"/>
    <s v="Fernandez, Juan"/>
    <n v="2616"/>
    <n v="7"/>
    <s v="Vendedor Jr"/>
    <n v="2"/>
    <n v="20"/>
    <n v="10"/>
    <n v="10"/>
    <n v="10"/>
    <n v="0.17"/>
    <x v="83"/>
    <n v="130"/>
    <n v="44.2"/>
    <x v="119"/>
    <n v="0.33000000000000007"/>
  </r>
  <r>
    <n v="137"/>
    <x v="47"/>
    <n v="5"/>
    <n v="29"/>
    <n v="17"/>
    <x v="4"/>
    <s v="February"/>
    <x v="6"/>
    <n v="24"/>
    <n v="48"/>
    <s v="Rodriguez, Jose"/>
    <n v="4645"/>
    <n v="5"/>
    <s v="Vendedor Sr"/>
    <n v="2"/>
    <n v="48"/>
    <n v="24"/>
    <n v="24"/>
    <n v="25.68"/>
    <n v="0.17"/>
    <x v="85"/>
    <n v="436.56"/>
    <n v="138.72"/>
    <x v="127"/>
    <n v="0.29500000000000004"/>
  </r>
  <r>
    <n v="138"/>
    <x v="47"/>
    <n v="1"/>
    <n v="8"/>
    <n v="15"/>
    <x v="4"/>
    <s v="February"/>
    <x v="8"/>
    <n v="10"/>
    <n v="20"/>
    <s v="Perez, Manuel"/>
    <n v="6768"/>
    <n v="3"/>
    <s v="Gerente"/>
    <n v="3"/>
    <n v="18"/>
    <n v="10"/>
    <n v="10"/>
    <n v="10"/>
    <n v="0.19"/>
    <x v="86"/>
    <n v="150"/>
    <n v="51.3"/>
    <x v="128"/>
    <n v="0.25444444444444442"/>
  </r>
  <r>
    <n v="139"/>
    <x v="48"/>
    <n v="7"/>
    <n v="26"/>
    <n v="14"/>
    <x v="5"/>
    <s v="February"/>
    <x v="4"/>
    <n v="17"/>
    <n v="34"/>
    <s v="Gomez, Pilar"/>
    <n v="2557"/>
    <n v="7"/>
    <s v="Vendedor Jr"/>
    <n v="2"/>
    <n v="34"/>
    <n v="17"/>
    <n v="17"/>
    <n v="18.190000000000001"/>
    <n v="0.17"/>
    <x v="9"/>
    <n v="254.66000000000003"/>
    <n v="80.92"/>
    <x v="129"/>
    <n v="0.29499999999999993"/>
  </r>
  <r>
    <n v="140"/>
    <x v="48"/>
    <n v="8"/>
    <n v="22"/>
    <n v="7"/>
    <x v="5"/>
    <s v="February"/>
    <x v="5"/>
    <n v="14"/>
    <n v="28"/>
    <s v="Lopez, Ana"/>
    <n v="1601"/>
    <n v="8"/>
    <s v="Pasante"/>
    <n v="1"/>
    <n v="28"/>
    <n v="14"/>
    <n v="14"/>
    <n v="14.98"/>
    <n v="0.15"/>
    <x v="87"/>
    <n v="104.86"/>
    <n v="29.4"/>
    <x v="130"/>
    <n v="0.31500000000000006"/>
  </r>
  <r>
    <n v="141"/>
    <x v="48"/>
    <n v="6"/>
    <n v="39"/>
    <n v="10"/>
    <x v="5"/>
    <s v="February"/>
    <x v="9"/>
    <n v="16"/>
    <n v="32"/>
    <s v="Gomez, Maria"/>
    <n v="2483"/>
    <n v="7"/>
    <s v="Vendedor Jr"/>
    <n v="2"/>
    <n v="32"/>
    <n v="16"/>
    <n v="16"/>
    <n v="17.12"/>
    <n v="0.17"/>
    <x v="65"/>
    <n v="171.20000000000002"/>
    <n v="54.400000000000006"/>
    <x v="131"/>
    <n v="0.29499999999999993"/>
  </r>
  <r>
    <n v="142"/>
    <x v="49"/>
    <n v="2"/>
    <n v="13"/>
    <n v="26"/>
    <x v="6"/>
    <s v="February"/>
    <x v="3"/>
    <n v="14"/>
    <n v="28"/>
    <s v="Gonzalez, Josefa"/>
    <n v="1830"/>
    <n v="8"/>
    <s v="Pasante"/>
    <n v="1"/>
    <n v="28"/>
    <n v="14"/>
    <n v="14"/>
    <n v="14"/>
    <n v="0.15"/>
    <x v="27"/>
    <n v="364"/>
    <n v="109.2"/>
    <x v="132"/>
    <n v="0.35000000000000003"/>
  </r>
  <r>
    <n v="143"/>
    <x v="49"/>
    <n v="6"/>
    <n v="23"/>
    <n v="17"/>
    <x v="6"/>
    <s v="February"/>
    <x v="9"/>
    <n v="16"/>
    <n v="32"/>
    <s v="Martinez, Pedro"/>
    <n v="5555"/>
    <n v="4"/>
    <s v="Jefe"/>
    <n v="3"/>
    <n v="32"/>
    <n v="16"/>
    <n v="16"/>
    <n v="17.12"/>
    <n v="0.19"/>
    <x v="14"/>
    <n v="291.04000000000002"/>
    <n v="103.36"/>
    <x v="133"/>
    <n v="0.27499999999999991"/>
  </r>
  <r>
    <n v="144"/>
    <x v="49"/>
    <n v="9"/>
    <n v="34"/>
    <n v="4"/>
    <x v="6"/>
    <s v="February"/>
    <x v="0"/>
    <n v="26"/>
    <n v="52"/>
    <s v="Lopez, Teresa"/>
    <n v="3680"/>
    <n v="6"/>
    <s v="Vendedor Ssr"/>
    <n v="2"/>
    <n v="52"/>
    <n v="26"/>
    <n v="28.6"/>
    <n v="28.6"/>
    <n v="0.17"/>
    <x v="88"/>
    <n v="114.4"/>
    <n v="35.36"/>
    <x v="134"/>
    <n v="0.28000000000000003"/>
  </r>
  <r>
    <n v="145"/>
    <x v="50"/>
    <n v="6"/>
    <n v="6"/>
    <n v="12"/>
    <x v="0"/>
    <s v="February"/>
    <x v="9"/>
    <n v="16"/>
    <n v="32"/>
    <s v="Martinez, Pilar"/>
    <n v="2700"/>
    <n v="2"/>
    <s v="Director"/>
    <n v="4"/>
    <n v="28.8"/>
    <n v="16"/>
    <n v="16"/>
    <n v="17.12"/>
    <n v="0.21"/>
    <x v="89"/>
    <n v="205.44"/>
    <n v="72.576000000000008"/>
    <x v="135"/>
    <n v="0.19555555555555554"/>
  </r>
  <r>
    <n v="146"/>
    <x v="50"/>
    <n v="9"/>
    <n v="37"/>
    <n v="10"/>
    <x v="0"/>
    <s v="February"/>
    <x v="0"/>
    <n v="26"/>
    <n v="52"/>
    <s v="Gonzalez, Lionel"/>
    <n v="4073"/>
    <n v="5"/>
    <s v="Vendedor Sr"/>
    <n v="2"/>
    <n v="62.4"/>
    <n v="26"/>
    <n v="28.6"/>
    <n v="28.6"/>
    <n v="0.17"/>
    <x v="42"/>
    <n v="286"/>
    <n v="106.08000000000001"/>
    <x v="136"/>
    <n v="0.37166666666666659"/>
  </r>
  <r>
    <n v="147"/>
    <x v="50"/>
    <n v="1"/>
    <n v="22"/>
    <n v="14"/>
    <x v="0"/>
    <s v="February"/>
    <x v="8"/>
    <n v="10"/>
    <n v="20"/>
    <s v="Lopez, Ana"/>
    <n v="1601"/>
    <n v="8"/>
    <s v="Pasante"/>
    <n v="1"/>
    <n v="24"/>
    <n v="10"/>
    <n v="10"/>
    <n v="10"/>
    <n v="0.15"/>
    <x v="70"/>
    <n v="140"/>
    <n v="50.4"/>
    <x v="137"/>
    <n v="0.43333333333333329"/>
  </r>
  <r>
    <n v="148"/>
    <x v="51"/>
    <n v="6"/>
    <n v="8"/>
    <n v="13"/>
    <x v="1"/>
    <s v="February"/>
    <x v="9"/>
    <n v="16"/>
    <n v="32"/>
    <s v="Perez, Manuel"/>
    <n v="6768"/>
    <n v="3"/>
    <s v="Gerente"/>
    <n v="3"/>
    <n v="28.8"/>
    <n v="16"/>
    <n v="16"/>
    <n v="17.12"/>
    <n v="0.19"/>
    <x v="90"/>
    <n v="222.56"/>
    <n v="71.13600000000001"/>
    <x v="138"/>
    <n v="0.21555555555555556"/>
  </r>
  <r>
    <n v="149"/>
    <x v="51"/>
    <n v="5"/>
    <n v="28"/>
    <n v="10"/>
    <x v="1"/>
    <s v="February"/>
    <x v="6"/>
    <n v="24"/>
    <n v="48"/>
    <s v="Garcia, Manuel"/>
    <n v="5249"/>
    <n v="4"/>
    <s v="Jefe"/>
    <n v="3"/>
    <n v="48"/>
    <n v="24"/>
    <n v="24"/>
    <n v="25.68"/>
    <n v="0.19"/>
    <x v="10"/>
    <n v="256.8"/>
    <n v="91.2"/>
    <x v="139"/>
    <n v="0.27500000000000002"/>
  </r>
  <r>
    <n v="150"/>
    <x v="51"/>
    <n v="8"/>
    <n v="8"/>
    <n v="15"/>
    <x v="1"/>
    <s v="February"/>
    <x v="5"/>
    <n v="14"/>
    <n v="28"/>
    <s v="Perez, Manuel"/>
    <n v="6768"/>
    <n v="3"/>
    <s v="Gerente"/>
    <n v="3"/>
    <n v="25.2"/>
    <n v="14"/>
    <n v="14"/>
    <n v="14.98"/>
    <n v="0.19"/>
    <x v="12"/>
    <n v="224.70000000000002"/>
    <n v="71.820000000000007"/>
    <x v="140"/>
    <n v="0.21555555555555544"/>
  </r>
  <r>
    <n v="151"/>
    <x v="52"/>
    <n v="5"/>
    <n v="30"/>
    <n v="20"/>
    <x v="2"/>
    <s v="February"/>
    <x v="6"/>
    <n v="24"/>
    <n v="48"/>
    <s v="Gonzalez, Francisco"/>
    <n v="3909"/>
    <n v="6"/>
    <s v="Vendedor Ssr"/>
    <n v="2"/>
    <n v="48"/>
    <n v="24"/>
    <n v="24"/>
    <n v="25.68"/>
    <n v="0.17"/>
    <x v="35"/>
    <n v="513.6"/>
    <n v="163.20000000000002"/>
    <x v="141"/>
    <n v="0.29499999999999993"/>
  </r>
  <r>
    <n v="152"/>
    <x v="52"/>
    <n v="8"/>
    <n v="16"/>
    <n v="25"/>
    <x v="2"/>
    <s v="February"/>
    <x v="5"/>
    <n v="14"/>
    <n v="28"/>
    <s v="Martin, Francisco"/>
    <n v="2456"/>
    <n v="7"/>
    <s v="Vendedor Jr"/>
    <n v="2"/>
    <n v="28"/>
    <n v="14"/>
    <n v="14"/>
    <n v="14.98"/>
    <n v="0.17"/>
    <x v="91"/>
    <n v="374.5"/>
    <n v="119.00000000000001"/>
    <x v="142"/>
    <n v="0.29499999999999998"/>
  </r>
  <r>
    <n v="153"/>
    <x v="52"/>
    <n v="1"/>
    <n v="3"/>
    <n v="19"/>
    <x v="2"/>
    <s v="February"/>
    <x v="8"/>
    <n v="10"/>
    <n v="20"/>
    <s v="Gonzalez, Pedro"/>
    <n v="5010"/>
    <n v="4"/>
    <s v="Jefe"/>
    <n v="3"/>
    <n v="20"/>
    <n v="10"/>
    <n v="10"/>
    <n v="10"/>
    <n v="0.19"/>
    <x v="78"/>
    <n v="190"/>
    <n v="72.2"/>
    <x v="143"/>
    <n v="0.31000000000000005"/>
  </r>
  <r>
    <n v="154"/>
    <x v="53"/>
    <n v="10"/>
    <n v="35"/>
    <n v="10"/>
    <x v="3"/>
    <s v="February"/>
    <x v="1"/>
    <n v="29"/>
    <n v="58"/>
    <s v="Garcia, David"/>
    <n v="2383"/>
    <n v="7"/>
    <s v="Vendedor Jr"/>
    <n v="2"/>
    <n v="58"/>
    <n v="29"/>
    <n v="31.900000000000002"/>
    <n v="31.900000000000002"/>
    <n v="0.17"/>
    <x v="3"/>
    <n v="319"/>
    <n v="98.600000000000009"/>
    <x v="144"/>
    <n v="0.27999999999999997"/>
  </r>
  <r>
    <n v="155"/>
    <x v="53"/>
    <n v="1"/>
    <n v="17"/>
    <n v="20"/>
    <x v="3"/>
    <s v="February"/>
    <x v="8"/>
    <n v="10"/>
    <n v="20"/>
    <s v="Messi, Lionel"/>
    <n v="8512"/>
    <n v="1"/>
    <s v="CEO"/>
    <n v="5"/>
    <n v="18"/>
    <n v="10"/>
    <n v="10"/>
    <n v="10"/>
    <n v="0.23"/>
    <x v="92"/>
    <n v="200"/>
    <n v="82.8"/>
    <x v="145"/>
    <n v="0.21444444444444441"/>
  </r>
  <r>
    <n v="156"/>
    <x v="53"/>
    <n v="2"/>
    <n v="4"/>
    <n v="18"/>
    <x v="3"/>
    <s v="February"/>
    <x v="3"/>
    <n v="14"/>
    <n v="28"/>
    <s v="Fernandez, Isabel"/>
    <n v="4345"/>
    <n v="5"/>
    <s v="Vendedor Sr"/>
    <n v="2"/>
    <n v="28"/>
    <n v="14"/>
    <n v="14"/>
    <n v="14"/>
    <n v="0.17"/>
    <x v="61"/>
    <n v="252"/>
    <n v="85.68"/>
    <x v="146"/>
    <n v="0.32999999999999996"/>
  </r>
  <r>
    <n v="157"/>
    <x v="54"/>
    <n v="2"/>
    <n v="31"/>
    <n v="11"/>
    <x v="4"/>
    <s v="February"/>
    <x v="3"/>
    <n v="14"/>
    <n v="28"/>
    <s v="Fernandez, Isabel"/>
    <n v="2227"/>
    <n v="7"/>
    <s v="Vendedor Jr"/>
    <n v="2"/>
    <n v="28"/>
    <n v="14"/>
    <n v="14"/>
    <n v="14"/>
    <n v="0.17"/>
    <x v="11"/>
    <n v="154"/>
    <n v="52.360000000000007"/>
    <x v="147"/>
    <n v="0.32999999999999996"/>
  </r>
  <r>
    <n v="158"/>
    <x v="54"/>
    <n v="3"/>
    <n v="19"/>
    <n v="19"/>
    <x v="4"/>
    <s v="February"/>
    <x v="2"/>
    <n v="23"/>
    <n v="46"/>
    <s v="Rodriguez, Maria"/>
    <n v="4862"/>
    <n v="5"/>
    <s v="Vendedor Sr"/>
    <n v="2"/>
    <n v="46"/>
    <n v="23"/>
    <n v="23"/>
    <n v="23"/>
    <n v="0.17"/>
    <x v="93"/>
    <n v="437"/>
    <n v="148.58000000000001"/>
    <x v="148"/>
    <n v="0.32999999999999996"/>
  </r>
  <r>
    <n v="159"/>
    <x v="54"/>
    <n v="5"/>
    <n v="4"/>
    <n v="14"/>
    <x v="4"/>
    <s v="February"/>
    <x v="6"/>
    <n v="24"/>
    <n v="48"/>
    <s v="Fernandez, Isabel"/>
    <n v="4345"/>
    <n v="5"/>
    <s v="Vendedor Sr"/>
    <n v="2"/>
    <n v="48"/>
    <n v="24"/>
    <n v="24"/>
    <n v="25.68"/>
    <n v="0.17"/>
    <x v="25"/>
    <n v="359.52"/>
    <n v="114.24000000000001"/>
    <x v="84"/>
    <n v="0.29500000000000004"/>
  </r>
  <r>
    <n v="160"/>
    <x v="55"/>
    <n v="8"/>
    <n v="14"/>
    <n v="16"/>
    <x v="5"/>
    <s v="February"/>
    <x v="5"/>
    <n v="14"/>
    <n v="28"/>
    <s v="Fernandez, Teresa"/>
    <n v="7062"/>
    <n v="2"/>
    <s v="Director"/>
    <n v="4"/>
    <n v="25.2"/>
    <n v="14"/>
    <n v="14"/>
    <n v="14.98"/>
    <n v="0.21"/>
    <x v="94"/>
    <n v="239.68"/>
    <n v="84.671999999999997"/>
    <x v="149"/>
    <n v="0.19555555555555559"/>
  </r>
  <r>
    <n v="161"/>
    <x v="55"/>
    <n v="5"/>
    <n v="9"/>
    <n v="9"/>
    <x v="5"/>
    <s v="February"/>
    <x v="6"/>
    <n v="24"/>
    <n v="48"/>
    <s v="Gomez, Jose"/>
    <n v="5400"/>
    <n v="4"/>
    <s v="Jefe"/>
    <n v="3"/>
    <n v="48"/>
    <n v="24"/>
    <n v="24"/>
    <n v="25.68"/>
    <n v="0.19"/>
    <x v="84"/>
    <n v="231.12"/>
    <n v="82.08"/>
    <x v="150"/>
    <n v="0.27500000000000002"/>
  </r>
  <r>
    <n v="162"/>
    <x v="55"/>
    <n v="8"/>
    <n v="22"/>
    <n v="6"/>
    <x v="5"/>
    <s v="February"/>
    <x v="5"/>
    <n v="14"/>
    <n v="28"/>
    <s v="Lopez, Ana"/>
    <n v="1601"/>
    <n v="8"/>
    <s v="Pasante"/>
    <n v="1"/>
    <n v="28"/>
    <n v="14"/>
    <n v="14"/>
    <n v="14.98"/>
    <n v="0.15"/>
    <x v="95"/>
    <n v="89.88"/>
    <n v="25.2"/>
    <x v="151"/>
    <n v="0.315"/>
  </r>
  <r>
    <n v="163"/>
    <x v="56"/>
    <n v="2"/>
    <n v="15"/>
    <n v="15"/>
    <x v="6"/>
    <s v="February"/>
    <x v="3"/>
    <n v="14"/>
    <n v="28"/>
    <s v="Gomez, David"/>
    <n v="1821"/>
    <n v="8"/>
    <s v="Pasante"/>
    <n v="1"/>
    <n v="28"/>
    <n v="14"/>
    <n v="14"/>
    <n v="14"/>
    <n v="0.15"/>
    <x v="74"/>
    <n v="210"/>
    <n v="63"/>
    <x v="102"/>
    <n v="0.35"/>
  </r>
  <r>
    <n v="164"/>
    <x v="56"/>
    <n v="3"/>
    <n v="9"/>
    <n v="17"/>
    <x v="6"/>
    <s v="February"/>
    <x v="2"/>
    <n v="23"/>
    <n v="46"/>
    <s v="Gomez, Jose"/>
    <n v="5400"/>
    <n v="4"/>
    <s v="Jefe"/>
    <n v="3"/>
    <n v="46"/>
    <n v="23"/>
    <n v="23"/>
    <n v="23"/>
    <n v="0.19"/>
    <x v="20"/>
    <n v="391"/>
    <n v="148.58000000000001"/>
    <x v="152"/>
    <n v="0.30999999999999994"/>
  </r>
  <r>
    <n v="165"/>
    <x v="56"/>
    <n v="10"/>
    <n v="13"/>
    <n v="14"/>
    <x v="6"/>
    <s v="February"/>
    <x v="1"/>
    <n v="29"/>
    <n v="58"/>
    <s v="Gonzalez, Josefa"/>
    <n v="1830"/>
    <n v="8"/>
    <s v="Pasante"/>
    <n v="1"/>
    <n v="58"/>
    <n v="29"/>
    <n v="31.900000000000002"/>
    <n v="31.900000000000002"/>
    <n v="0.15"/>
    <x v="32"/>
    <n v="446.6"/>
    <n v="121.8"/>
    <x v="153"/>
    <n v="0.30000000000000004"/>
  </r>
  <r>
    <n v="166"/>
    <x v="57"/>
    <n v="2"/>
    <n v="39"/>
    <n v="15"/>
    <x v="0"/>
    <s v="February"/>
    <x v="3"/>
    <n v="14"/>
    <n v="28"/>
    <s v="Gomez, Maria"/>
    <n v="2483"/>
    <n v="7"/>
    <s v="Vendedor Jr"/>
    <n v="2"/>
    <n v="33.6"/>
    <n v="14"/>
    <n v="14"/>
    <n v="14"/>
    <n v="0.17"/>
    <x v="61"/>
    <n v="210"/>
    <n v="85.68"/>
    <x v="96"/>
    <n v="0.41333333333333333"/>
  </r>
  <r>
    <n v="167"/>
    <x v="57"/>
    <n v="4"/>
    <n v="15"/>
    <n v="16"/>
    <x v="0"/>
    <s v="February"/>
    <x v="7"/>
    <n v="14"/>
    <n v="28"/>
    <s v="Gomez, David"/>
    <n v="1821"/>
    <n v="8"/>
    <s v="Pasante"/>
    <n v="1"/>
    <n v="33.6"/>
    <n v="14"/>
    <n v="14"/>
    <n v="14"/>
    <n v="0.15"/>
    <x v="96"/>
    <n v="224"/>
    <n v="80.64"/>
    <x v="154"/>
    <n v="0.4333333333333334"/>
  </r>
  <r>
    <n v="168"/>
    <x v="57"/>
    <n v="2"/>
    <n v="21"/>
    <n v="11"/>
    <x v="0"/>
    <s v="February"/>
    <x v="3"/>
    <n v="14"/>
    <n v="28"/>
    <s v="Fernandez, Juan"/>
    <n v="2616"/>
    <n v="7"/>
    <s v="Vendedor Jr"/>
    <n v="2"/>
    <n v="33.6"/>
    <n v="14"/>
    <n v="14"/>
    <n v="14"/>
    <n v="0.17"/>
    <x v="51"/>
    <n v="154"/>
    <n v="62.832000000000008"/>
    <x v="155"/>
    <n v="0.41333333333333339"/>
  </r>
  <r>
    <n v="169"/>
    <x v="58"/>
    <n v="1"/>
    <n v="6"/>
    <n v="19"/>
    <x v="1"/>
    <s v="February"/>
    <x v="8"/>
    <n v="10"/>
    <n v="20"/>
    <s v="Martinez, Pilar"/>
    <n v="2700"/>
    <n v="2"/>
    <s v="Director"/>
    <n v="4"/>
    <n v="18"/>
    <n v="10"/>
    <n v="10"/>
    <n v="10"/>
    <n v="0.21"/>
    <x v="97"/>
    <n v="190"/>
    <n v="71.819999999999993"/>
    <x v="156"/>
    <n v="0.23444444444444446"/>
  </r>
  <r>
    <n v="170"/>
    <x v="58"/>
    <n v="5"/>
    <n v="33"/>
    <n v="8"/>
    <x v="1"/>
    <s v="February"/>
    <x v="6"/>
    <n v="24"/>
    <n v="48"/>
    <s v="Martin, Josefa"/>
    <n v="4217"/>
    <n v="5"/>
    <s v="Vendedor Sr"/>
    <n v="2"/>
    <n v="48"/>
    <n v="24"/>
    <n v="24"/>
    <n v="25.68"/>
    <n v="0.17"/>
    <x v="18"/>
    <n v="205.44"/>
    <n v="65.28"/>
    <x v="157"/>
    <n v="0.29499999999999993"/>
  </r>
  <r>
    <n v="171"/>
    <x v="58"/>
    <n v="2"/>
    <n v="16"/>
    <n v="15"/>
    <x v="1"/>
    <s v="February"/>
    <x v="3"/>
    <n v="14"/>
    <n v="28"/>
    <s v="Martin, Francisco"/>
    <n v="2456"/>
    <n v="7"/>
    <s v="Vendedor Jr"/>
    <n v="2"/>
    <n v="28"/>
    <n v="14"/>
    <n v="14"/>
    <n v="14"/>
    <n v="0.17"/>
    <x v="74"/>
    <n v="210"/>
    <n v="71.400000000000006"/>
    <x v="158"/>
    <n v="0.33000000000000007"/>
  </r>
  <r>
    <n v="172"/>
    <x v="59"/>
    <n v="10"/>
    <n v="16"/>
    <n v="8"/>
    <x v="2"/>
    <s v="February"/>
    <x v="1"/>
    <n v="29"/>
    <n v="58"/>
    <s v="Martin, Francisco"/>
    <n v="2456"/>
    <n v="7"/>
    <s v="Vendedor Jr"/>
    <n v="2"/>
    <n v="58"/>
    <n v="29"/>
    <n v="31.900000000000002"/>
    <n v="31.900000000000002"/>
    <n v="0.17"/>
    <x v="98"/>
    <n v="255.20000000000002"/>
    <n v="78.88000000000001"/>
    <x v="159"/>
    <n v="0.27999999999999992"/>
  </r>
  <r>
    <n v="173"/>
    <x v="59"/>
    <n v="2"/>
    <n v="37"/>
    <n v="11"/>
    <x v="2"/>
    <s v="February"/>
    <x v="3"/>
    <n v="14"/>
    <n v="28"/>
    <s v="Gonzalez, Lionel"/>
    <n v="4073"/>
    <n v="5"/>
    <s v="Vendedor Sr"/>
    <n v="2"/>
    <n v="28"/>
    <n v="14"/>
    <n v="14"/>
    <n v="14"/>
    <n v="0.17"/>
    <x v="11"/>
    <n v="154"/>
    <n v="52.360000000000007"/>
    <x v="147"/>
    <n v="0.32999999999999996"/>
  </r>
  <r>
    <n v="174"/>
    <x v="59"/>
    <n v="7"/>
    <n v="38"/>
    <n v="22"/>
    <x v="2"/>
    <s v="February"/>
    <x v="4"/>
    <n v="17"/>
    <n v="34"/>
    <s v="Fernandez, Jose"/>
    <n v="3055"/>
    <n v="6"/>
    <s v="Vendedor Ssr"/>
    <n v="2"/>
    <n v="34"/>
    <n v="17"/>
    <n v="17"/>
    <n v="18.190000000000001"/>
    <n v="0.17"/>
    <x v="99"/>
    <n v="400.18"/>
    <n v="127.16000000000001"/>
    <x v="160"/>
    <n v="0.29499999999999998"/>
  </r>
  <r>
    <n v="175"/>
    <x v="60"/>
    <n v="2"/>
    <n v="8"/>
    <n v="14"/>
    <x v="3"/>
    <s v="March"/>
    <x v="3"/>
    <n v="14"/>
    <n v="28"/>
    <s v="Perez, Manuel"/>
    <n v="6768"/>
    <n v="3"/>
    <s v="Gerente"/>
    <n v="3"/>
    <n v="25.2"/>
    <n v="14"/>
    <n v="14"/>
    <n v="14"/>
    <n v="0.12"/>
    <x v="100"/>
    <n v="196"/>
    <n v="42.335999999999999"/>
    <x v="161"/>
    <n v="0.32444444444444442"/>
  </r>
  <r>
    <n v="176"/>
    <x v="60"/>
    <n v="1"/>
    <n v="17"/>
    <n v="18"/>
    <x v="3"/>
    <s v="March"/>
    <x v="8"/>
    <n v="10"/>
    <n v="20"/>
    <s v="Messi, Lionel"/>
    <n v="8512"/>
    <n v="1"/>
    <s v="CEO"/>
    <n v="5"/>
    <n v="18"/>
    <n v="10"/>
    <n v="10"/>
    <n v="10"/>
    <n v="0.14000000000000001"/>
    <x v="101"/>
    <n v="180"/>
    <n v="45.360000000000007"/>
    <x v="162"/>
    <n v="0.30444444444444441"/>
  </r>
  <r>
    <n v="177"/>
    <x v="60"/>
    <n v="9"/>
    <n v="4"/>
    <n v="19"/>
    <x v="3"/>
    <s v="March"/>
    <x v="0"/>
    <n v="26"/>
    <n v="52"/>
    <s v="Fernandez, Isabel"/>
    <n v="4345"/>
    <n v="5"/>
    <s v="Vendedor Sr"/>
    <n v="2"/>
    <n v="52"/>
    <n v="26"/>
    <n v="26"/>
    <n v="26"/>
    <n v="0.11"/>
    <x v="68"/>
    <n v="494"/>
    <n v="108.68"/>
    <x v="163"/>
    <n v="0.38999999999999996"/>
  </r>
  <r>
    <n v="178"/>
    <x v="61"/>
    <n v="4"/>
    <n v="28"/>
    <n v="17"/>
    <x v="4"/>
    <s v="March"/>
    <x v="7"/>
    <n v="14"/>
    <n v="28"/>
    <s v="Garcia, Manuel"/>
    <n v="5249"/>
    <n v="4"/>
    <s v="Jefe"/>
    <n v="3"/>
    <n v="28"/>
    <n v="14"/>
    <n v="14"/>
    <n v="14"/>
    <n v="0.12"/>
    <x v="9"/>
    <n v="238"/>
    <n v="57.12"/>
    <x v="164"/>
    <n v="0.38"/>
  </r>
  <r>
    <n v="179"/>
    <x v="61"/>
    <n v="3"/>
    <n v="1"/>
    <n v="12"/>
    <x v="4"/>
    <s v="March"/>
    <x v="2"/>
    <n v="23"/>
    <n v="46"/>
    <s v="Garcia, Juan"/>
    <n v="7402"/>
    <n v="7"/>
    <s v="Vendedor Jr"/>
    <n v="2"/>
    <n v="46"/>
    <n v="23"/>
    <n v="23"/>
    <n v="23"/>
    <n v="0.11"/>
    <x v="102"/>
    <n v="276"/>
    <n v="60.72"/>
    <x v="165"/>
    <n v="0.38999999999999996"/>
  </r>
  <r>
    <n v="180"/>
    <x v="61"/>
    <n v="10"/>
    <n v="20"/>
    <n v="14"/>
    <x v="4"/>
    <s v="March"/>
    <x v="1"/>
    <n v="29"/>
    <n v="58"/>
    <s v="Gonzalez, Carmen"/>
    <n v="3522"/>
    <n v="6"/>
    <s v="Vendedor Ssr"/>
    <n v="2"/>
    <n v="58"/>
    <n v="29"/>
    <n v="29"/>
    <n v="29"/>
    <n v="0.11"/>
    <x v="32"/>
    <n v="406"/>
    <n v="89.320000000000007"/>
    <x v="33"/>
    <n v="0.39"/>
  </r>
  <r>
    <n v="181"/>
    <x v="62"/>
    <n v="8"/>
    <n v="37"/>
    <n v="15"/>
    <x v="5"/>
    <s v="March"/>
    <x v="5"/>
    <n v="14"/>
    <n v="28"/>
    <s v="Gonzalez, Lionel"/>
    <n v="4073"/>
    <n v="5"/>
    <s v="Vendedor Sr"/>
    <n v="2"/>
    <n v="28"/>
    <n v="14"/>
    <n v="14"/>
    <n v="14"/>
    <n v="0.11"/>
    <x v="74"/>
    <n v="210"/>
    <n v="46.2"/>
    <x v="166"/>
    <n v="0.39"/>
  </r>
  <r>
    <n v="182"/>
    <x v="62"/>
    <n v="10"/>
    <n v="18"/>
    <n v="15"/>
    <x v="5"/>
    <s v="March"/>
    <x v="1"/>
    <n v="29"/>
    <n v="58"/>
    <s v="Garcia, Jose"/>
    <n v="5194"/>
    <n v="4"/>
    <s v="Jefe"/>
    <n v="3"/>
    <n v="58"/>
    <n v="29"/>
    <n v="29"/>
    <n v="29"/>
    <n v="0.12"/>
    <x v="103"/>
    <n v="435"/>
    <n v="104.39999999999999"/>
    <x v="167"/>
    <n v="0.38"/>
  </r>
  <r>
    <n v="183"/>
    <x v="62"/>
    <n v="3"/>
    <n v="23"/>
    <n v="19"/>
    <x v="5"/>
    <s v="March"/>
    <x v="2"/>
    <n v="23"/>
    <n v="46"/>
    <s v="Martinez, Pedro"/>
    <n v="5555"/>
    <n v="4"/>
    <s v="Jefe"/>
    <n v="3"/>
    <n v="46"/>
    <n v="23"/>
    <n v="23"/>
    <n v="23"/>
    <n v="0.12"/>
    <x v="93"/>
    <n v="437"/>
    <n v="104.88"/>
    <x v="168"/>
    <n v="0.38"/>
  </r>
  <r>
    <n v="184"/>
    <x v="63"/>
    <n v="9"/>
    <n v="14"/>
    <n v="21"/>
    <x v="6"/>
    <s v="March"/>
    <x v="0"/>
    <n v="26"/>
    <n v="52"/>
    <s v="Fernandez, Teresa"/>
    <n v="7062"/>
    <n v="2"/>
    <s v="Director"/>
    <n v="4"/>
    <n v="46.800000000000004"/>
    <n v="26"/>
    <n v="26"/>
    <n v="26"/>
    <n v="0.13"/>
    <x v="104"/>
    <n v="546"/>
    <n v="127.76400000000001"/>
    <x v="169"/>
    <n v="0.31444444444444447"/>
  </r>
  <r>
    <n v="185"/>
    <x v="63"/>
    <n v="10"/>
    <n v="37"/>
    <n v="16"/>
    <x v="6"/>
    <s v="March"/>
    <x v="1"/>
    <n v="29"/>
    <n v="58"/>
    <s v="Gonzalez, Lionel"/>
    <n v="4073"/>
    <n v="5"/>
    <s v="Vendedor Sr"/>
    <n v="2"/>
    <n v="58"/>
    <n v="29"/>
    <n v="29"/>
    <n v="29"/>
    <n v="0.11"/>
    <x v="105"/>
    <n v="464"/>
    <n v="102.08"/>
    <x v="170"/>
    <n v="0.38999999999999996"/>
  </r>
  <r>
    <n v="373"/>
    <x v="64"/>
    <n v="9"/>
    <n v="5"/>
    <n v="22"/>
    <x v="6"/>
    <s v="May"/>
    <x v="0"/>
    <n v="26"/>
    <n v="52"/>
    <s v="Lopez, Laura"/>
    <n v="3037"/>
    <n v="6"/>
    <s v="Vendedor Ssr"/>
    <n v="2"/>
    <n v="52"/>
    <n v="26"/>
    <n v="26"/>
    <n v="26"/>
    <n v="0.22"/>
    <x v="106"/>
    <n v="572"/>
    <n v="251.68"/>
    <x v="171"/>
    <n v="0.27999999999999997"/>
  </r>
  <r>
    <n v="187"/>
    <x v="65"/>
    <n v="2"/>
    <n v="23"/>
    <n v="17"/>
    <x v="0"/>
    <s v="March"/>
    <x v="3"/>
    <n v="14"/>
    <n v="28"/>
    <s v="Martinez, Pedro"/>
    <n v="5555"/>
    <n v="4"/>
    <s v="Jefe"/>
    <n v="3"/>
    <n v="33.6"/>
    <n v="14"/>
    <n v="14"/>
    <n v="14"/>
    <n v="0.12"/>
    <x v="107"/>
    <n v="238"/>
    <n v="68.543999999999997"/>
    <x v="172"/>
    <n v="0.46333333333333343"/>
  </r>
  <r>
    <n v="188"/>
    <x v="65"/>
    <n v="1"/>
    <n v="22"/>
    <n v="17"/>
    <x v="0"/>
    <s v="March"/>
    <x v="8"/>
    <n v="10"/>
    <n v="20"/>
    <s v="Lopez, Ana"/>
    <n v="1601"/>
    <n v="8"/>
    <s v="Pasante"/>
    <n v="1"/>
    <n v="24"/>
    <n v="10"/>
    <n v="10"/>
    <n v="10"/>
    <n v="0.1"/>
    <x v="108"/>
    <n v="170"/>
    <n v="40.800000000000004"/>
    <x v="3"/>
    <n v="0.48333333333333328"/>
  </r>
  <r>
    <n v="189"/>
    <x v="65"/>
    <n v="7"/>
    <n v="29"/>
    <n v="21"/>
    <x v="0"/>
    <s v="March"/>
    <x v="4"/>
    <n v="17"/>
    <n v="34"/>
    <s v="Rodriguez, Jose"/>
    <n v="4645"/>
    <n v="5"/>
    <s v="Vendedor Sr"/>
    <n v="2"/>
    <n v="40.799999999999997"/>
    <n v="17"/>
    <n v="17"/>
    <n v="17"/>
    <n v="0.11"/>
    <x v="109"/>
    <n v="357"/>
    <n v="94.24799999999999"/>
    <x v="173"/>
    <n v="0.47333333333333333"/>
  </r>
  <r>
    <n v="190"/>
    <x v="66"/>
    <n v="3"/>
    <n v="25"/>
    <n v="10"/>
    <x v="1"/>
    <s v="March"/>
    <x v="2"/>
    <n v="23"/>
    <n v="46"/>
    <s v="Perez, Laura"/>
    <n v="3586"/>
    <n v="6"/>
    <s v="Vendedor Ssr"/>
    <n v="2"/>
    <n v="46"/>
    <n v="23"/>
    <n v="23"/>
    <n v="23"/>
    <n v="0.11"/>
    <x v="30"/>
    <n v="230"/>
    <n v="50.6"/>
    <x v="174"/>
    <n v="0.38999999999999996"/>
  </r>
  <r>
    <n v="191"/>
    <x v="66"/>
    <n v="4"/>
    <n v="26"/>
    <n v="12"/>
    <x v="1"/>
    <s v="March"/>
    <x v="7"/>
    <n v="14"/>
    <n v="28"/>
    <s v="Gomez, Pilar"/>
    <n v="2557"/>
    <n v="7"/>
    <s v="Vendedor Jr"/>
    <n v="2"/>
    <n v="28"/>
    <n v="14"/>
    <n v="14"/>
    <n v="14"/>
    <n v="0.11"/>
    <x v="70"/>
    <n v="168"/>
    <n v="36.96"/>
    <x v="175"/>
    <n v="0.38999999999999996"/>
  </r>
  <r>
    <n v="192"/>
    <x v="66"/>
    <n v="6"/>
    <n v="35"/>
    <n v="19"/>
    <x v="1"/>
    <s v="March"/>
    <x v="9"/>
    <n v="16"/>
    <n v="32"/>
    <s v="Garcia, David"/>
    <n v="2383"/>
    <n v="7"/>
    <s v="Vendedor Jr"/>
    <n v="2"/>
    <n v="32"/>
    <n v="16"/>
    <n v="16"/>
    <n v="16"/>
    <n v="0.11"/>
    <x v="110"/>
    <n v="304"/>
    <n v="66.88"/>
    <x v="176"/>
    <n v="0.39"/>
  </r>
  <r>
    <n v="193"/>
    <x v="67"/>
    <n v="5"/>
    <n v="25"/>
    <n v="19"/>
    <x v="2"/>
    <s v="March"/>
    <x v="6"/>
    <n v="24"/>
    <n v="48"/>
    <s v="Perez, Laura"/>
    <n v="3586"/>
    <n v="6"/>
    <s v="Vendedor Ssr"/>
    <n v="2"/>
    <n v="48"/>
    <n v="24"/>
    <n v="24"/>
    <n v="24"/>
    <n v="0.11"/>
    <x v="111"/>
    <n v="456"/>
    <n v="100.32000000000001"/>
    <x v="177"/>
    <n v="0.38999999999999996"/>
  </r>
  <r>
    <n v="194"/>
    <x v="67"/>
    <n v="6"/>
    <n v="37"/>
    <n v="16"/>
    <x v="2"/>
    <s v="March"/>
    <x v="9"/>
    <n v="16"/>
    <n v="32"/>
    <s v="Gonzalez, Lionel"/>
    <n v="4073"/>
    <n v="5"/>
    <s v="Vendedor Sr"/>
    <n v="2"/>
    <n v="32"/>
    <n v="16"/>
    <n v="16"/>
    <n v="16"/>
    <n v="0.11"/>
    <x v="33"/>
    <n v="256"/>
    <n v="56.32"/>
    <x v="178"/>
    <n v="0.39"/>
  </r>
  <r>
    <n v="195"/>
    <x v="67"/>
    <n v="7"/>
    <n v="16"/>
    <n v="20"/>
    <x v="2"/>
    <s v="March"/>
    <x v="4"/>
    <n v="17"/>
    <n v="34"/>
    <s v="Martin, Francisco"/>
    <n v="2456"/>
    <n v="7"/>
    <s v="Vendedor Jr"/>
    <n v="2"/>
    <n v="34"/>
    <n v="17"/>
    <n v="17"/>
    <n v="17"/>
    <n v="0.11"/>
    <x v="112"/>
    <n v="340"/>
    <n v="74.8"/>
    <x v="179"/>
    <n v="0.38999999999999996"/>
  </r>
  <r>
    <n v="196"/>
    <x v="68"/>
    <n v="6"/>
    <n v="3"/>
    <n v="10"/>
    <x v="3"/>
    <s v="March"/>
    <x v="9"/>
    <n v="16"/>
    <n v="32"/>
    <s v="Gonzalez, Pedro"/>
    <n v="5010"/>
    <n v="4"/>
    <s v="Jefe"/>
    <n v="3"/>
    <n v="32"/>
    <n v="16"/>
    <n v="16"/>
    <n v="16"/>
    <n v="0.12"/>
    <x v="65"/>
    <n v="160"/>
    <n v="38.4"/>
    <x v="180"/>
    <n v="0.38"/>
  </r>
  <r>
    <n v="197"/>
    <x v="68"/>
    <n v="2"/>
    <n v="1"/>
    <n v="11"/>
    <x v="3"/>
    <s v="March"/>
    <x v="3"/>
    <n v="14"/>
    <n v="28"/>
    <s v="Garcia, Juan"/>
    <n v="7402"/>
    <n v="7"/>
    <s v="Vendedor Jr"/>
    <n v="2"/>
    <n v="28"/>
    <n v="14"/>
    <n v="14"/>
    <n v="14"/>
    <n v="0.11"/>
    <x v="11"/>
    <n v="154"/>
    <n v="33.880000000000003"/>
    <x v="11"/>
    <n v="0.39"/>
  </r>
  <r>
    <n v="198"/>
    <x v="68"/>
    <n v="3"/>
    <n v="16"/>
    <n v="13"/>
    <x v="3"/>
    <s v="March"/>
    <x v="2"/>
    <n v="23"/>
    <n v="46"/>
    <s v="Martin, Francisco"/>
    <n v="2456"/>
    <n v="7"/>
    <s v="Vendedor Jr"/>
    <n v="2"/>
    <n v="46"/>
    <n v="23"/>
    <n v="23"/>
    <n v="23"/>
    <n v="0.11"/>
    <x v="113"/>
    <n v="299"/>
    <n v="65.78"/>
    <x v="181"/>
    <n v="0.39000000000000007"/>
  </r>
  <r>
    <n v="199"/>
    <x v="69"/>
    <n v="8"/>
    <n v="31"/>
    <n v="2"/>
    <x v="4"/>
    <s v="March"/>
    <x v="5"/>
    <n v="14"/>
    <n v="28"/>
    <s v="Fernandez, Isabel"/>
    <n v="2227"/>
    <n v="7"/>
    <s v="Vendedor Jr"/>
    <n v="2"/>
    <n v="28"/>
    <n v="14"/>
    <n v="14"/>
    <n v="14"/>
    <n v="0.11"/>
    <x v="114"/>
    <n v="28"/>
    <n v="6.16"/>
    <x v="182"/>
    <n v="0.39000000000000007"/>
  </r>
  <r>
    <n v="200"/>
    <x v="69"/>
    <n v="9"/>
    <n v="38"/>
    <n v="25"/>
    <x v="4"/>
    <s v="March"/>
    <x v="0"/>
    <n v="26"/>
    <n v="52"/>
    <s v="Fernandez, Jose"/>
    <n v="3055"/>
    <n v="6"/>
    <s v="Vendedor Ssr"/>
    <n v="2"/>
    <n v="52"/>
    <n v="26"/>
    <n v="26"/>
    <n v="26"/>
    <n v="0.11"/>
    <x v="115"/>
    <n v="650"/>
    <n v="143"/>
    <x v="183"/>
    <n v="0.39"/>
  </r>
  <r>
    <n v="201"/>
    <x v="69"/>
    <n v="9"/>
    <n v="18"/>
    <n v="18"/>
    <x v="4"/>
    <s v="March"/>
    <x v="0"/>
    <n v="26"/>
    <n v="52"/>
    <s v="Garcia, Jose"/>
    <n v="5194"/>
    <n v="4"/>
    <s v="Jefe"/>
    <n v="3"/>
    <n v="52"/>
    <n v="26"/>
    <n v="26"/>
    <n v="26"/>
    <n v="0.12"/>
    <x v="73"/>
    <n v="468"/>
    <n v="112.32"/>
    <x v="184"/>
    <n v="0.38000000000000006"/>
  </r>
  <r>
    <n v="202"/>
    <x v="70"/>
    <n v="7"/>
    <n v="33"/>
    <n v="12"/>
    <x v="5"/>
    <s v="March"/>
    <x v="4"/>
    <n v="17"/>
    <n v="34"/>
    <s v="Martin, Josefa"/>
    <n v="4217"/>
    <n v="5"/>
    <s v="Vendedor Sr"/>
    <n v="2"/>
    <n v="34"/>
    <n v="17"/>
    <n v="17"/>
    <n v="17"/>
    <n v="0.11"/>
    <x v="108"/>
    <n v="204"/>
    <n v="44.88"/>
    <x v="185"/>
    <n v="0.39"/>
  </r>
  <r>
    <n v="203"/>
    <x v="70"/>
    <n v="7"/>
    <n v="37"/>
    <n v="17"/>
    <x v="5"/>
    <s v="March"/>
    <x v="4"/>
    <n v="17"/>
    <n v="34"/>
    <s v="Gonzalez, Lionel"/>
    <n v="4073"/>
    <n v="5"/>
    <s v="Vendedor Sr"/>
    <n v="2"/>
    <n v="34"/>
    <n v="17"/>
    <n v="17"/>
    <n v="17"/>
    <n v="0.11"/>
    <x v="7"/>
    <n v="289"/>
    <n v="63.58"/>
    <x v="186"/>
    <n v="0.39"/>
  </r>
  <r>
    <n v="204"/>
    <x v="70"/>
    <n v="7"/>
    <n v="9"/>
    <n v="10"/>
    <x v="5"/>
    <s v="March"/>
    <x v="4"/>
    <n v="17"/>
    <n v="34"/>
    <s v="Gomez, Jose"/>
    <n v="5400"/>
    <n v="4"/>
    <s v="Jefe"/>
    <n v="3"/>
    <n v="34"/>
    <n v="17"/>
    <n v="17"/>
    <n v="17"/>
    <n v="0.12"/>
    <x v="39"/>
    <n v="170"/>
    <n v="40.799999999999997"/>
    <x v="187"/>
    <n v="0.37999999999999995"/>
  </r>
  <r>
    <n v="205"/>
    <x v="71"/>
    <n v="10"/>
    <n v="23"/>
    <n v="15"/>
    <x v="6"/>
    <s v="March"/>
    <x v="1"/>
    <n v="29"/>
    <n v="58"/>
    <s v="Martinez, Pedro"/>
    <n v="5555"/>
    <n v="4"/>
    <s v="Jefe"/>
    <n v="3"/>
    <n v="58"/>
    <n v="29"/>
    <n v="29"/>
    <n v="29"/>
    <n v="0.12"/>
    <x v="103"/>
    <n v="435"/>
    <n v="104.39999999999999"/>
    <x v="167"/>
    <n v="0.38"/>
  </r>
  <r>
    <n v="206"/>
    <x v="71"/>
    <n v="7"/>
    <n v="3"/>
    <n v="8"/>
    <x v="6"/>
    <s v="March"/>
    <x v="4"/>
    <n v="17"/>
    <n v="34"/>
    <s v="Gonzalez, Pedro"/>
    <n v="5010"/>
    <n v="4"/>
    <s v="Jefe"/>
    <n v="3"/>
    <n v="34"/>
    <n v="17"/>
    <n v="17"/>
    <n v="17"/>
    <n v="0.12"/>
    <x v="116"/>
    <n v="136"/>
    <n v="32.64"/>
    <x v="188"/>
    <n v="0.38000000000000006"/>
  </r>
  <r>
    <n v="207"/>
    <x v="71"/>
    <n v="7"/>
    <n v="6"/>
    <n v="14"/>
    <x v="6"/>
    <s v="March"/>
    <x v="4"/>
    <n v="17"/>
    <n v="34"/>
    <s v="Martinez, Pilar"/>
    <n v="2700"/>
    <n v="2"/>
    <s v="Director"/>
    <n v="4"/>
    <n v="30.6"/>
    <n v="17"/>
    <n v="17"/>
    <n v="17"/>
    <n v="0.13"/>
    <x v="117"/>
    <n v="238"/>
    <n v="55.692000000000007"/>
    <x v="189"/>
    <n v="0.31444444444444447"/>
  </r>
  <r>
    <n v="208"/>
    <x v="72"/>
    <n v="2"/>
    <n v="32"/>
    <n v="20"/>
    <x v="0"/>
    <s v="March"/>
    <x v="3"/>
    <n v="14"/>
    <n v="28"/>
    <s v="Gomez, Javier"/>
    <n v="1612"/>
    <n v="8"/>
    <s v="Pasante"/>
    <n v="1"/>
    <n v="33.6"/>
    <n v="14"/>
    <n v="14"/>
    <n v="14"/>
    <n v="0.1"/>
    <x v="25"/>
    <n v="280"/>
    <n v="67.2"/>
    <x v="190"/>
    <n v="0.48333333333333334"/>
  </r>
  <r>
    <n v="209"/>
    <x v="72"/>
    <n v="9"/>
    <n v="21"/>
    <n v="15"/>
    <x v="0"/>
    <s v="March"/>
    <x v="0"/>
    <n v="26"/>
    <n v="52"/>
    <s v="Fernandez, Juan"/>
    <n v="2616"/>
    <n v="7"/>
    <s v="Vendedor Jr"/>
    <n v="2"/>
    <n v="62.4"/>
    <n v="26"/>
    <n v="26"/>
    <n v="26"/>
    <n v="0.11"/>
    <x v="73"/>
    <n v="390"/>
    <n v="102.96"/>
    <x v="191"/>
    <n v="0.47333333333333333"/>
  </r>
  <r>
    <n v="210"/>
    <x v="72"/>
    <n v="7"/>
    <n v="35"/>
    <n v="13"/>
    <x v="0"/>
    <s v="March"/>
    <x v="4"/>
    <n v="17"/>
    <n v="34"/>
    <s v="Garcia, David"/>
    <n v="2383"/>
    <n v="7"/>
    <s v="Vendedor Jr"/>
    <n v="2"/>
    <n v="40.799999999999997"/>
    <n v="17"/>
    <n v="17"/>
    <n v="17"/>
    <n v="0.11"/>
    <x v="82"/>
    <n v="221"/>
    <n v="58.344000000000001"/>
    <x v="192"/>
    <n v="0.47333333333333333"/>
  </r>
  <r>
    <n v="211"/>
    <x v="73"/>
    <n v="8"/>
    <n v="34"/>
    <n v="10"/>
    <x v="1"/>
    <s v="March"/>
    <x v="5"/>
    <n v="14"/>
    <n v="28"/>
    <s v="Lopez, Teresa"/>
    <n v="3680"/>
    <n v="6"/>
    <s v="Vendedor Ssr"/>
    <n v="2"/>
    <n v="28"/>
    <n v="14"/>
    <n v="14"/>
    <n v="14"/>
    <n v="0.11"/>
    <x v="48"/>
    <n v="140"/>
    <n v="30.8"/>
    <x v="193"/>
    <n v="0.38999999999999996"/>
  </r>
  <r>
    <n v="212"/>
    <x v="73"/>
    <n v="9"/>
    <n v="4"/>
    <n v="9"/>
    <x v="1"/>
    <s v="March"/>
    <x v="0"/>
    <n v="26"/>
    <n v="52"/>
    <s v="Fernandez, Isabel"/>
    <n v="4345"/>
    <n v="5"/>
    <s v="Vendedor Sr"/>
    <n v="2"/>
    <n v="52"/>
    <n v="26"/>
    <n v="26"/>
    <n v="26"/>
    <n v="0.11"/>
    <x v="118"/>
    <n v="234"/>
    <n v="51.48"/>
    <x v="194"/>
    <n v="0.38999999999999996"/>
  </r>
  <r>
    <n v="213"/>
    <x v="73"/>
    <n v="1"/>
    <n v="28"/>
    <n v="11"/>
    <x v="1"/>
    <s v="March"/>
    <x v="8"/>
    <n v="10"/>
    <n v="20"/>
    <s v="Garcia, Manuel"/>
    <n v="5249"/>
    <n v="4"/>
    <s v="Jefe"/>
    <n v="3"/>
    <n v="20"/>
    <n v="10"/>
    <n v="10"/>
    <n v="10"/>
    <n v="0.12"/>
    <x v="41"/>
    <n v="110"/>
    <n v="26.4"/>
    <x v="195"/>
    <n v="0.37999999999999995"/>
  </r>
  <r>
    <n v="214"/>
    <x v="74"/>
    <n v="3"/>
    <n v="34"/>
    <n v="13"/>
    <x v="2"/>
    <s v="March"/>
    <x v="2"/>
    <n v="23"/>
    <n v="46"/>
    <s v="Lopez, Teresa"/>
    <n v="3680"/>
    <n v="6"/>
    <s v="Vendedor Ssr"/>
    <n v="2"/>
    <n v="46"/>
    <n v="23"/>
    <n v="23"/>
    <n v="23"/>
    <n v="0.11"/>
    <x v="113"/>
    <n v="299"/>
    <n v="65.78"/>
    <x v="181"/>
    <n v="0.39000000000000007"/>
  </r>
  <r>
    <n v="215"/>
    <x v="74"/>
    <n v="4"/>
    <n v="4"/>
    <n v="20"/>
    <x v="2"/>
    <s v="March"/>
    <x v="7"/>
    <n v="14"/>
    <n v="28"/>
    <s v="Fernandez, Isabel"/>
    <n v="4345"/>
    <n v="5"/>
    <s v="Vendedor Sr"/>
    <n v="2"/>
    <n v="28"/>
    <n v="14"/>
    <n v="14"/>
    <n v="14"/>
    <n v="0.11"/>
    <x v="21"/>
    <n v="280"/>
    <n v="61.6"/>
    <x v="126"/>
    <n v="0.38999999999999996"/>
  </r>
  <r>
    <n v="216"/>
    <x v="74"/>
    <n v="7"/>
    <n v="29"/>
    <n v="19"/>
    <x v="2"/>
    <s v="March"/>
    <x v="4"/>
    <n v="17"/>
    <n v="34"/>
    <s v="Rodriguez, Jose"/>
    <n v="4645"/>
    <n v="5"/>
    <s v="Vendedor Sr"/>
    <n v="2"/>
    <n v="34"/>
    <n v="17"/>
    <n v="17"/>
    <n v="17"/>
    <n v="0.11"/>
    <x v="119"/>
    <n v="323"/>
    <n v="71.06"/>
    <x v="196"/>
    <n v="0.39"/>
  </r>
  <r>
    <n v="217"/>
    <x v="75"/>
    <n v="10"/>
    <n v="9"/>
    <n v="18"/>
    <x v="3"/>
    <s v="March"/>
    <x v="1"/>
    <n v="29"/>
    <n v="58"/>
    <s v="Gomez, Jose"/>
    <n v="5400"/>
    <n v="4"/>
    <s v="Jefe"/>
    <n v="3"/>
    <n v="58"/>
    <n v="29"/>
    <n v="29"/>
    <n v="29"/>
    <n v="0.12"/>
    <x v="59"/>
    <n v="522"/>
    <n v="125.28"/>
    <x v="197"/>
    <n v="0.38"/>
  </r>
  <r>
    <n v="218"/>
    <x v="75"/>
    <n v="2"/>
    <n v="30"/>
    <n v="18"/>
    <x v="3"/>
    <s v="March"/>
    <x v="3"/>
    <n v="14"/>
    <n v="28"/>
    <s v="Gonzalez, Francisco"/>
    <n v="3909"/>
    <n v="6"/>
    <s v="Vendedor Ssr"/>
    <n v="2"/>
    <n v="28"/>
    <n v="14"/>
    <n v="14"/>
    <n v="14"/>
    <n v="0.11"/>
    <x v="61"/>
    <n v="252"/>
    <n v="55.44"/>
    <x v="72"/>
    <n v="0.39"/>
  </r>
  <r>
    <n v="219"/>
    <x v="75"/>
    <n v="9"/>
    <n v="15"/>
    <n v="13"/>
    <x v="3"/>
    <s v="March"/>
    <x v="0"/>
    <n v="26"/>
    <n v="52"/>
    <s v="Gomez, David"/>
    <n v="1821"/>
    <n v="8"/>
    <s v="Pasante"/>
    <n v="1"/>
    <n v="52"/>
    <n v="26"/>
    <n v="26"/>
    <n v="26"/>
    <n v="0.1"/>
    <x v="5"/>
    <n v="338"/>
    <n v="67.600000000000009"/>
    <x v="198"/>
    <n v="0.39999999999999997"/>
  </r>
  <r>
    <n v="220"/>
    <x v="76"/>
    <n v="5"/>
    <n v="2"/>
    <n v="18"/>
    <x v="4"/>
    <s v="March"/>
    <x v="6"/>
    <n v="24"/>
    <n v="48"/>
    <s v="Rodriguez, Ana"/>
    <n v="6979"/>
    <n v="3"/>
    <s v="Gerente"/>
    <n v="3"/>
    <n v="43.2"/>
    <n v="24"/>
    <n v="24"/>
    <n v="24"/>
    <n v="0.12"/>
    <x v="120"/>
    <n v="432"/>
    <n v="93.311999999999998"/>
    <x v="199"/>
    <n v="0.32444444444444442"/>
  </r>
  <r>
    <n v="221"/>
    <x v="76"/>
    <n v="7"/>
    <n v="18"/>
    <n v="15"/>
    <x v="4"/>
    <s v="March"/>
    <x v="4"/>
    <n v="17"/>
    <n v="34"/>
    <s v="Garcia, Jose"/>
    <n v="5194"/>
    <n v="4"/>
    <s v="Jefe"/>
    <n v="3"/>
    <n v="34"/>
    <n v="17"/>
    <n v="17"/>
    <n v="17"/>
    <n v="0.12"/>
    <x v="121"/>
    <n v="255"/>
    <n v="61.199999999999996"/>
    <x v="200"/>
    <n v="0.38"/>
  </r>
  <r>
    <n v="222"/>
    <x v="76"/>
    <n v="6"/>
    <n v="19"/>
    <n v="15"/>
    <x v="4"/>
    <s v="March"/>
    <x v="9"/>
    <n v="16"/>
    <n v="32"/>
    <s v="Rodriguez, Maria"/>
    <n v="4862"/>
    <n v="5"/>
    <s v="Vendedor Sr"/>
    <n v="2"/>
    <n v="32"/>
    <n v="16"/>
    <n v="16"/>
    <n v="16"/>
    <n v="0.11"/>
    <x v="10"/>
    <n v="240"/>
    <n v="52.8"/>
    <x v="201"/>
    <n v="0.38999999999999996"/>
  </r>
  <r>
    <n v="223"/>
    <x v="77"/>
    <n v="2"/>
    <n v="33"/>
    <n v="18"/>
    <x v="5"/>
    <s v="March"/>
    <x v="3"/>
    <n v="14"/>
    <n v="28"/>
    <s v="Martin, Josefa"/>
    <n v="4217"/>
    <n v="5"/>
    <s v="Vendedor Sr"/>
    <n v="2"/>
    <n v="28"/>
    <n v="14"/>
    <n v="14"/>
    <n v="14"/>
    <n v="0.11"/>
    <x v="61"/>
    <n v="252"/>
    <n v="55.44"/>
    <x v="72"/>
    <n v="0.39"/>
  </r>
  <r>
    <n v="224"/>
    <x v="77"/>
    <n v="3"/>
    <n v="33"/>
    <n v="17"/>
    <x v="5"/>
    <s v="March"/>
    <x v="2"/>
    <n v="23"/>
    <n v="46"/>
    <s v="Martin, Josefa"/>
    <n v="4217"/>
    <n v="5"/>
    <s v="Vendedor Sr"/>
    <n v="2"/>
    <n v="46"/>
    <n v="23"/>
    <n v="23"/>
    <n v="23"/>
    <n v="0.11"/>
    <x v="20"/>
    <n v="391"/>
    <n v="86.02"/>
    <x v="20"/>
    <n v="0.39"/>
  </r>
  <r>
    <n v="225"/>
    <x v="77"/>
    <n v="5"/>
    <n v="6"/>
    <n v="14"/>
    <x v="5"/>
    <s v="March"/>
    <x v="6"/>
    <n v="24"/>
    <n v="48"/>
    <s v="Martinez, Pilar"/>
    <n v="2700"/>
    <n v="2"/>
    <s v="Director"/>
    <n v="4"/>
    <n v="43.2"/>
    <n v="24"/>
    <n v="24"/>
    <n v="24"/>
    <n v="0.13"/>
    <x v="122"/>
    <n v="336"/>
    <n v="78.624000000000009"/>
    <x v="202"/>
    <n v="0.31444444444444447"/>
  </r>
  <r>
    <n v="687"/>
    <x v="78"/>
    <n v="5"/>
    <n v="5"/>
    <n v="21"/>
    <x v="5"/>
    <s v="August"/>
    <x v="6"/>
    <n v="24"/>
    <n v="48"/>
    <s v="Lopez, Laura"/>
    <n v="3037"/>
    <n v="6"/>
    <s v="Vendedor Ssr"/>
    <n v="2"/>
    <n v="48"/>
    <n v="24"/>
    <n v="24"/>
    <n v="24"/>
    <n v="0.14000000000000001"/>
    <x v="123"/>
    <n v="504"/>
    <n v="141.12"/>
    <x v="203"/>
    <n v="0.36"/>
  </r>
  <r>
    <n v="227"/>
    <x v="79"/>
    <n v="7"/>
    <n v="1"/>
    <n v="14"/>
    <x v="6"/>
    <s v="March"/>
    <x v="4"/>
    <n v="17"/>
    <n v="34"/>
    <s v="Garcia, Juan"/>
    <n v="7402"/>
    <n v="7"/>
    <s v="Vendedor Jr"/>
    <n v="2"/>
    <n v="34"/>
    <n v="17"/>
    <n v="17"/>
    <n v="17"/>
    <n v="0.11"/>
    <x v="9"/>
    <n v="238"/>
    <n v="52.36"/>
    <x v="204"/>
    <n v="0.38999999999999996"/>
  </r>
  <r>
    <n v="228"/>
    <x v="79"/>
    <n v="2"/>
    <n v="1"/>
    <n v="15"/>
    <x v="6"/>
    <s v="March"/>
    <x v="3"/>
    <n v="14"/>
    <n v="28"/>
    <s v="Garcia, Juan"/>
    <n v="7402"/>
    <n v="7"/>
    <s v="Vendedor Jr"/>
    <n v="2"/>
    <n v="28"/>
    <n v="14"/>
    <n v="14"/>
    <n v="14"/>
    <n v="0.11"/>
    <x v="74"/>
    <n v="210"/>
    <n v="46.2"/>
    <x v="166"/>
    <n v="0.39"/>
  </r>
  <r>
    <n v="229"/>
    <x v="80"/>
    <n v="7"/>
    <n v="9"/>
    <n v="17"/>
    <x v="0"/>
    <s v="March"/>
    <x v="4"/>
    <n v="17"/>
    <n v="34"/>
    <s v="Gomez, Jose"/>
    <n v="5400"/>
    <n v="4"/>
    <s v="Jefe"/>
    <n v="3"/>
    <n v="40.799999999999997"/>
    <n v="17"/>
    <n v="17"/>
    <n v="17"/>
    <n v="0.12"/>
    <x v="124"/>
    <n v="289"/>
    <n v="83.231999999999985"/>
    <x v="205"/>
    <n v="0.46333333333333332"/>
  </r>
  <r>
    <n v="230"/>
    <x v="80"/>
    <n v="5"/>
    <n v="22"/>
    <n v="15"/>
    <x v="0"/>
    <s v="March"/>
    <x v="6"/>
    <n v="24"/>
    <n v="48"/>
    <s v="Lopez, Ana"/>
    <n v="1601"/>
    <n v="8"/>
    <s v="Pasante"/>
    <n v="1"/>
    <n v="57.599999999999994"/>
    <n v="24"/>
    <n v="24"/>
    <n v="24"/>
    <n v="0.1"/>
    <x v="63"/>
    <n v="360"/>
    <n v="86.399999999999991"/>
    <x v="206"/>
    <n v="0.48333333333333328"/>
  </r>
  <r>
    <n v="231"/>
    <x v="80"/>
    <n v="4"/>
    <n v="3"/>
    <n v="16"/>
    <x v="0"/>
    <s v="March"/>
    <x v="7"/>
    <n v="14"/>
    <n v="28"/>
    <s v="Gonzalez, Pedro"/>
    <n v="5010"/>
    <n v="4"/>
    <s v="Jefe"/>
    <n v="3"/>
    <n v="33.6"/>
    <n v="14"/>
    <n v="14"/>
    <n v="14"/>
    <n v="0.12"/>
    <x v="96"/>
    <n v="224"/>
    <n v="64.512"/>
    <x v="207"/>
    <n v="0.46333333333333337"/>
  </r>
  <r>
    <n v="232"/>
    <x v="81"/>
    <n v="5"/>
    <n v="32"/>
    <n v="22"/>
    <x v="1"/>
    <s v="March"/>
    <x v="6"/>
    <n v="24"/>
    <n v="48"/>
    <s v="Gomez, Javier"/>
    <n v="1612"/>
    <n v="8"/>
    <s v="Pasante"/>
    <n v="1"/>
    <n v="48"/>
    <n v="24"/>
    <n v="24"/>
    <n v="24"/>
    <n v="0.1"/>
    <x v="125"/>
    <n v="528"/>
    <n v="105.60000000000001"/>
    <x v="208"/>
    <n v="0.39999999999999997"/>
  </r>
  <r>
    <n v="233"/>
    <x v="81"/>
    <n v="4"/>
    <n v="39"/>
    <n v="16"/>
    <x v="1"/>
    <s v="March"/>
    <x v="7"/>
    <n v="14"/>
    <n v="28"/>
    <s v="Gomez, Maria"/>
    <n v="2483"/>
    <n v="7"/>
    <s v="Vendedor Jr"/>
    <n v="2"/>
    <n v="28"/>
    <n v="14"/>
    <n v="14"/>
    <n v="14"/>
    <n v="0.11"/>
    <x v="43"/>
    <n v="224"/>
    <n v="49.28"/>
    <x v="209"/>
    <n v="0.39000000000000007"/>
  </r>
  <r>
    <n v="234"/>
    <x v="81"/>
    <n v="2"/>
    <n v="29"/>
    <n v="14"/>
    <x v="1"/>
    <s v="March"/>
    <x v="3"/>
    <n v="14"/>
    <n v="28"/>
    <s v="Rodriguez, Jose"/>
    <n v="4645"/>
    <n v="5"/>
    <s v="Vendedor Sr"/>
    <n v="2"/>
    <n v="28"/>
    <n v="14"/>
    <n v="14"/>
    <n v="14"/>
    <n v="0.11"/>
    <x v="34"/>
    <n v="196"/>
    <n v="43.12"/>
    <x v="210"/>
    <n v="0.39"/>
  </r>
  <r>
    <n v="235"/>
    <x v="82"/>
    <n v="2"/>
    <n v="13"/>
    <n v="19"/>
    <x v="2"/>
    <s v="March"/>
    <x v="3"/>
    <n v="14"/>
    <n v="28"/>
    <s v="Gonzalez, Josefa"/>
    <n v="1830"/>
    <n v="8"/>
    <s v="Pasante"/>
    <n v="1"/>
    <n v="28"/>
    <n v="14"/>
    <n v="14"/>
    <n v="14"/>
    <n v="0.1"/>
    <x v="49"/>
    <n v="266"/>
    <n v="53.2"/>
    <x v="211"/>
    <n v="0.4"/>
  </r>
  <r>
    <n v="236"/>
    <x v="82"/>
    <n v="10"/>
    <n v="26"/>
    <n v="14"/>
    <x v="2"/>
    <s v="March"/>
    <x v="1"/>
    <n v="29"/>
    <n v="58"/>
    <s v="Gomez, Pilar"/>
    <n v="2557"/>
    <n v="7"/>
    <s v="Vendedor Jr"/>
    <n v="2"/>
    <n v="58"/>
    <n v="29"/>
    <n v="29"/>
    <n v="29"/>
    <n v="0.11"/>
    <x v="32"/>
    <n v="406"/>
    <n v="89.320000000000007"/>
    <x v="33"/>
    <n v="0.39"/>
  </r>
  <r>
    <n v="237"/>
    <x v="82"/>
    <n v="7"/>
    <n v="30"/>
    <n v="7"/>
    <x v="2"/>
    <s v="March"/>
    <x v="4"/>
    <n v="17"/>
    <n v="34"/>
    <s v="Gonzalez, Francisco"/>
    <n v="3909"/>
    <n v="6"/>
    <s v="Vendedor Ssr"/>
    <n v="2"/>
    <n v="34"/>
    <n v="17"/>
    <n v="17"/>
    <n v="17"/>
    <n v="0.11"/>
    <x v="126"/>
    <n v="119"/>
    <n v="26.18"/>
    <x v="212"/>
    <n v="0.38999999999999996"/>
  </r>
  <r>
    <n v="238"/>
    <x v="83"/>
    <n v="7"/>
    <n v="22"/>
    <n v="15"/>
    <x v="3"/>
    <s v="March"/>
    <x v="4"/>
    <n v="17"/>
    <n v="34"/>
    <s v="Lopez, Ana"/>
    <n v="1601"/>
    <n v="8"/>
    <s v="Pasante"/>
    <n v="1"/>
    <n v="34"/>
    <n v="17"/>
    <n v="17"/>
    <n v="17"/>
    <n v="0.1"/>
    <x v="121"/>
    <n v="255"/>
    <n v="51"/>
    <x v="213"/>
    <n v="0.4"/>
  </r>
  <r>
    <n v="239"/>
    <x v="83"/>
    <n v="10"/>
    <n v="22"/>
    <n v="7"/>
    <x v="3"/>
    <s v="March"/>
    <x v="1"/>
    <n v="29"/>
    <n v="58"/>
    <s v="Lopez, Ana"/>
    <n v="1601"/>
    <n v="8"/>
    <s v="Pasante"/>
    <n v="1"/>
    <n v="58"/>
    <n v="29"/>
    <n v="29"/>
    <n v="29"/>
    <n v="0.1"/>
    <x v="127"/>
    <n v="203"/>
    <n v="40.6"/>
    <x v="214"/>
    <n v="0.4"/>
  </r>
  <r>
    <n v="240"/>
    <x v="83"/>
    <n v="9"/>
    <n v="13"/>
    <n v="20"/>
    <x v="3"/>
    <s v="March"/>
    <x v="0"/>
    <n v="26"/>
    <n v="52"/>
    <s v="Gonzalez, Josefa"/>
    <n v="1830"/>
    <n v="8"/>
    <s v="Pasante"/>
    <n v="1"/>
    <n v="52"/>
    <n v="26"/>
    <n v="26"/>
    <n v="26"/>
    <n v="0.1"/>
    <x v="128"/>
    <n v="520"/>
    <n v="104"/>
    <x v="215"/>
    <n v="0.4"/>
  </r>
  <r>
    <n v="241"/>
    <x v="84"/>
    <n v="7"/>
    <n v="30"/>
    <n v="14"/>
    <x v="4"/>
    <s v="March"/>
    <x v="4"/>
    <n v="17"/>
    <n v="34"/>
    <s v="Gonzalez, Francisco"/>
    <n v="3909"/>
    <n v="6"/>
    <s v="Vendedor Ssr"/>
    <n v="2"/>
    <n v="34"/>
    <n v="17"/>
    <n v="17"/>
    <n v="17"/>
    <n v="0.11"/>
    <x v="9"/>
    <n v="238"/>
    <n v="52.36"/>
    <x v="204"/>
    <n v="0.38999999999999996"/>
  </r>
  <r>
    <n v="242"/>
    <x v="84"/>
    <n v="10"/>
    <n v="26"/>
    <n v="16"/>
    <x v="4"/>
    <s v="March"/>
    <x v="1"/>
    <n v="29"/>
    <n v="58"/>
    <s v="Gomez, Pilar"/>
    <n v="2557"/>
    <n v="7"/>
    <s v="Vendedor Jr"/>
    <n v="2"/>
    <n v="58"/>
    <n v="29"/>
    <n v="29"/>
    <n v="29"/>
    <n v="0.11"/>
    <x v="105"/>
    <n v="464"/>
    <n v="102.08"/>
    <x v="170"/>
    <n v="0.38999999999999996"/>
  </r>
  <r>
    <n v="243"/>
    <x v="84"/>
    <n v="10"/>
    <n v="11"/>
    <n v="16"/>
    <x v="4"/>
    <s v="March"/>
    <x v="1"/>
    <n v="29"/>
    <n v="58"/>
    <s v="Garcia, Isabel"/>
    <n v="3985"/>
    <n v="6"/>
    <s v="Vendedor Ssr"/>
    <n v="2"/>
    <n v="58"/>
    <n v="29"/>
    <n v="29"/>
    <n v="29"/>
    <n v="0.11"/>
    <x v="105"/>
    <n v="464"/>
    <n v="102.08"/>
    <x v="170"/>
    <n v="0.38999999999999996"/>
  </r>
  <r>
    <n v="244"/>
    <x v="85"/>
    <n v="1"/>
    <n v="21"/>
    <n v="19"/>
    <x v="5"/>
    <s v="March"/>
    <x v="8"/>
    <n v="10"/>
    <n v="20"/>
    <s v="Fernandez, Juan"/>
    <n v="2616"/>
    <n v="7"/>
    <s v="Vendedor Jr"/>
    <n v="2"/>
    <n v="20"/>
    <n v="10"/>
    <n v="10"/>
    <n v="10"/>
    <n v="0.11"/>
    <x v="78"/>
    <n v="190"/>
    <n v="41.8"/>
    <x v="216"/>
    <n v="0.38999999999999996"/>
  </r>
  <r>
    <n v="245"/>
    <x v="85"/>
    <n v="8"/>
    <n v="16"/>
    <n v="15"/>
    <x v="5"/>
    <s v="March"/>
    <x v="5"/>
    <n v="14"/>
    <n v="28"/>
    <s v="Martin, Francisco"/>
    <n v="2456"/>
    <n v="7"/>
    <s v="Vendedor Jr"/>
    <n v="2"/>
    <n v="28"/>
    <n v="14"/>
    <n v="14"/>
    <n v="14"/>
    <n v="0.11"/>
    <x v="74"/>
    <n v="210"/>
    <n v="46.2"/>
    <x v="166"/>
    <n v="0.39"/>
  </r>
  <r>
    <n v="246"/>
    <x v="85"/>
    <n v="5"/>
    <n v="34"/>
    <n v="15"/>
    <x v="5"/>
    <s v="March"/>
    <x v="6"/>
    <n v="24"/>
    <n v="48"/>
    <s v="Lopez, Teresa"/>
    <n v="3680"/>
    <n v="6"/>
    <s v="Vendedor Ssr"/>
    <n v="2"/>
    <n v="48"/>
    <n v="24"/>
    <n v="24"/>
    <n v="24"/>
    <n v="0.11"/>
    <x v="22"/>
    <n v="360"/>
    <n v="79.2"/>
    <x v="217"/>
    <n v="0.39"/>
  </r>
  <r>
    <n v="247"/>
    <x v="86"/>
    <n v="1"/>
    <n v="20"/>
    <n v="17"/>
    <x v="6"/>
    <s v="March"/>
    <x v="8"/>
    <n v="10"/>
    <n v="20"/>
    <s v="Gonzalez, Carmen"/>
    <n v="3522"/>
    <n v="6"/>
    <s v="Vendedor Ssr"/>
    <n v="2"/>
    <n v="20"/>
    <n v="10"/>
    <n v="10"/>
    <n v="10"/>
    <n v="0.11"/>
    <x v="39"/>
    <n v="170"/>
    <n v="37.4"/>
    <x v="218"/>
    <n v="0.38999999999999996"/>
  </r>
  <r>
    <n v="248"/>
    <x v="86"/>
    <n v="2"/>
    <n v="4"/>
    <n v="13"/>
    <x v="6"/>
    <s v="March"/>
    <x v="3"/>
    <n v="14"/>
    <n v="28"/>
    <s v="Fernandez, Isabel"/>
    <n v="4345"/>
    <n v="5"/>
    <s v="Vendedor Sr"/>
    <n v="2"/>
    <n v="28"/>
    <n v="14"/>
    <n v="14"/>
    <n v="14"/>
    <n v="0.11"/>
    <x v="16"/>
    <n v="182"/>
    <n v="40.04"/>
    <x v="219"/>
    <n v="0.39"/>
  </r>
  <r>
    <n v="249"/>
    <x v="86"/>
    <n v="2"/>
    <n v="23"/>
    <n v="12"/>
    <x v="6"/>
    <s v="March"/>
    <x v="3"/>
    <n v="14"/>
    <n v="28"/>
    <s v="Martinez, Pedro"/>
    <n v="5555"/>
    <n v="4"/>
    <s v="Jefe"/>
    <n v="3"/>
    <n v="28"/>
    <n v="14"/>
    <n v="14"/>
    <n v="14"/>
    <n v="0.12"/>
    <x v="70"/>
    <n v="168"/>
    <n v="40.32"/>
    <x v="220"/>
    <n v="0.38"/>
  </r>
  <r>
    <n v="250"/>
    <x v="87"/>
    <n v="4"/>
    <n v="20"/>
    <n v="13"/>
    <x v="0"/>
    <s v="March"/>
    <x v="7"/>
    <n v="14"/>
    <n v="28"/>
    <s v="Gonzalez, Carmen"/>
    <n v="3522"/>
    <n v="6"/>
    <s v="Vendedor Ssr"/>
    <n v="2"/>
    <n v="33.6"/>
    <n v="14"/>
    <n v="14"/>
    <n v="14"/>
    <n v="0.11"/>
    <x v="129"/>
    <n v="182"/>
    <n v="48.048000000000002"/>
    <x v="221"/>
    <n v="0.47333333333333333"/>
  </r>
  <r>
    <n v="251"/>
    <x v="87"/>
    <n v="3"/>
    <n v="29"/>
    <n v="12"/>
    <x v="0"/>
    <s v="March"/>
    <x v="2"/>
    <n v="23"/>
    <n v="46"/>
    <s v="Rodriguez, Jose"/>
    <n v="4645"/>
    <n v="5"/>
    <s v="Vendedor Sr"/>
    <n v="2"/>
    <n v="55.199999999999996"/>
    <n v="23"/>
    <n v="23"/>
    <n v="23"/>
    <n v="0.11"/>
    <x v="130"/>
    <n v="276"/>
    <n v="72.864000000000004"/>
    <x v="222"/>
    <n v="0.47333333333333327"/>
  </r>
  <r>
    <n v="252"/>
    <x v="87"/>
    <n v="4"/>
    <n v="23"/>
    <n v="19"/>
    <x v="0"/>
    <s v="March"/>
    <x v="7"/>
    <n v="14"/>
    <n v="28"/>
    <s v="Martinez, Pedro"/>
    <n v="5555"/>
    <n v="4"/>
    <s v="Jefe"/>
    <n v="3"/>
    <n v="33.6"/>
    <n v="14"/>
    <n v="14"/>
    <n v="14"/>
    <n v="0.12"/>
    <x v="131"/>
    <n v="266"/>
    <n v="76.60799999999999"/>
    <x v="223"/>
    <n v="0.46333333333333332"/>
  </r>
  <r>
    <n v="253"/>
    <x v="88"/>
    <n v="4"/>
    <n v="7"/>
    <n v="5"/>
    <x v="1"/>
    <s v="March"/>
    <x v="7"/>
    <n v="14"/>
    <n v="28"/>
    <s v="Sanchez, Antonio"/>
    <n v="1810"/>
    <n v="8"/>
    <s v="Pasante"/>
    <n v="1"/>
    <n v="28"/>
    <n v="14"/>
    <n v="14"/>
    <n v="14"/>
    <n v="0.1"/>
    <x v="132"/>
    <n v="70"/>
    <n v="14"/>
    <x v="224"/>
    <n v="0.4"/>
  </r>
  <r>
    <n v="254"/>
    <x v="88"/>
    <n v="10"/>
    <n v="4"/>
    <n v="12"/>
    <x v="1"/>
    <s v="March"/>
    <x v="1"/>
    <n v="29"/>
    <n v="58"/>
    <s v="Fernandez, Isabel"/>
    <n v="4345"/>
    <n v="5"/>
    <s v="Vendedor Sr"/>
    <n v="2"/>
    <n v="58"/>
    <n v="29"/>
    <n v="29"/>
    <n v="29"/>
    <n v="0.11"/>
    <x v="31"/>
    <n v="348"/>
    <n v="76.56"/>
    <x v="225"/>
    <n v="0.39"/>
  </r>
  <r>
    <n v="255"/>
    <x v="88"/>
    <n v="6"/>
    <n v="29"/>
    <n v="17"/>
    <x v="1"/>
    <s v="March"/>
    <x v="9"/>
    <n v="16"/>
    <n v="32"/>
    <s v="Rodriguez, Jose"/>
    <n v="4645"/>
    <n v="5"/>
    <s v="Vendedor Sr"/>
    <n v="2"/>
    <n v="32"/>
    <n v="16"/>
    <n v="16"/>
    <n v="16"/>
    <n v="0.11"/>
    <x v="14"/>
    <n v="272"/>
    <n v="59.84"/>
    <x v="226"/>
    <n v="0.38999999999999996"/>
  </r>
  <r>
    <n v="256"/>
    <x v="89"/>
    <n v="5"/>
    <n v="16"/>
    <n v="19"/>
    <x v="2"/>
    <s v="March"/>
    <x v="6"/>
    <n v="24"/>
    <n v="48"/>
    <s v="Martin, Francisco"/>
    <n v="2456"/>
    <n v="7"/>
    <s v="Vendedor Jr"/>
    <n v="2"/>
    <n v="48"/>
    <n v="24"/>
    <n v="24"/>
    <n v="24"/>
    <n v="0.11"/>
    <x v="111"/>
    <n v="456"/>
    <n v="100.32000000000001"/>
    <x v="177"/>
    <n v="0.38999999999999996"/>
  </r>
  <r>
    <n v="257"/>
    <x v="89"/>
    <n v="5"/>
    <n v="36"/>
    <n v="12"/>
    <x v="2"/>
    <s v="March"/>
    <x v="6"/>
    <n v="24"/>
    <n v="48"/>
    <s v="Rodriguez, Francisco"/>
    <n v="1898"/>
    <n v="8"/>
    <s v="Pasante"/>
    <n v="1"/>
    <n v="48"/>
    <n v="24"/>
    <n v="24"/>
    <n v="24"/>
    <n v="0.1"/>
    <x v="55"/>
    <n v="288"/>
    <n v="57.6"/>
    <x v="227"/>
    <n v="0.39999999999999997"/>
  </r>
  <r>
    <n v="258"/>
    <x v="89"/>
    <n v="2"/>
    <n v="35"/>
    <n v="12"/>
    <x v="2"/>
    <s v="March"/>
    <x v="3"/>
    <n v="14"/>
    <n v="28"/>
    <s v="Garcia, David"/>
    <n v="2383"/>
    <n v="7"/>
    <s v="Vendedor Jr"/>
    <n v="2"/>
    <n v="28"/>
    <n v="14"/>
    <n v="14"/>
    <n v="14"/>
    <n v="0.11"/>
    <x v="70"/>
    <n v="168"/>
    <n v="36.96"/>
    <x v="175"/>
    <n v="0.38999999999999996"/>
  </r>
  <r>
    <n v="259"/>
    <x v="90"/>
    <n v="1"/>
    <n v="18"/>
    <n v="11"/>
    <x v="3"/>
    <s v="March"/>
    <x v="8"/>
    <n v="10"/>
    <n v="20"/>
    <s v="Garcia, Jose"/>
    <n v="5194"/>
    <n v="4"/>
    <s v="Jefe"/>
    <n v="3"/>
    <n v="20"/>
    <n v="10"/>
    <n v="10"/>
    <n v="10"/>
    <n v="0.12"/>
    <x v="41"/>
    <n v="110"/>
    <n v="26.4"/>
    <x v="195"/>
    <n v="0.37999999999999995"/>
  </r>
  <r>
    <n v="260"/>
    <x v="90"/>
    <n v="8"/>
    <n v="22"/>
    <n v="19"/>
    <x v="3"/>
    <s v="March"/>
    <x v="5"/>
    <n v="14"/>
    <n v="28"/>
    <s v="Lopez, Ana"/>
    <n v="1601"/>
    <n v="8"/>
    <s v="Pasante"/>
    <n v="1"/>
    <n v="28"/>
    <n v="14"/>
    <n v="14"/>
    <n v="14"/>
    <n v="0.1"/>
    <x v="49"/>
    <n v="266"/>
    <n v="53.2"/>
    <x v="211"/>
    <n v="0.4"/>
  </r>
  <r>
    <n v="261"/>
    <x v="90"/>
    <n v="1"/>
    <n v="11"/>
    <n v="16"/>
    <x v="3"/>
    <s v="March"/>
    <x v="8"/>
    <n v="10"/>
    <n v="20"/>
    <s v="Garcia, Isabel"/>
    <n v="3985"/>
    <n v="6"/>
    <s v="Vendedor Ssr"/>
    <n v="2"/>
    <n v="20"/>
    <n v="10"/>
    <n v="10"/>
    <n v="10"/>
    <n v="0.11"/>
    <x v="65"/>
    <n v="160"/>
    <n v="35.200000000000003"/>
    <x v="228"/>
    <n v="0.39"/>
  </r>
  <r>
    <n v="262"/>
    <x v="91"/>
    <n v="7"/>
    <n v="12"/>
    <n v="15"/>
    <x v="4"/>
    <s v="March"/>
    <x v="4"/>
    <n v="17"/>
    <n v="34"/>
    <s v="Rodriguez, Javier"/>
    <n v="2027"/>
    <n v="7"/>
    <s v="Vendedor Jr"/>
    <n v="2"/>
    <n v="34"/>
    <n v="17"/>
    <n v="17"/>
    <n v="17"/>
    <n v="0.11"/>
    <x v="121"/>
    <n v="255"/>
    <n v="56.1"/>
    <x v="229"/>
    <n v="0.38999999999999996"/>
  </r>
  <r>
    <n v="263"/>
    <x v="91"/>
    <n v="8"/>
    <n v="6"/>
    <n v="16"/>
    <x v="4"/>
    <s v="March"/>
    <x v="5"/>
    <n v="14"/>
    <n v="28"/>
    <s v="Martinez, Pilar"/>
    <n v="2700"/>
    <n v="2"/>
    <s v="Director"/>
    <n v="4"/>
    <n v="25.2"/>
    <n v="14"/>
    <n v="14"/>
    <n v="14"/>
    <n v="0.13"/>
    <x v="94"/>
    <n v="224"/>
    <n v="52.415999999999997"/>
    <x v="230"/>
    <n v="0.31444444444444442"/>
  </r>
  <r>
    <n v="264"/>
    <x v="91"/>
    <n v="10"/>
    <n v="4"/>
    <n v="20"/>
    <x v="4"/>
    <s v="March"/>
    <x v="1"/>
    <n v="29"/>
    <n v="58"/>
    <s v="Fernandez, Isabel"/>
    <n v="4345"/>
    <n v="5"/>
    <s v="Vendedor Sr"/>
    <n v="2"/>
    <n v="58"/>
    <n v="29"/>
    <n v="29"/>
    <n v="29"/>
    <n v="0.11"/>
    <x v="13"/>
    <n v="580"/>
    <n v="127.6"/>
    <x v="231"/>
    <n v="0.38999999999999996"/>
  </r>
  <r>
    <n v="265"/>
    <x v="92"/>
    <n v="8"/>
    <n v="12"/>
    <n v="12"/>
    <x v="5"/>
    <s v="March"/>
    <x v="5"/>
    <n v="14"/>
    <n v="28"/>
    <s v="Rodriguez, Javier"/>
    <n v="2027"/>
    <n v="7"/>
    <s v="Vendedor Jr"/>
    <n v="2"/>
    <n v="28"/>
    <n v="14"/>
    <n v="14"/>
    <n v="14"/>
    <n v="0.11"/>
    <x v="70"/>
    <n v="168"/>
    <n v="36.96"/>
    <x v="175"/>
    <n v="0.38999999999999996"/>
  </r>
  <r>
    <n v="266"/>
    <x v="92"/>
    <n v="1"/>
    <n v="34"/>
    <n v="15"/>
    <x v="5"/>
    <s v="March"/>
    <x v="8"/>
    <n v="10"/>
    <n v="20"/>
    <s v="Lopez, Teresa"/>
    <n v="3680"/>
    <n v="6"/>
    <s v="Vendedor Ssr"/>
    <n v="2"/>
    <n v="20"/>
    <n v="10"/>
    <n v="10"/>
    <n v="10"/>
    <n v="0.11"/>
    <x v="26"/>
    <n v="150"/>
    <n v="33"/>
    <x v="76"/>
    <n v="0.39"/>
  </r>
  <r>
    <n v="267"/>
    <x v="92"/>
    <n v="8"/>
    <n v="33"/>
    <n v="14"/>
    <x v="5"/>
    <s v="March"/>
    <x v="5"/>
    <n v="14"/>
    <n v="28"/>
    <s v="Martin, Josefa"/>
    <n v="4217"/>
    <n v="5"/>
    <s v="Vendedor Sr"/>
    <n v="2"/>
    <n v="28"/>
    <n v="14"/>
    <n v="14"/>
    <n v="14"/>
    <n v="0.11"/>
    <x v="34"/>
    <n v="196"/>
    <n v="43.12"/>
    <x v="210"/>
    <n v="0.39"/>
  </r>
  <r>
    <n v="268"/>
    <x v="93"/>
    <n v="3"/>
    <n v="23"/>
    <n v="11"/>
    <x v="6"/>
    <s v="April"/>
    <x v="2"/>
    <n v="23"/>
    <n v="46"/>
    <s v="Martinez, Pedro"/>
    <n v="5555"/>
    <n v="4"/>
    <s v="Jefe"/>
    <n v="3"/>
    <n v="46"/>
    <n v="23"/>
    <n v="23"/>
    <n v="23"/>
    <n v="0.17"/>
    <x v="133"/>
    <n v="253"/>
    <n v="86.02000000000001"/>
    <x v="232"/>
    <n v="0.33"/>
  </r>
  <r>
    <n v="269"/>
    <x v="93"/>
    <n v="5"/>
    <n v="10"/>
    <n v="10"/>
    <x v="6"/>
    <s v="April"/>
    <x v="6"/>
    <n v="24"/>
    <n v="48"/>
    <s v="Martin, Francisco"/>
    <n v="4384"/>
    <n v="5"/>
    <s v="Vendedor Sr"/>
    <n v="2"/>
    <n v="48"/>
    <n v="24"/>
    <n v="24"/>
    <n v="24"/>
    <n v="0.15"/>
    <x v="10"/>
    <n v="240"/>
    <n v="72"/>
    <x v="233"/>
    <n v="0.35"/>
  </r>
  <r>
    <n v="270"/>
    <x v="93"/>
    <n v="8"/>
    <n v="36"/>
    <n v="9"/>
    <x v="6"/>
    <s v="April"/>
    <x v="5"/>
    <n v="14"/>
    <n v="28"/>
    <s v="Rodriguez, Francisco"/>
    <n v="1898"/>
    <n v="8"/>
    <s v="Pasante"/>
    <n v="1"/>
    <n v="28"/>
    <n v="14"/>
    <n v="14"/>
    <n v="14"/>
    <n v="0.14000000000000001"/>
    <x v="50"/>
    <n v="126"/>
    <n v="35.28"/>
    <x v="234"/>
    <n v="0.36"/>
  </r>
  <r>
    <n v="271"/>
    <x v="94"/>
    <n v="5"/>
    <n v="7"/>
    <n v="14"/>
    <x v="0"/>
    <s v="April"/>
    <x v="6"/>
    <n v="24"/>
    <n v="48"/>
    <s v="Sanchez, Antonio"/>
    <n v="1810"/>
    <n v="8"/>
    <s v="Pasante"/>
    <n v="1"/>
    <n v="57.599999999999994"/>
    <n v="24"/>
    <n v="24"/>
    <n v="24"/>
    <n v="0.14000000000000001"/>
    <x v="134"/>
    <n v="336"/>
    <n v="112.89599999999999"/>
    <x v="235"/>
    <n v="0.4433333333333333"/>
  </r>
  <r>
    <n v="272"/>
    <x v="94"/>
    <n v="2"/>
    <n v="18"/>
    <n v="20"/>
    <x v="0"/>
    <s v="April"/>
    <x v="3"/>
    <n v="14"/>
    <n v="28"/>
    <s v="Garcia, Jose"/>
    <n v="5194"/>
    <n v="4"/>
    <s v="Jefe"/>
    <n v="3"/>
    <n v="33.6"/>
    <n v="14"/>
    <n v="14"/>
    <n v="14"/>
    <n v="0.17"/>
    <x v="25"/>
    <n v="280"/>
    <n v="114.24000000000001"/>
    <x v="236"/>
    <n v="0.41333333333333333"/>
  </r>
  <r>
    <n v="273"/>
    <x v="94"/>
    <n v="9"/>
    <n v="37"/>
    <n v="21"/>
    <x v="0"/>
    <s v="April"/>
    <x v="0"/>
    <n v="26"/>
    <n v="52"/>
    <s v="Gonzalez, Lionel"/>
    <n v="4073"/>
    <n v="5"/>
    <s v="Vendedor Sr"/>
    <n v="2"/>
    <n v="62.4"/>
    <n v="26"/>
    <n v="26"/>
    <n v="26"/>
    <n v="0.15"/>
    <x v="135"/>
    <n v="546"/>
    <n v="196.55999999999997"/>
    <x v="237"/>
    <n v="0.43333333333333329"/>
  </r>
  <r>
    <n v="274"/>
    <x v="95"/>
    <n v="3"/>
    <n v="40"/>
    <n v="16"/>
    <x v="1"/>
    <s v="April"/>
    <x v="2"/>
    <n v="23"/>
    <n v="46"/>
    <s v="Martin, Carmen"/>
    <n v="1598"/>
    <n v="8"/>
    <s v="Pasante"/>
    <n v="1"/>
    <n v="46"/>
    <n v="23"/>
    <n v="23"/>
    <n v="23"/>
    <n v="0.14000000000000001"/>
    <x v="66"/>
    <n v="368"/>
    <n v="103.04"/>
    <x v="238"/>
    <n v="0.36"/>
  </r>
  <r>
    <n v="275"/>
    <x v="95"/>
    <n v="4"/>
    <n v="3"/>
    <n v="18"/>
    <x v="1"/>
    <s v="April"/>
    <x v="7"/>
    <n v="14"/>
    <n v="28"/>
    <s v="Gonzalez, Pedro"/>
    <n v="5010"/>
    <n v="4"/>
    <s v="Jefe"/>
    <n v="3"/>
    <n v="28"/>
    <n v="14"/>
    <n v="14"/>
    <n v="14"/>
    <n v="0.17"/>
    <x v="61"/>
    <n v="252"/>
    <n v="85.68"/>
    <x v="146"/>
    <n v="0.32999999999999996"/>
  </r>
  <r>
    <n v="276"/>
    <x v="95"/>
    <n v="4"/>
    <n v="26"/>
    <n v="8"/>
    <x v="1"/>
    <s v="April"/>
    <x v="7"/>
    <n v="14"/>
    <n v="28"/>
    <s v="Gomez, Pilar"/>
    <n v="2557"/>
    <n v="7"/>
    <s v="Vendedor Jr"/>
    <n v="2"/>
    <n v="28"/>
    <n v="14"/>
    <n v="14"/>
    <n v="14"/>
    <n v="0.15"/>
    <x v="6"/>
    <n v="112"/>
    <n v="33.6"/>
    <x v="239"/>
    <n v="0.35000000000000003"/>
  </r>
  <r>
    <n v="277"/>
    <x v="96"/>
    <n v="10"/>
    <n v="9"/>
    <n v="11"/>
    <x v="2"/>
    <s v="April"/>
    <x v="1"/>
    <n v="29"/>
    <n v="58"/>
    <s v="Gomez, Jose"/>
    <n v="5400"/>
    <n v="4"/>
    <s v="Jefe"/>
    <n v="3"/>
    <n v="58"/>
    <n v="29"/>
    <n v="29"/>
    <n v="29"/>
    <n v="0.17"/>
    <x v="136"/>
    <n v="319"/>
    <n v="108.46000000000001"/>
    <x v="240"/>
    <n v="0.32999999999999996"/>
  </r>
  <r>
    <n v="278"/>
    <x v="96"/>
    <n v="9"/>
    <n v="7"/>
    <n v="13"/>
    <x v="2"/>
    <s v="April"/>
    <x v="0"/>
    <n v="26"/>
    <n v="52"/>
    <s v="Sanchez, Antonio"/>
    <n v="1810"/>
    <n v="8"/>
    <s v="Pasante"/>
    <n v="1"/>
    <n v="52"/>
    <n v="26"/>
    <n v="26"/>
    <n v="26"/>
    <n v="0.14000000000000001"/>
    <x v="5"/>
    <n v="338"/>
    <n v="94.640000000000015"/>
    <x v="241"/>
    <n v="0.36000000000000004"/>
  </r>
  <r>
    <n v="279"/>
    <x v="96"/>
    <n v="10"/>
    <n v="27"/>
    <n v="14"/>
    <x v="2"/>
    <s v="April"/>
    <x v="1"/>
    <n v="29"/>
    <n v="58"/>
    <s v="Martin, Antonio"/>
    <n v="1057"/>
    <n v="8"/>
    <s v="Pasante"/>
    <n v="1"/>
    <n v="58"/>
    <n v="29"/>
    <n v="29"/>
    <n v="29"/>
    <n v="0.14000000000000001"/>
    <x v="32"/>
    <n v="406"/>
    <n v="113.68"/>
    <x v="242"/>
    <n v="0.35999999999999993"/>
  </r>
  <r>
    <n v="280"/>
    <x v="97"/>
    <n v="1"/>
    <n v="6"/>
    <n v="4"/>
    <x v="3"/>
    <s v="April"/>
    <x v="8"/>
    <n v="10"/>
    <n v="20"/>
    <s v="Martinez, Pilar"/>
    <n v="2700"/>
    <n v="2"/>
    <s v="Director"/>
    <n v="4"/>
    <n v="18"/>
    <n v="10"/>
    <n v="10"/>
    <n v="10"/>
    <n v="0.19"/>
    <x v="137"/>
    <n v="40"/>
    <n v="13.68"/>
    <x v="243"/>
    <n v="0.25444444444444447"/>
  </r>
  <r>
    <n v="281"/>
    <x v="97"/>
    <n v="4"/>
    <n v="25"/>
    <n v="15"/>
    <x v="3"/>
    <s v="April"/>
    <x v="7"/>
    <n v="14"/>
    <n v="28"/>
    <s v="Perez, Laura"/>
    <n v="3586"/>
    <n v="6"/>
    <s v="Vendedor Ssr"/>
    <n v="2"/>
    <n v="28"/>
    <n v="14"/>
    <n v="14"/>
    <n v="14"/>
    <n v="0.15"/>
    <x v="74"/>
    <n v="210"/>
    <n v="63"/>
    <x v="102"/>
    <n v="0.35"/>
  </r>
  <r>
    <n v="282"/>
    <x v="97"/>
    <n v="1"/>
    <n v="13"/>
    <n v="16"/>
    <x v="3"/>
    <s v="April"/>
    <x v="8"/>
    <n v="10"/>
    <n v="20"/>
    <s v="Gonzalez, Josefa"/>
    <n v="1830"/>
    <n v="8"/>
    <s v="Pasante"/>
    <n v="1"/>
    <n v="20"/>
    <n v="10"/>
    <n v="10"/>
    <n v="10"/>
    <n v="0.14000000000000001"/>
    <x v="65"/>
    <n v="160"/>
    <n v="44.800000000000004"/>
    <x v="244"/>
    <n v="0.36"/>
  </r>
  <r>
    <n v="283"/>
    <x v="98"/>
    <n v="4"/>
    <n v="14"/>
    <n v="14"/>
    <x v="4"/>
    <s v="April"/>
    <x v="7"/>
    <n v="14"/>
    <n v="28"/>
    <s v="Fernandez, Teresa"/>
    <n v="7062"/>
    <n v="2"/>
    <s v="Director"/>
    <n v="4"/>
    <n v="25.2"/>
    <n v="14"/>
    <n v="14"/>
    <n v="14"/>
    <n v="0.19"/>
    <x v="100"/>
    <n v="196"/>
    <n v="67.031999999999996"/>
    <x v="245"/>
    <n v="0.25444444444444453"/>
  </r>
  <r>
    <n v="284"/>
    <x v="98"/>
    <n v="2"/>
    <n v="33"/>
    <n v="17"/>
    <x v="4"/>
    <s v="April"/>
    <x v="3"/>
    <n v="14"/>
    <n v="28"/>
    <s v="Martin, Josefa"/>
    <n v="4217"/>
    <n v="5"/>
    <s v="Vendedor Sr"/>
    <n v="2"/>
    <n v="28"/>
    <n v="14"/>
    <n v="14"/>
    <n v="14"/>
    <n v="0.15"/>
    <x v="9"/>
    <n v="238"/>
    <n v="71.399999999999991"/>
    <x v="246"/>
    <n v="0.35000000000000003"/>
  </r>
  <r>
    <n v="285"/>
    <x v="98"/>
    <n v="8"/>
    <n v="38"/>
    <n v="11"/>
    <x v="4"/>
    <s v="April"/>
    <x v="5"/>
    <n v="14"/>
    <n v="28"/>
    <s v="Fernandez, Jose"/>
    <n v="3055"/>
    <n v="6"/>
    <s v="Vendedor Ssr"/>
    <n v="2"/>
    <n v="28"/>
    <n v="14"/>
    <n v="14"/>
    <n v="14"/>
    <n v="0.15"/>
    <x v="11"/>
    <n v="154"/>
    <n v="46.199999999999996"/>
    <x v="247"/>
    <n v="0.35000000000000003"/>
  </r>
  <r>
    <n v="286"/>
    <x v="99"/>
    <n v="1"/>
    <n v="33"/>
    <n v="10"/>
    <x v="5"/>
    <s v="April"/>
    <x v="8"/>
    <n v="10"/>
    <n v="20"/>
    <s v="Martin, Josefa"/>
    <n v="4217"/>
    <n v="5"/>
    <s v="Vendedor Sr"/>
    <n v="2"/>
    <n v="20"/>
    <n v="10"/>
    <n v="10"/>
    <n v="10"/>
    <n v="0.15"/>
    <x v="57"/>
    <n v="100"/>
    <n v="30"/>
    <x v="248"/>
    <n v="0.35"/>
  </r>
  <r>
    <n v="287"/>
    <x v="99"/>
    <n v="7"/>
    <n v="15"/>
    <n v="16"/>
    <x v="5"/>
    <s v="April"/>
    <x v="4"/>
    <n v="17"/>
    <n v="34"/>
    <s v="Gomez, David"/>
    <n v="1821"/>
    <n v="8"/>
    <s v="Pasante"/>
    <n v="1"/>
    <n v="34"/>
    <n v="17"/>
    <n v="17"/>
    <n v="17"/>
    <n v="0.14000000000000001"/>
    <x v="14"/>
    <n v="272"/>
    <n v="76.160000000000011"/>
    <x v="249"/>
    <n v="0.35999999999999993"/>
  </r>
  <r>
    <n v="288"/>
    <x v="99"/>
    <n v="8"/>
    <n v="4"/>
    <n v="9"/>
    <x v="5"/>
    <s v="April"/>
    <x v="5"/>
    <n v="14"/>
    <n v="28"/>
    <s v="Fernandez, Isabel"/>
    <n v="4345"/>
    <n v="5"/>
    <s v="Vendedor Sr"/>
    <n v="2"/>
    <n v="28"/>
    <n v="14"/>
    <n v="14"/>
    <n v="14"/>
    <n v="0.15"/>
    <x v="50"/>
    <n v="126"/>
    <n v="37.799999999999997"/>
    <x v="250"/>
    <n v="0.35"/>
  </r>
  <r>
    <n v="289"/>
    <x v="100"/>
    <n v="6"/>
    <n v="24"/>
    <n v="22"/>
    <x v="6"/>
    <s v="April"/>
    <x v="9"/>
    <n v="16"/>
    <n v="32"/>
    <s v="Sanchez, Isabel"/>
    <n v="4875"/>
    <n v="5"/>
    <s v="Vendedor Sr"/>
    <n v="2"/>
    <n v="32"/>
    <n v="16"/>
    <n v="16"/>
    <n v="16"/>
    <n v="0.15"/>
    <x v="138"/>
    <n v="352"/>
    <n v="105.6"/>
    <x v="251"/>
    <n v="0.35"/>
  </r>
  <r>
    <n v="290"/>
    <x v="100"/>
    <n v="8"/>
    <n v="8"/>
    <n v="11"/>
    <x v="6"/>
    <s v="April"/>
    <x v="5"/>
    <n v="14"/>
    <n v="28"/>
    <s v="Perez, Manuel"/>
    <n v="6768"/>
    <n v="3"/>
    <s v="Gerente"/>
    <n v="3"/>
    <n v="25.2"/>
    <n v="14"/>
    <n v="14"/>
    <n v="14"/>
    <n v="0.17"/>
    <x v="139"/>
    <n v="154"/>
    <n v="47.124000000000002"/>
    <x v="252"/>
    <n v="0.27444444444444444"/>
  </r>
  <r>
    <n v="291"/>
    <x v="100"/>
    <n v="3"/>
    <n v="23"/>
    <n v="10"/>
    <x v="6"/>
    <s v="April"/>
    <x v="2"/>
    <n v="23"/>
    <n v="46"/>
    <s v="Martinez, Pedro"/>
    <n v="5555"/>
    <n v="4"/>
    <s v="Jefe"/>
    <n v="3"/>
    <n v="46"/>
    <n v="23"/>
    <n v="23"/>
    <n v="23"/>
    <n v="0.17"/>
    <x v="30"/>
    <n v="230"/>
    <n v="78.2"/>
    <x v="31"/>
    <n v="0.33"/>
  </r>
  <r>
    <n v="292"/>
    <x v="101"/>
    <n v="10"/>
    <n v="21"/>
    <n v="17"/>
    <x v="0"/>
    <s v="April"/>
    <x v="1"/>
    <n v="29"/>
    <n v="58"/>
    <s v="Fernandez, Juan"/>
    <n v="2616"/>
    <n v="7"/>
    <s v="Vendedor Jr"/>
    <n v="2"/>
    <n v="69.599999999999994"/>
    <n v="29"/>
    <n v="29"/>
    <n v="29"/>
    <n v="0.15"/>
    <x v="140"/>
    <n v="493"/>
    <n v="177.47999999999996"/>
    <x v="253"/>
    <n v="0.43333333333333324"/>
  </r>
  <r>
    <n v="293"/>
    <x v="101"/>
    <n v="1"/>
    <n v="40"/>
    <n v="13"/>
    <x v="0"/>
    <s v="April"/>
    <x v="8"/>
    <n v="10"/>
    <n v="20"/>
    <s v="Martin, Carmen"/>
    <n v="1598"/>
    <n v="8"/>
    <s v="Pasante"/>
    <n v="1"/>
    <n v="24"/>
    <n v="10"/>
    <n v="10"/>
    <n v="10"/>
    <n v="0.14000000000000001"/>
    <x v="28"/>
    <n v="130"/>
    <n v="43.680000000000007"/>
    <x v="254"/>
    <n v="0.4433333333333333"/>
  </r>
  <r>
    <n v="294"/>
    <x v="101"/>
    <n v="5"/>
    <n v="36"/>
    <n v="14"/>
    <x v="0"/>
    <s v="April"/>
    <x v="6"/>
    <n v="24"/>
    <n v="48"/>
    <s v="Rodriguez, Francisco"/>
    <n v="1898"/>
    <n v="8"/>
    <s v="Pasante"/>
    <n v="1"/>
    <n v="57.599999999999994"/>
    <n v="24"/>
    <n v="24"/>
    <n v="24"/>
    <n v="0.14000000000000001"/>
    <x v="134"/>
    <n v="336"/>
    <n v="112.89599999999999"/>
    <x v="235"/>
    <n v="0.4433333333333333"/>
  </r>
  <r>
    <n v="295"/>
    <x v="102"/>
    <n v="10"/>
    <n v="40"/>
    <n v="13"/>
    <x v="1"/>
    <s v="April"/>
    <x v="1"/>
    <n v="29"/>
    <n v="58"/>
    <s v="Martin, Carmen"/>
    <n v="1598"/>
    <n v="8"/>
    <s v="Pasante"/>
    <n v="1"/>
    <n v="58"/>
    <n v="29"/>
    <n v="29"/>
    <n v="29"/>
    <n v="0.14000000000000001"/>
    <x v="71"/>
    <n v="377"/>
    <n v="105.56000000000002"/>
    <x v="225"/>
    <n v="0.36"/>
  </r>
  <r>
    <n v="296"/>
    <x v="102"/>
    <n v="1"/>
    <n v="20"/>
    <n v="16"/>
    <x v="1"/>
    <s v="April"/>
    <x v="8"/>
    <n v="10"/>
    <n v="20"/>
    <s v="Gonzalez, Carmen"/>
    <n v="3522"/>
    <n v="6"/>
    <s v="Vendedor Ssr"/>
    <n v="2"/>
    <n v="20"/>
    <n v="10"/>
    <n v="10"/>
    <n v="10"/>
    <n v="0.15"/>
    <x v="65"/>
    <n v="160"/>
    <n v="48"/>
    <x v="100"/>
    <n v="0.35"/>
  </r>
  <r>
    <n v="297"/>
    <x v="102"/>
    <n v="6"/>
    <n v="26"/>
    <n v="16"/>
    <x v="1"/>
    <s v="April"/>
    <x v="9"/>
    <n v="16"/>
    <n v="32"/>
    <s v="Gomez, Pilar"/>
    <n v="2557"/>
    <n v="7"/>
    <s v="Vendedor Jr"/>
    <n v="2"/>
    <n v="32"/>
    <n v="16"/>
    <n v="16"/>
    <n v="16"/>
    <n v="0.15"/>
    <x v="33"/>
    <n v="256"/>
    <n v="76.8"/>
    <x v="46"/>
    <n v="0.35"/>
  </r>
  <r>
    <n v="298"/>
    <x v="103"/>
    <n v="4"/>
    <n v="1"/>
    <n v="12"/>
    <x v="2"/>
    <s v="April"/>
    <x v="7"/>
    <n v="14"/>
    <n v="28"/>
    <s v="Garcia, Juan"/>
    <n v="7402"/>
    <n v="7"/>
    <s v="Vendedor Jr"/>
    <n v="2"/>
    <n v="28"/>
    <n v="14"/>
    <n v="14"/>
    <n v="14"/>
    <n v="0.15"/>
    <x v="70"/>
    <n v="168"/>
    <n v="50.4"/>
    <x v="255"/>
    <n v="0.35"/>
  </r>
  <r>
    <n v="299"/>
    <x v="103"/>
    <n v="3"/>
    <n v="29"/>
    <n v="11"/>
    <x v="2"/>
    <s v="April"/>
    <x v="2"/>
    <n v="23"/>
    <n v="46"/>
    <s v="Rodriguez, Jose"/>
    <n v="4645"/>
    <n v="5"/>
    <s v="Vendedor Sr"/>
    <n v="2"/>
    <n v="46"/>
    <n v="23"/>
    <n v="23"/>
    <n v="23"/>
    <n v="0.15"/>
    <x v="133"/>
    <n v="253"/>
    <n v="75.899999999999991"/>
    <x v="256"/>
    <n v="0.35000000000000003"/>
  </r>
  <r>
    <n v="300"/>
    <x v="103"/>
    <n v="8"/>
    <n v="7"/>
    <n v="11"/>
    <x v="2"/>
    <s v="April"/>
    <x v="5"/>
    <n v="14"/>
    <n v="28"/>
    <s v="Sanchez, Antonio"/>
    <n v="1810"/>
    <n v="8"/>
    <s v="Pasante"/>
    <n v="1"/>
    <n v="28"/>
    <n v="14"/>
    <n v="14"/>
    <n v="14"/>
    <n v="0.14000000000000001"/>
    <x v="11"/>
    <n v="154"/>
    <n v="43.120000000000005"/>
    <x v="257"/>
    <n v="0.36"/>
  </r>
  <r>
    <n v="301"/>
    <x v="104"/>
    <n v="10"/>
    <n v="19"/>
    <n v="15"/>
    <x v="3"/>
    <s v="April"/>
    <x v="1"/>
    <n v="29"/>
    <n v="58"/>
    <s v="Rodriguez, Maria"/>
    <n v="4862"/>
    <n v="5"/>
    <s v="Vendedor Sr"/>
    <n v="2"/>
    <n v="58"/>
    <n v="29"/>
    <n v="29"/>
    <n v="29"/>
    <n v="0.15"/>
    <x v="103"/>
    <n v="435"/>
    <n v="130.5"/>
    <x v="258"/>
    <n v="0.35"/>
  </r>
  <r>
    <n v="302"/>
    <x v="104"/>
    <n v="5"/>
    <n v="9"/>
    <n v="10"/>
    <x v="3"/>
    <s v="April"/>
    <x v="6"/>
    <n v="24"/>
    <n v="48"/>
    <s v="Gomez, Jose"/>
    <n v="5400"/>
    <n v="4"/>
    <s v="Jefe"/>
    <n v="3"/>
    <n v="48"/>
    <n v="24"/>
    <n v="24"/>
    <n v="24"/>
    <n v="0.17"/>
    <x v="10"/>
    <n v="240"/>
    <n v="81.600000000000009"/>
    <x v="259"/>
    <n v="0.32999999999999996"/>
  </r>
  <r>
    <n v="303"/>
    <x v="104"/>
    <n v="4"/>
    <n v="20"/>
    <n v="18"/>
    <x v="3"/>
    <s v="April"/>
    <x v="7"/>
    <n v="14"/>
    <n v="28"/>
    <s v="Gonzalez, Carmen"/>
    <n v="3522"/>
    <n v="6"/>
    <s v="Vendedor Ssr"/>
    <n v="2"/>
    <n v="28"/>
    <n v="14"/>
    <n v="14"/>
    <n v="14"/>
    <n v="0.15"/>
    <x v="61"/>
    <n v="252"/>
    <n v="75.599999999999994"/>
    <x v="260"/>
    <n v="0.35"/>
  </r>
  <r>
    <n v="304"/>
    <x v="105"/>
    <n v="8"/>
    <n v="38"/>
    <n v="15"/>
    <x v="4"/>
    <s v="April"/>
    <x v="5"/>
    <n v="14"/>
    <n v="28"/>
    <s v="Fernandez, Jose"/>
    <n v="3055"/>
    <n v="6"/>
    <s v="Vendedor Ssr"/>
    <n v="2"/>
    <n v="28"/>
    <n v="14"/>
    <n v="14"/>
    <n v="14"/>
    <n v="0.15"/>
    <x v="74"/>
    <n v="210"/>
    <n v="63"/>
    <x v="102"/>
    <n v="0.35"/>
  </r>
  <r>
    <n v="305"/>
    <x v="105"/>
    <n v="9"/>
    <n v="12"/>
    <n v="20"/>
    <x v="4"/>
    <s v="April"/>
    <x v="0"/>
    <n v="26"/>
    <n v="52"/>
    <s v="Rodriguez, Javier"/>
    <n v="2027"/>
    <n v="7"/>
    <s v="Vendedor Jr"/>
    <n v="2"/>
    <n v="52"/>
    <n v="26"/>
    <n v="26"/>
    <n v="26"/>
    <n v="0.15"/>
    <x v="128"/>
    <n v="520"/>
    <n v="156"/>
    <x v="261"/>
    <n v="0.35"/>
  </r>
  <r>
    <n v="306"/>
    <x v="105"/>
    <n v="3"/>
    <n v="24"/>
    <n v="14"/>
    <x v="4"/>
    <s v="April"/>
    <x v="2"/>
    <n v="23"/>
    <n v="46"/>
    <s v="Sanchez, Isabel"/>
    <n v="4875"/>
    <n v="5"/>
    <s v="Vendedor Sr"/>
    <n v="2"/>
    <n v="46"/>
    <n v="23"/>
    <n v="23"/>
    <n v="23"/>
    <n v="0.15"/>
    <x v="77"/>
    <n v="322"/>
    <n v="96.6"/>
    <x v="262"/>
    <n v="0.35"/>
  </r>
  <r>
    <n v="307"/>
    <x v="106"/>
    <n v="9"/>
    <n v="34"/>
    <n v="12"/>
    <x v="5"/>
    <s v="April"/>
    <x v="0"/>
    <n v="26"/>
    <n v="52"/>
    <s v="Lopez, Teresa"/>
    <n v="3680"/>
    <n v="6"/>
    <s v="Vendedor Ssr"/>
    <n v="2"/>
    <n v="52"/>
    <n v="26"/>
    <n v="26"/>
    <n v="26"/>
    <n v="0.15"/>
    <x v="42"/>
    <n v="312"/>
    <n v="93.6"/>
    <x v="126"/>
    <n v="0.35"/>
  </r>
  <r>
    <n v="308"/>
    <x v="106"/>
    <n v="3"/>
    <n v="11"/>
    <n v="14"/>
    <x v="5"/>
    <s v="April"/>
    <x v="2"/>
    <n v="23"/>
    <n v="46"/>
    <s v="Garcia, Isabel"/>
    <n v="3985"/>
    <n v="6"/>
    <s v="Vendedor Ssr"/>
    <n v="2"/>
    <n v="46"/>
    <n v="23"/>
    <n v="23"/>
    <n v="23"/>
    <n v="0.15"/>
    <x v="77"/>
    <n v="322"/>
    <n v="96.6"/>
    <x v="262"/>
    <n v="0.35"/>
  </r>
  <r>
    <n v="309"/>
    <x v="106"/>
    <n v="8"/>
    <n v="2"/>
    <n v="14"/>
    <x v="5"/>
    <s v="April"/>
    <x v="5"/>
    <n v="14"/>
    <n v="28"/>
    <s v="Rodriguez, Ana"/>
    <n v="6979"/>
    <n v="3"/>
    <s v="Gerente"/>
    <n v="3"/>
    <n v="25.2"/>
    <n v="14"/>
    <n v="14"/>
    <n v="14"/>
    <n v="0.17"/>
    <x v="100"/>
    <n v="196"/>
    <n v="59.976000000000006"/>
    <x v="263"/>
    <n v="0.27444444444444449"/>
  </r>
  <r>
    <n v="310"/>
    <x v="107"/>
    <n v="10"/>
    <n v="20"/>
    <n v="10"/>
    <x v="6"/>
    <s v="April"/>
    <x v="1"/>
    <n v="29"/>
    <n v="58"/>
    <s v="Gonzalez, Carmen"/>
    <n v="3522"/>
    <n v="6"/>
    <s v="Vendedor Ssr"/>
    <n v="2"/>
    <n v="58"/>
    <n v="29"/>
    <n v="29"/>
    <n v="29"/>
    <n v="0.15"/>
    <x v="3"/>
    <n v="290"/>
    <n v="87"/>
    <x v="264"/>
    <n v="0.35"/>
  </r>
  <r>
    <n v="311"/>
    <x v="107"/>
    <n v="10"/>
    <n v="20"/>
    <n v="15"/>
    <x v="6"/>
    <s v="April"/>
    <x v="1"/>
    <n v="29"/>
    <n v="58"/>
    <s v="Gonzalez, Carmen"/>
    <n v="3522"/>
    <n v="6"/>
    <s v="Vendedor Ssr"/>
    <n v="2"/>
    <n v="58"/>
    <n v="29"/>
    <n v="29"/>
    <n v="29"/>
    <n v="0.15"/>
    <x v="103"/>
    <n v="435"/>
    <n v="130.5"/>
    <x v="258"/>
    <n v="0.35"/>
  </r>
  <r>
    <n v="312"/>
    <x v="107"/>
    <n v="2"/>
    <n v="33"/>
    <n v="18"/>
    <x v="6"/>
    <s v="April"/>
    <x v="3"/>
    <n v="14"/>
    <n v="28"/>
    <s v="Martin, Josefa"/>
    <n v="4217"/>
    <n v="5"/>
    <s v="Vendedor Sr"/>
    <n v="2"/>
    <n v="28"/>
    <n v="14"/>
    <n v="14"/>
    <n v="14"/>
    <n v="0.15"/>
    <x v="61"/>
    <n v="252"/>
    <n v="75.599999999999994"/>
    <x v="260"/>
    <n v="0.35"/>
  </r>
  <r>
    <n v="313"/>
    <x v="108"/>
    <n v="7"/>
    <n v="18"/>
    <n v="17"/>
    <x v="0"/>
    <s v="April"/>
    <x v="4"/>
    <n v="17"/>
    <n v="34"/>
    <s v="Garcia, Jose"/>
    <n v="5194"/>
    <n v="4"/>
    <s v="Jefe"/>
    <n v="3"/>
    <n v="40.799999999999997"/>
    <n v="17"/>
    <n v="17"/>
    <n v="17"/>
    <n v="0.17"/>
    <x v="124"/>
    <n v="289"/>
    <n v="117.91199999999999"/>
    <x v="265"/>
    <n v="0.41333333333333327"/>
  </r>
  <r>
    <n v="314"/>
    <x v="108"/>
    <n v="8"/>
    <n v="9"/>
    <n v="20"/>
    <x v="0"/>
    <s v="April"/>
    <x v="5"/>
    <n v="14"/>
    <n v="28"/>
    <s v="Gomez, Jose"/>
    <n v="5400"/>
    <n v="4"/>
    <s v="Jefe"/>
    <n v="3"/>
    <n v="33.6"/>
    <n v="14"/>
    <n v="14"/>
    <n v="14"/>
    <n v="0.17"/>
    <x v="25"/>
    <n v="280"/>
    <n v="114.24000000000001"/>
    <x v="236"/>
    <n v="0.41333333333333333"/>
  </r>
  <r>
    <n v="315"/>
    <x v="108"/>
    <n v="1"/>
    <n v="7"/>
    <n v="19"/>
    <x v="0"/>
    <s v="April"/>
    <x v="8"/>
    <n v="10"/>
    <n v="20"/>
    <s v="Sanchez, Antonio"/>
    <n v="1810"/>
    <n v="8"/>
    <s v="Pasante"/>
    <n v="1"/>
    <n v="24"/>
    <n v="10"/>
    <n v="10"/>
    <n v="10"/>
    <n v="0.14000000000000001"/>
    <x v="17"/>
    <n v="190"/>
    <n v="63.84"/>
    <x v="266"/>
    <n v="0.4433333333333333"/>
  </r>
  <r>
    <n v="316"/>
    <x v="109"/>
    <n v="3"/>
    <n v="40"/>
    <n v="18"/>
    <x v="1"/>
    <s v="April"/>
    <x v="2"/>
    <n v="23"/>
    <n v="46"/>
    <s v="Martin, Carmen"/>
    <n v="1598"/>
    <n v="8"/>
    <s v="Pasante"/>
    <n v="1"/>
    <n v="46"/>
    <n v="23"/>
    <n v="23"/>
    <n v="23"/>
    <n v="0.14000000000000001"/>
    <x v="141"/>
    <n v="414"/>
    <n v="115.92000000000002"/>
    <x v="267"/>
    <n v="0.35999999999999993"/>
  </r>
  <r>
    <n v="317"/>
    <x v="109"/>
    <n v="4"/>
    <n v="32"/>
    <n v="14"/>
    <x v="1"/>
    <s v="April"/>
    <x v="7"/>
    <n v="14"/>
    <n v="28"/>
    <s v="Gomez, Javier"/>
    <n v="1612"/>
    <n v="8"/>
    <s v="Pasante"/>
    <n v="1"/>
    <n v="28"/>
    <n v="14"/>
    <n v="14"/>
    <n v="14"/>
    <n v="0.14000000000000001"/>
    <x v="34"/>
    <n v="196"/>
    <n v="54.88"/>
    <x v="268"/>
    <n v="0.36"/>
  </r>
  <r>
    <n v="318"/>
    <x v="109"/>
    <n v="10"/>
    <n v="34"/>
    <n v="10"/>
    <x v="1"/>
    <s v="April"/>
    <x v="1"/>
    <n v="29"/>
    <n v="58"/>
    <s v="Lopez, Teresa"/>
    <n v="3680"/>
    <n v="6"/>
    <s v="Vendedor Ssr"/>
    <n v="2"/>
    <n v="58"/>
    <n v="29"/>
    <n v="29"/>
    <n v="29"/>
    <n v="0.15"/>
    <x v="3"/>
    <n v="290"/>
    <n v="87"/>
    <x v="264"/>
    <n v="0.35"/>
  </r>
  <r>
    <n v="319"/>
    <x v="110"/>
    <n v="4"/>
    <n v="32"/>
    <n v="13"/>
    <x v="2"/>
    <s v="April"/>
    <x v="7"/>
    <n v="14"/>
    <n v="28"/>
    <s v="Gomez, Javier"/>
    <n v="1612"/>
    <n v="8"/>
    <s v="Pasante"/>
    <n v="1"/>
    <n v="28"/>
    <n v="14"/>
    <n v="14"/>
    <n v="14"/>
    <n v="0.14000000000000001"/>
    <x v="16"/>
    <n v="182"/>
    <n v="50.960000000000008"/>
    <x v="175"/>
    <n v="0.36"/>
  </r>
  <r>
    <n v="320"/>
    <x v="110"/>
    <n v="6"/>
    <n v="4"/>
    <n v="14"/>
    <x v="2"/>
    <s v="April"/>
    <x v="9"/>
    <n v="16"/>
    <n v="32"/>
    <s v="Fernandez, Isabel"/>
    <n v="4345"/>
    <n v="5"/>
    <s v="Vendedor Sr"/>
    <n v="2"/>
    <n v="32"/>
    <n v="16"/>
    <n v="16"/>
    <n v="16"/>
    <n v="0.15"/>
    <x v="43"/>
    <n v="224"/>
    <n v="67.2"/>
    <x v="125"/>
    <n v="0.35000000000000003"/>
  </r>
  <r>
    <n v="321"/>
    <x v="110"/>
    <n v="3"/>
    <n v="19"/>
    <n v="6"/>
    <x v="2"/>
    <s v="April"/>
    <x v="2"/>
    <n v="23"/>
    <n v="46"/>
    <s v="Rodriguez, Maria"/>
    <n v="4862"/>
    <n v="5"/>
    <s v="Vendedor Sr"/>
    <n v="2"/>
    <n v="46"/>
    <n v="23"/>
    <n v="23"/>
    <n v="23"/>
    <n v="0.15"/>
    <x v="142"/>
    <n v="138"/>
    <n v="41.4"/>
    <x v="269"/>
    <n v="0.35"/>
  </r>
  <r>
    <n v="322"/>
    <x v="111"/>
    <n v="10"/>
    <n v="26"/>
    <n v="13"/>
    <x v="3"/>
    <s v="April"/>
    <x v="1"/>
    <n v="29"/>
    <n v="58"/>
    <s v="Gomez, Pilar"/>
    <n v="2557"/>
    <n v="7"/>
    <s v="Vendedor Jr"/>
    <n v="2"/>
    <n v="58"/>
    <n v="29"/>
    <n v="29"/>
    <n v="29"/>
    <n v="0.15"/>
    <x v="71"/>
    <n v="377"/>
    <n v="113.1"/>
    <x v="270"/>
    <n v="0.35"/>
  </r>
  <r>
    <n v="323"/>
    <x v="111"/>
    <n v="5"/>
    <n v="3"/>
    <n v="14"/>
    <x v="3"/>
    <s v="April"/>
    <x v="6"/>
    <n v="24"/>
    <n v="48"/>
    <s v="Gonzalez, Pedro"/>
    <n v="5010"/>
    <n v="4"/>
    <s v="Jefe"/>
    <n v="3"/>
    <n v="48"/>
    <n v="24"/>
    <n v="24"/>
    <n v="24"/>
    <n v="0.17"/>
    <x v="25"/>
    <n v="336"/>
    <n v="114.24000000000001"/>
    <x v="271"/>
    <n v="0.32999999999999996"/>
  </r>
  <r>
    <n v="324"/>
    <x v="111"/>
    <n v="9"/>
    <n v="23"/>
    <n v="17"/>
    <x v="3"/>
    <s v="April"/>
    <x v="0"/>
    <n v="26"/>
    <n v="52"/>
    <s v="Martinez, Pedro"/>
    <n v="5555"/>
    <n v="4"/>
    <s v="Jefe"/>
    <n v="3"/>
    <n v="52"/>
    <n v="26"/>
    <n v="26"/>
    <n v="26"/>
    <n v="0.17"/>
    <x v="143"/>
    <n v="442"/>
    <n v="150.28"/>
    <x v="272"/>
    <n v="0.33"/>
  </r>
  <r>
    <n v="325"/>
    <x v="112"/>
    <n v="10"/>
    <n v="29"/>
    <n v="8"/>
    <x v="4"/>
    <s v="April"/>
    <x v="1"/>
    <n v="29"/>
    <n v="58"/>
    <s v="Rodriguez, Jose"/>
    <n v="4645"/>
    <n v="5"/>
    <s v="Vendedor Sr"/>
    <n v="2"/>
    <n v="58"/>
    <n v="29"/>
    <n v="29"/>
    <n v="29"/>
    <n v="0.15"/>
    <x v="98"/>
    <n v="232"/>
    <n v="69.599999999999994"/>
    <x v="144"/>
    <n v="0.35"/>
  </r>
  <r>
    <n v="326"/>
    <x v="112"/>
    <n v="3"/>
    <n v="18"/>
    <n v="13"/>
    <x v="4"/>
    <s v="April"/>
    <x v="2"/>
    <n v="23"/>
    <n v="46"/>
    <s v="Garcia, Jose"/>
    <n v="5194"/>
    <n v="4"/>
    <s v="Jefe"/>
    <n v="3"/>
    <n v="46"/>
    <n v="23"/>
    <n v="23"/>
    <n v="23"/>
    <n v="0.17"/>
    <x v="113"/>
    <n v="299"/>
    <n v="101.66000000000001"/>
    <x v="273"/>
    <n v="0.32999999999999996"/>
  </r>
  <r>
    <n v="327"/>
    <x v="112"/>
    <n v="3"/>
    <n v="3"/>
    <n v="16"/>
    <x v="4"/>
    <s v="April"/>
    <x v="2"/>
    <n v="23"/>
    <n v="46"/>
    <s v="Gonzalez, Pedro"/>
    <n v="5010"/>
    <n v="4"/>
    <s v="Jefe"/>
    <n v="3"/>
    <n v="46"/>
    <n v="23"/>
    <n v="23"/>
    <n v="23"/>
    <n v="0.17"/>
    <x v="66"/>
    <n v="368"/>
    <n v="125.12"/>
    <x v="274"/>
    <n v="0.33"/>
  </r>
  <r>
    <n v="328"/>
    <x v="113"/>
    <n v="2"/>
    <n v="28"/>
    <n v="16"/>
    <x v="5"/>
    <s v="April"/>
    <x v="3"/>
    <n v="14"/>
    <n v="28"/>
    <s v="Garcia, Manuel"/>
    <n v="5249"/>
    <n v="4"/>
    <s v="Jefe"/>
    <n v="3"/>
    <n v="28"/>
    <n v="14"/>
    <n v="14"/>
    <n v="14"/>
    <n v="0.17"/>
    <x v="43"/>
    <n v="224"/>
    <n v="76.160000000000011"/>
    <x v="275"/>
    <n v="0.32999999999999996"/>
  </r>
  <r>
    <n v="329"/>
    <x v="113"/>
    <n v="10"/>
    <n v="30"/>
    <n v="11"/>
    <x v="5"/>
    <s v="April"/>
    <x v="1"/>
    <n v="29"/>
    <n v="58"/>
    <s v="Gonzalez, Francisco"/>
    <n v="3909"/>
    <n v="6"/>
    <s v="Vendedor Ssr"/>
    <n v="2"/>
    <n v="58"/>
    <n v="29"/>
    <n v="29"/>
    <n v="29"/>
    <n v="0.15"/>
    <x v="136"/>
    <n v="319"/>
    <n v="95.7"/>
    <x v="276"/>
    <n v="0.35000000000000003"/>
  </r>
  <r>
    <n v="330"/>
    <x v="113"/>
    <n v="3"/>
    <n v="39"/>
    <n v="9"/>
    <x v="5"/>
    <s v="April"/>
    <x v="2"/>
    <n v="23"/>
    <n v="46"/>
    <s v="Gomez, Maria"/>
    <n v="2483"/>
    <n v="7"/>
    <s v="Vendedor Jr"/>
    <n v="2"/>
    <n v="46"/>
    <n v="23"/>
    <n v="23"/>
    <n v="23"/>
    <n v="0.15"/>
    <x v="44"/>
    <n v="207"/>
    <n v="62.099999999999994"/>
    <x v="277"/>
    <n v="0.34999999999999992"/>
  </r>
  <r>
    <n v="331"/>
    <x v="114"/>
    <n v="1"/>
    <n v="16"/>
    <n v="16"/>
    <x v="6"/>
    <s v="April"/>
    <x v="8"/>
    <n v="10"/>
    <n v="20"/>
    <s v="Martin, Francisco"/>
    <n v="2456"/>
    <n v="7"/>
    <s v="Vendedor Jr"/>
    <n v="2"/>
    <n v="20"/>
    <n v="10"/>
    <n v="10"/>
    <n v="10"/>
    <n v="0.15"/>
    <x v="65"/>
    <n v="160"/>
    <n v="48"/>
    <x v="100"/>
    <n v="0.35"/>
  </r>
  <r>
    <n v="332"/>
    <x v="114"/>
    <n v="8"/>
    <n v="25"/>
    <n v="15"/>
    <x v="6"/>
    <s v="April"/>
    <x v="5"/>
    <n v="14"/>
    <n v="28"/>
    <s v="Perez, Laura"/>
    <n v="3586"/>
    <n v="6"/>
    <s v="Vendedor Ssr"/>
    <n v="2"/>
    <n v="28"/>
    <n v="14"/>
    <n v="14"/>
    <n v="14"/>
    <n v="0.15"/>
    <x v="74"/>
    <n v="210"/>
    <n v="63"/>
    <x v="102"/>
    <n v="0.35"/>
  </r>
  <r>
    <n v="333"/>
    <x v="114"/>
    <n v="7"/>
    <n v="1"/>
    <n v="14"/>
    <x v="6"/>
    <s v="April"/>
    <x v="4"/>
    <n v="17"/>
    <n v="34"/>
    <s v="Garcia, Juan"/>
    <n v="7402"/>
    <n v="7"/>
    <s v="Vendedor Jr"/>
    <n v="2"/>
    <n v="34"/>
    <n v="17"/>
    <n v="17"/>
    <n v="17"/>
    <n v="0.15"/>
    <x v="9"/>
    <n v="238"/>
    <n v="71.399999999999991"/>
    <x v="246"/>
    <n v="0.35000000000000003"/>
  </r>
  <r>
    <n v="334"/>
    <x v="115"/>
    <n v="2"/>
    <n v="27"/>
    <n v="14"/>
    <x v="0"/>
    <s v="April"/>
    <x v="3"/>
    <n v="14"/>
    <n v="28"/>
    <s v="Martin, Antonio"/>
    <n v="1057"/>
    <n v="8"/>
    <s v="Pasante"/>
    <n v="1"/>
    <n v="33.6"/>
    <n v="14"/>
    <n v="14"/>
    <n v="14"/>
    <n v="0.14000000000000001"/>
    <x v="144"/>
    <n v="196"/>
    <n v="65.856000000000009"/>
    <x v="278"/>
    <n v="0.44333333333333341"/>
  </r>
  <r>
    <n v="335"/>
    <x v="115"/>
    <n v="3"/>
    <n v="21"/>
    <n v="19"/>
    <x v="0"/>
    <s v="April"/>
    <x v="2"/>
    <n v="23"/>
    <n v="46"/>
    <s v="Fernandez, Juan"/>
    <n v="2616"/>
    <n v="7"/>
    <s v="Vendedor Jr"/>
    <n v="2"/>
    <n v="55.199999999999996"/>
    <n v="23"/>
    <n v="23"/>
    <n v="23"/>
    <n v="0.15"/>
    <x v="145"/>
    <n v="437"/>
    <n v="157.32"/>
    <x v="279"/>
    <n v="0.43333333333333335"/>
  </r>
  <r>
    <n v="336"/>
    <x v="115"/>
    <n v="9"/>
    <n v="25"/>
    <n v="18"/>
    <x v="0"/>
    <s v="April"/>
    <x v="0"/>
    <n v="26"/>
    <n v="52"/>
    <s v="Perez, Laura"/>
    <n v="3586"/>
    <n v="6"/>
    <s v="Vendedor Ssr"/>
    <n v="2"/>
    <n v="62.4"/>
    <n v="26"/>
    <n v="26"/>
    <n v="26"/>
    <n v="0.15"/>
    <x v="146"/>
    <n v="468"/>
    <n v="168.48"/>
    <x v="280"/>
    <n v="0.43333333333333335"/>
  </r>
  <r>
    <n v="337"/>
    <x v="116"/>
    <n v="3"/>
    <n v="36"/>
    <n v="7"/>
    <x v="1"/>
    <s v="April"/>
    <x v="2"/>
    <n v="23"/>
    <n v="46"/>
    <s v="Rodriguez, Francisco"/>
    <n v="1898"/>
    <n v="8"/>
    <s v="Pasante"/>
    <n v="1"/>
    <n v="46"/>
    <n v="23"/>
    <n v="23"/>
    <n v="23"/>
    <n v="0.14000000000000001"/>
    <x v="2"/>
    <n v="161"/>
    <n v="45.080000000000005"/>
    <x v="281"/>
    <n v="0.36"/>
  </r>
  <r>
    <n v="338"/>
    <x v="116"/>
    <n v="5"/>
    <n v="31"/>
    <n v="2"/>
    <x v="1"/>
    <s v="April"/>
    <x v="6"/>
    <n v="24"/>
    <n v="48"/>
    <s v="Fernandez, Isabel"/>
    <n v="2227"/>
    <n v="7"/>
    <s v="Vendedor Jr"/>
    <n v="2"/>
    <n v="48"/>
    <n v="24"/>
    <n v="24"/>
    <n v="24"/>
    <n v="0.15"/>
    <x v="147"/>
    <n v="48"/>
    <n v="14.399999999999999"/>
    <x v="282"/>
    <n v="0.35000000000000003"/>
  </r>
  <r>
    <n v="339"/>
    <x v="116"/>
    <n v="8"/>
    <n v="13"/>
    <n v="18"/>
    <x v="1"/>
    <s v="April"/>
    <x v="5"/>
    <n v="14"/>
    <n v="28"/>
    <s v="Gonzalez, Josefa"/>
    <n v="1830"/>
    <n v="8"/>
    <s v="Pasante"/>
    <n v="1"/>
    <n v="28"/>
    <n v="14"/>
    <n v="14"/>
    <n v="14"/>
    <n v="0.14000000000000001"/>
    <x v="61"/>
    <n v="252"/>
    <n v="70.56"/>
    <x v="283"/>
    <n v="0.36"/>
  </r>
  <r>
    <n v="340"/>
    <x v="117"/>
    <n v="10"/>
    <n v="18"/>
    <n v="15"/>
    <x v="2"/>
    <s v="April"/>
    <x v="1"/>
    <n v="29"/>
    <n v="58"/>
    <s v="Garcia, Jose"/>
    <n v="5194"/>
    <n v="4"/>
    <s v="Jefe"/>
    <n v="3"/>
    <n v="58"/>
    <n v="29"/>
    <n v="29"/>
    <n v="29"/>
    <n v="0.17"/>
    <x v="103"/>
    <n v="435"/>
    <n v="147.9"/>
    <x v="284"/>
    <n v="0.33"/>
  </r>
  <r>
    <n v="341"/>
    <x v="117"/>
    <n v="9"/>
    <n v="39"/>
    <n v="10"/>
    <x v="2"/>
    <s v="April"/>
    <x v="0"/>
    <n v="26"/>
    <n v="52"/>
    <s v="Gomez, Maria"/>
    <n v="2483"/>
    <n v="7"/>
    <s v="Vendedor Jr"/>
    <n v="2"/>
    <n v="52"/>
    <n v="26"/>
    <n v="26"/>
    <n v="26"/>
    <n v="0.15"/>
    <x v="37"/>
    <n v="260"/>
    <n v="78"/>
    <x v="285"/>
    <n v="0.35"/>
  </r>
  <r>
    <n v="342"/>
    <x v="117"/>
    <n v="7"/>
    <n v="2"/>
    <n v="13"/>
    <x v="2"/>
    <s v="April"/>
    <x v="4"/>
    <n v="17"/>
    <n v="34"/>
    <s v="Rodriguez, Ana"/>
    <n v="6979"/>
    <n v="3"/>
    <s v="Gerente"/>
    <n v="3"/>
    <n v="30.6"/>
    <n v="17"/>
    <n v="17"/>
    <n v="17"/>
    <n v="0.17"/>
    <x v="148"/>
    <n v="221"/>
    <n v="67.626000000000005"/>
    <x v="286"/>
    <n v="0.27444444444444455"/>
  </r>
  <r>
    <n v="343"/>
    <x v="118"/>
    <n v="3"/>
    <n v="32"/>
    <n v="20"/>
    <x v="3"/>
    <s v="April"/>
    <x v="2"/>
    <n v="23"/>
    <n v="46"/>
    <s v="Gomez, Javier"/>
    <n v="1612"/>
    <n v="8"/>
    <s v="Pasante"/>
    <n v="1"/>
    <n v="46"/>
    <n v="23"/>
    <n v="23"/>
    <n v="23"/>
    <n v="0.14000000000000001"/>
    <x v="149"/>
    <n v="460"/>
    <n v="128.80000000000001"/>
    <x v="287"/>
    <n v="0.36000000000000004"/>
  </r>
  <r>
    <n v="344"/>
    <x v="118"/>
    <n v="3"/>
    <n v="26"/>
    <n v="18"/>
    <x v="3"/>
    <s v="April"/>
    <x v="2"/>
    <n v="23"/>
    <n v="46"/>
    <s v="Gomez, Pilar"/>
    <n v="2557"/>
    <n v="7"/>
    <s v="Vendedor Jr"/>
    <n v="2"/>
    <n v="46"/>
    <n v="23"/>
    <n v="23"/>
    <n v="23"/>
    <n v="0.15"/>
    <x v="141"/>
    <n v="414"/>
    <n v="124.19999999999999"/>
    <x v="288"/>
    <n v="0.34999999999999992"/>
  </r>
  <r>
    <n v="345"/>
    <x v="118"/>
    <n v="6"/>
    <n v="34"/>
    <n v="14"/>
    <x v="3"/>
    <s v="April"/>
    <x v="9"/>
    <n v="16"/>
    <n v="32"/>
    <s v="Lopez, Teresa"/>
    <n v="3680"/>
    <n v="6"/>
    <s v="Vendedor Ssr"/>
    <n v="2"/>
    <n v="32"/>
    <n v="16"/>
    <n v="16"/>
    <n v="16"/>
    <n v="0.15"/>
    <x v="43"/>
    <n v="224"/>
    <n v="67.2"/>
    <x v="125"/>
    <n v="0.35000000000000003"/>
  </r>
  <r>
    <n v="346"/>
    <x v="119"/>
    <n v="7"/>
    <n v="20"/>
    <n v="12"/>
    <x v="4"/>
    <s v="April"/>
    <x v="4"/>
    <n v="17"/>
    <n v="34"/>
    <s v="Gonzalez, Carmen"/>
    <n v="3522"/>
    <n v="6"/>
    <s v="Vendedor Ssr"/>
    <n v="2"/>
    <n v="34"/>
    <n v="17"/>
    <n v="17"/>
    <n v="17"/>
    <n v="0.15"/>
    <x v="108"/>
    <n v="204"/>
    <n v="61.199999999999996"/>
    <x v="289"/>
    <n v="0.35000000000000003"/>
  </r>
  <r>
    <n v="347"/>
    <x v="119"/>
    <n v="5"/>
    <n v="15"/>
    <n v="13"/>
    <x v="4"/>
    <s v="April"/>
    <x v="6"/>
    <n v="24"/>
    <n v="48"/>
    <s v="Gomez, David"/>
    <n v="1821"/>
    <n v="8"/>
    <s v="Pasante"/>
    <n v="1"/>
    <n v="48"/>
    <n v="24"/>
    <n v="24"/>
    <n v="24"/>
    <n v="0.14000000000000001"/>
    <x v="42"/>
    <n v="312"/>
    <n v="87.360000000000014"/>
    <x v="290"/>
    <n v="0.36"/>
  </r>
  <r>
    <n v="348"/>
    <x v="119"/>
    <n v="6"/>
    <n v="13"/>
    <n v="15"/>
    <x v="4"/>
    <s v="April"/>
    <x v="9"/>
    <n v="16"/>
    <n v="32"/>
    <s v="Gonzalez, Josefa"/>
    <n v="1830"/>
    <n v="8"/>
    <s v="Pasante"/>
    <n v="1"/>
    <n v="32"/>
    <n v="16"/>
    <n v="16"/>
    <n v="16"/>
    <n v="0.14000000000000001"/>
    <x v="10"/>
    <n v="240"/>
    <n v="67.2"/>
    <x v="291"/>
    <n v="0.36000000000000004"/>
  </r>
  <r>
    <n v="349"/>
    <x v="120"/>
    <n v="9"/>
    <n v="4"/>
    <n v="23"/>
    <x v="5"/>
    <s v="April"/>
    <x v="0"/>
    <n v="26"/>
    <n v="52"/>
    <s v="Fernandez, Isabel"/>
    <n v="4345"/>
    <n v="5"/>
    <s v="Vendedor Sr"/>
    <n v="2"/>
    <n v="52"/>
    <n v="26"/>
    <n v="26"/>
    <n v="26"/>
    <n v="0.15"/>
    <x v="150"/>
    <n v="598"/>
    <n v="179.4"/>
    <x v="292"/>
    <n v="0.35000000000000003"/>
  </r>
  <r>
    <n v="350"/>
    <x v="120"/>
    <n v="3"/>
    <n v="26"/>
    <n v="24"/>
    <x v="5"/>
    <s v="April"/>
    <x v="2"/>
    <n v="23"/>
    <n v="46"/>
    <s v="Gomez, Pilar"/>
    <n v="2557"/>
    <n v="7"/>
    <s v="Vendedor Jr"/>
    <n v="2"/>
    <n v="46"/>
    <n v="23"/>
    <n v="23"/>
    <n v="23"/>
    <n v="0.15"/>
    <x v="151"/>
    <n v="552"/>
    <n v="165.6"/>
    <x v="293"/>
    <n v="0.35"/>
  </r>
  <r>
    <n v="351"/>
    <x v="120"/>
    <n v="5"/>
    <n v="6"/>
    <n v="14"/>
    <x v="5"/>
    <s v="April"/>
    <x v="6"/>
    <n v="24"/>
    <n v="48"/>
    <s v="Martinez, Pilar"/>
    <n v="2700"/>
    <n v="2"/>
    <s v="Director"/>
    <n v="4"/>
    <n v="43.2"/>
    <n v="24"/>
    <n v="24"/>
    <n v="24"/>
    <n v="0.19"/>
    <x v="122"/>
    <n v="336"/>
    <n v="114.91200000000002"/>
    <x v="294"/>
    <n v="0.25444444444444447"/>
  </r>
  <r>
    <n v="352"/>
    <x v="121"/>
    <n v="9"/>
    <n v="8"/>
    <n v="19"/>
    <x v="6"/>
    <s v="April"/>
    <x v="0"/>
    <n v="26"/>
    <n v="52"/>
    <s v="Perez, Manuel"/>
    <n v="6768"/>
    <n v="3"/>
    <s v="Gerente"/>
    <n v="3"/>
    <n v="46.800000000000004"/>
    <n v="26"/>
    <n v="26"/>
    <n v="26"/>
    <n v="0.17"/>
    <x v="152"/>
    <n v="494"/>
    <n v="151.16400000000002"/>
    <x v="295"/>
    <n v="0.27444444444444449"/>
  </r>
  <r>
    <n v="353"/>
    <x v="121"/>
    <n v="10"/>
    <n v="1"/>
    <n v="19"/>
    <x v="6"/>
    <s v="April"/>
    <x v="1"/>
    <n v="29"/>
    <n v="58"/>
    <s v="Garcia, Juan"/>
    <n v="7402"/>
    <n v="7"/>
    <s v="Vendedor Jr"/>
    <n v="2"/>
    <n v="58"/>
    <n v="29"/>
    <n v="29"/>
    <n v="29"/>
    <n v="0.15"/>
    <x v="153"/>
    <n v="551"/>
    <n v="165.29999999999998"/>
    <x v="296"/>
    <n v="0.35000000000000003"/>
  </r>
  <r>
    <n v="354"/>
    <x v="121"/>
    <n v="9"/>
    <n v="11"/>
    <n v="19"/>
    <x v="6"/>
    <s v="April"/>
    <x v="0"/>
    <n v="26"/>
    <n v="52"/>
    <s v="Garcia, Isabel"/>
    <n v="3985"/>
    <n v="6"/>
    <s v="Vendedor Ssr"/>
    <n v="2"/>
    <n v="52"/>
    <n v="26"/>
    <n v="26"/>
    <n v="26"/>
    <n v="0.15"/>
    <x v="68"/>
    <n v="494"/>
    <n v="148.19999999999999"/>
    <x v="297"/>
    <n v="0.35"/>
  </r>
  <r>
    <n v="355"/>
    <x v="122"/>
    <n v="8"/>
    <n v="29"/>
    <n v="12"/>
    <x v="0"/>
    <s v="April"/>
    <x v="5"/>
    <n v="14"/>
    <n v="28"/>
    <s v="Rodriguez, Jose"/>
    <n v="4645"/>
    <n v="5"/>
    <s v="Vendedor Sr"/>
    <n v="2"/>
    <n v="33.6"/>
    <n v="14"/>
    <n v="14"/>
    <n v="14"/>
    <n v="0.15"/>
    <x v="154"/>
    <n v="168"/>
    <n v="60.480000000000004"/>
    <x v="209"/>
    <n v="0.43333333333333335"/>
  </r>
  <r>
    <n v="356"/>
    <x v="122"/>
    <n v="10"/>
    <n v="27"/>
    <n v="9"/>
    <x v="0"/>
    <s v="April"/>
    <x v="1"/>
    <n v="29"/>
    <n v="58"/>
    <s v="Martin, Antonio"/>
    <n v="1057"/>
    <n v="8"/>
    <s v="Pasante"/>
    <n v="1"/>
    <n v="69.599999999999994"/>
    <n v="29"/>
    <n v="29"/>
    <n v="29"/>
    <n v="0.14000000000000001"/>
    <x v="155"/>
    <n v="261"/>
    <n v="87.696000000000012"/>
    <x v="298"/>
    <n v="0.44333333333333325"/>
  </r>
  <r>
    <n v="357"/>
    <x v="122"/>
    <n v="10"/>
    <n v="25"/>
    <n v="10"/>
    <x v="0"/>
    <s v="April"/>
    <x v="1"/>
    <n v="29"/>
    <n v="58"/>
    <s v="Perez, Laura"/>
    <n v="3586"/>
    <n v="6"/>
    <s v="Vendedor Ssr"/>
    <n v="2"/>
    <n v="69.599999999999994"/>
    <n v="29"/>
    <n v="29"/>
    <n v="29"/>
    <n v="0.15"/>
    <x v="31"/>
    <n v="290"/>
    <n v="104.39999999999999"/>
    <x v="299"/>
    <n v="0.43333333333333335"/>
  </r>
  <r>
    <n v="358"/>
    <x v="123"/>
    <n v="10"/>
    <n v="22"/>
    <n v="15"/>
    <x v="1"/>
    <s v="May"/>
    <x v="1"/>
    <n v="29"/>
    <n v="58"/>
    <s v="Lopez, Ana"/>
    <n v="1601"/>
    <n v="8"/>
    <s v="Pasante"/>
    <n v="1"/>
    <n v="58"/>
    <n v="29"/>
    <n v="29"/>
    <n v="29"/>
    <n v="0.2"/>
    <x v="103"/>
    <n v="435"/>
    <n v="174"/>
    <x v="300"/>
    <n v="0.3"/>
  </r>
  <r>
    <n v="359"/>
    <x v="123"/>
    <n v="9"/>
    <n v="30"/>
    <n v="14"/>
    <x v="1"/>
    <s v="May"/>
    <x v="0"/>
    <n v="26"/>
    <n v="52"/>
    <s v="Gonzalez, Francisco"/>
    <n v="3909"/>
    <n v="6"/>
    <s v="Vendedor Ssr"/>
    <n v="2"/>
    <n v="52"/>
    <n v="26"/>
    <n v="26"/>
    <n v="26"/>
    <n v="0.22"/>
    <x v="27"/>
    <n v="364"/>
    <n v="160.16"/>
    <x v="301"/>
    <n v="0.28000000000000003"/>
  </r>
  <r>
    <n v="360"/>
    <x v="123"/>
    <n v="7"/>
    <n v="15"/>
    <n v="9"/>
    <x v="1"/>
    <s v="May"/>
    <x v="4"/>
    <n v="17"/>
    <n v="34"/>
    <s v="Gomez, David"/>
    <n v="1821"/>
    <n v="8"/>
    <s v="Pasante"/>
    <n v="1"/>
    <n v="34"/>
    <n v="17"/>
    <n v="17"/>
    <n v="17"/>
    <n v="0.2"/>
    <x v="156"/>
    <n v="153"/>
    <n v="61.2"/>
    <x v="302"/>
    <n v="0.30000000000000004"/>
  </r>
  <r>
    <n v="361"/>
    <x v="124"/>
    <n v="8"/>
    <n v="22"/>
    <n v="14"/>
    <x v="2"/>
    <s v="May"/>
    <x v="5"/>
    <n v="14"/>
    <n v="28"/>
    <s v="Lopez, Ana"/>
    <n v="1601"/>
    <n v="8"/>
    <s v="Pasante"/>
    <n v="1"/>
    <n v="28"/>
    <n v="14"/>
    <n v="14"/>
    <n v="14"/>
    <n v="0.2"/>
    <x v="34"/>
    <n v="196"/>
    <n v="78.400000000000006"/>
    <x v="303"/>
    <n v="0.30000000000000004"/>
  </r>
  <r>
    <n v="362"/>
    <x v="124"/>
    <n v="1"/>
    <n v="24"/>
    <n v="15"/>
    <x v="2"/>
    <s v="May"/>
    <x v="8"/>
    <n v="10"/>
    <n v="20"/>
    <s v="Sanchez, Isabel"/>
    <n v="4875"/>
    <n v="5"/>
    <s v="Vendedor Sr"/>
    <n v="2"/>
    <n v="20"/>
    <n v="10"/>
    <n v="10"/>
    <n v="10"/>
    <n v="0.22"/>
    <x v="26"/>
    <n v="150"/>
    <n v="66"/>
    <x v="304"/>
    <n v="0.28000000000000003"/>
  </r>
  <r>
    <n v="363"/>
    <x v="124"/>
    <n v="4"/>
    <n v="17"/>
    <n v="20"/>
    <x v="2"/>
    <s v="May"/>
    <x v="7"/>
    <n v="14"/>
    <n v="28"/>
    <s v="Messi, Lionel"/>
    <n v="8512"/>
    <n v="1"/>
    <s v="CEO"/>
    <n v="5"/>
    <n v="25.2"/>
    <n v="14"/>
    <n v="14"/>
    <n v="14"/>
    <n v="0.28999999999999998"/>
    <x v="61"/>
    <n v="280"/>
    <n v="146.16"/>
    <x v="305"/>
    <n v="0.1544444444444445"/>
  </r>
  <r>
    <n v="364"/>
    <x v="125"/>
    <n v="7"/>
    <n v="34"/>
    <n v="14"/>
    <x v="3"/>
    <s v="May"/>
    <x v="4"/>
    <n v="17"/>
    <n v="34"/>
    <s v="Lopez, Teresa"/>
    <n v="3680"/>
    <n v="6"/>
    <s v="Vendedor Ssr"/>
    <n v="2"/>
    <n v="34"/>
    <n v="17"/>
    <n v="17"/>
    <n v="17"/>
    <n v="0.22"/>
    <x v="9"/>
    <n v="238"/>
    <n v="104.72"/>
    <x v="306"/>
    <n v="0.27999999999999992"/>
  </r>
  <r>
    <n v="365"/>
    <x v="125"/>
    <n v="9"/>
    <n v="38"/>
    <n v="12"/>
    <x v="3"/>
    <s v="May"/>
    <x v="0"/>
    <n v="26"/>
    <n v="52"/>
    <s v="Fernandez, Jose"/>
    <n v="3055"/>
    <n v="6"/>
    <s v="Vendedor Ssr"/>
    <n v="2"/>
    <n v="52"/>
    <n v="26"/>
    <n v="26"/>
    <n v="26"/>
    <n v="0.22"/>
    <x v="42"/>
    <n v="312"/>
    <n v="137.28"/>
    <x v="209"/>
    <n v="0.28000000000000003"/>
  </r>
  <r>
    <n v="366"/>
    <x v="125"/>
    <n v="8"/>
    <n v="24"/>
    <n v="17"/>
    <x v="3"/>
    <s v="May"/>
    <x v="5"/>
    <n v="14"/>
    <n v="28"/>
    <s v="Sanchez, Isabel"/>
    <n v="4875"/>
    <n v="5"/>
    <s v="Vendedor Sr"/>
    <n v="2"/>
    <n v="28"/>
    <n v="14"/>
    <n v="14"/>
    <n v="14"/>
    <n v="0.22"/>
    <x v="9"/>
    <n v="238"/>
    <n v="104.72"/>
    <x v="306"/>
    <n v="0.27999999999999992"/>
  </r>
  <r>
    <n v="367"/>
    <x v="126"/>
    <n v="10"/>
    <n v="2"/>
    <n v="14"/>
    <x v="4"/>
    <s v="May"/>
    <x v="1"/>
    <n v="29"/>
    <n v="58"/>
    <s v="Rodriguez, Ana"/>
    <n v="6979"/>
    <n v="3"/>
    <s v="Gerente"/>
    <n v="3"/>
    <n v="52.2"/>
    <n v="29"/>
    <n v="29"/>
    <n v="29"/>
    <n v="0.24"/>
    <x v="157"/>
    <n v="406"/>
    <n v="175.392"/>
    <x v="307"/>
    <n v="0.20444444444444446"/>
  </r>
  <r>
    <n v="368"/>
    <x v="126"/>
    <n v="7"/>
    <n v="39"/>
    <n v="21"/>
    <x v="4"/>
    <s v="May"/>
    <x v="4"/>
    <n v="17"/>
    <n v="34"/>
    <s v="Gomez, Maria"/>
    <n v="2483"/>
    <n v="7"/>
    <s v="Vendedor Jr"/>
    <n v="2"/>
    <n v="34"/>
    <n v="17"/>
    <n v="17"/>
    <n v="17"/>
    <n v="0.22"/>
    <x v="158"/>
    <n v="357"/>
    <n v="157.08000000000001"/>
    <x v="308"/>
    <n v="0.27999999999999992"/>
  </r>
  <r>
    <n v="369"/>
    <x v="126"/>
    <n v="5"/>
    <n v="11"/>
    <n v="20"/>
    <x v="4"/>
    <s v="May"/>
    <x v="6"/>
    <n v="24"/>
    <n v="48"/>
    <s v="Garcia, Isabel"/>
    <n v="3985"/>
    <n v="6"/>
    <s v="Vendedor Ssr"/>
    <n v="2"/>
    <n v="48"/>
    <n v="24"/>
    <n v="24"/>
    <n v="24"/>
    <n v="0.22"/>
    <x v="35"/>
    <n v="480"/>
    <n v="211.2"/>
    <x v="309"/>
    <n v="0.27999999999999997"/>
  </r>
  <r>
    <n v="370"/>
    <x v="127"/>
    <n v="3"/>
    <n v="40"/>
    <n v="14"/>
    <x v="5"/>
    <s v="May"/>
    <x v="2"/>
    <n v="23"/>
    <n v="46"/>
    <s v="Martin, Carmen"/>
    <n v="1598"/>
    <n v="8"/>
    <s v="Pasante"/>
    <n v="1"/>
    <n v="46"/>
    <n v="23"/>
    <n v="23"/>
    <n v="23"/>
    <n v="0.2"/>
    <x v="77"/>
    <n v="322"/>
    <n v="128.80000000000001"/>
    <x v="310"/>
    <n v="0.3"/>
  </r>
  <r>
    <n v="371"/>
    <x v="127"/>
    <n v="2"/>
    <n v="33"/>
    <n v="14"/>
    <x v="5"/>
    <s v="May"/>
    <x v="3"/>
    <n v="14"/>
    <n v="28"/>
    <s v="Martin, Josefa"/>
    <n v="4217"/>
    <n v="5"/>
    <s v="Vendedor Sr"/>
    <n v="2"/>
    <n v="28"/>
    <n v="14"/>
    <n v="14"/>
    <n v="14"/>
    <n v="0.22"/>
    <x v="34"/>
    <n v="196"/>
    <n v="86.24"/>
    <x v="311"/>
    <n v="0.27999999999999997"/>
  </r>
  <r>
    <n v="372"/>
    <x v="127"/>
    <n v="4"/>
    <n v="25"/>
    <n v="10"/>
    <x v="5"/>
    <s v="May"/>
    <x v="7"/>
    <n v="14"/>
    <n v="28"/>
    <s v="Perez, Laura"/>
    <n v="3586"/>
    <n v="6"/>
    <s v="Vendedor Ssr"/>
    <n v="2"/>
    <n v="28"/>
    <n v="14"/>
    <n v="14"/>
    <n v="14"/>
    <n v="0.22"/>
    <x v="48"/>
    <n v="140"/>
    <n v="61.6"/>
    <x v="239"/>
    <n v="0.28000000000000003"/>
  </r>
  <r>
    <n v="1006"/>
    <x v="128"/>
    <n v="4"/>
    <n v="5"/>
    <n v="21"/>
    <x v="0"/>
    <s v="December"/>
    <x v="7"/>
    <n v="14"/>
    <n v="28"/>
    <s v="Lopez, Laura"/>
    <n v="3037"/>
    <n v="6"/>
    <s v="Vendedor Ssr"/>
    <n v="2"/>
    <n v="33.6"/>
    <n v="14"/>
    <n v="14"/>
    <n v="14"/>
    <n v="0.2"/>
    <x v="159"/>
    <n v="294"/>
    <n v="141.12"/>
    <x v="312"/>
    <n v="0.38333333333333336"/>
  </r>
  <r>
    <n v="374"/>
    <x v="64"/>
    <n v="6"/>
    <n v="39"/>
    <n v="17"/>
    <x v="6"/>
    <s v="May"/>
    <x v="9"/>
    <n v="16"/>
    <n v="32"/>
    <s v="Gomez, Maria"/>
    <n v="2483"/>
    <n v="7"/>
    <s v="Vendedor Jr"/>
    <n v="2"/>
    <n v="32"/>
    <n v="16"/>
    <n v="16"/>
    <n v="16"/>
    <n v="0.22"/>
    <x v="14"/>
    <n v="272"/>
    <n v="119.68"/>
    <x v="313"/>
    <n v="0.27999999999999997"/>
  </r>
  <r>
    <n v="375"/>
    <x v="64"/>
    <n v="2"/>
    <n v="25"/>
    <n v="14"/>
    <x v="6"/>
    <s v="May"/>
    <x v="3"/>
    <n v="14"/>
    <n v="28"/>
    <s v="Perez, Laura"/>
    <n v="3586"/>
    <n v="6"/>
    <s v="Vendedor Ssr"/>
    <n v="2"/>
    <n v="28"/>
    <n v="14"/>
    <n v="14"/>
    <n v="14"/>
    <n v="0.22"/>
    <x v="34"/>
    <n v="196"/>
    <n v="86.24"/>
    <x v="311"/>
    <n v="0.27999999999999997"/>
  </r>
  <r>
    <n v="376"/>
    <x v="129"/>
    <n v="5"/>
    <n v="6"/>
    <n v="17"/>
    <x v="0"/>
    <s v="May"/>
    <x v="6"/>
    <n v="24"/>
    <n v="48"/>
    <s v="Martinez, Pilar"/>
    <n v="2700"/>
    <n v="2"/>
    <s v="Director"/>
    <n v="4"/>
    <n v="43.2"/>
    <n v="24"/>
    <n v="24"/>
    <n v="24"/>
    <n v="0.26"/>
    <x v="160"/>
    <n v="408"/>
    <n v="190.94400000000002"/>
    <x v="314"/>
    <n v="0.18444444444444461"/>
  </r>
  <r>
    <n v="377"/>
    <x v="129"/>
    <n v="6"/>
    <n v="12"/>
    <n v="19"/>
    <x v="0"/>
    <s v="May"/>
    <x v="9"/>
    <n v="16"/>
    <n v="32"/>
    <s v="Rodriguez, Javier"/>
    <n v="2027"/>
    <n v="7"/>
    <s v="Vendedor Jr"/>
    <n v="2"/>
    <n v="38.4"/>
    <n v="16"/>
    <n v="16"/>
    <n v="16"/>
    <n v="0.22"/>
    <x v="161"/>
    <n v="304"/>
    <n v="160.512"/>
    <x v="315"/>
    <n v="0.36333333333333334"/>
  </r>
  <r>
    <n v="378"/>
    <x v="129"/>
    <n v="6"/>
    <n v="10"/>
    <n v="15"/>
    <x v="0"/>
    <s v="May"/>
    <x v="9"/>
    <n v="16"/>
    <n v="32"/>
    <s v="Martin, Francisco"/>
    <n v="4384"/>
    <n v="5"/>
    <s v="Vendedor Sr"/>
    <n v="2"/>
    <n v="38.4"/>
    <n v="16"/>
    <n v="16"/>
    <n v="16"/>
    <n v="0.22"/>
    <x v="55"/>
    <n v="240"/>
    <n v="126.72"/>
    <x v="316"/>
    <n v="0.36333333333333329"/>
  </r>
  <r>
    <n v="379"/>
    <x v="130"/>
    <n v="10"/>
    <n v="16"/>
    <n v="18"/>
    <x v="1"/>
    <s v="May"/>
    <x v="1"/>
    <n v="29"/>
    <n v="58"/>
    <s v="Martin, Francisco"/>
    <n v="2456"/>
    <n v="7"/>
    <s v="Vendedor Jr"/>
    <n v="2"/>
    <n v="58"/>
    <n v="29"/>
    <n v="29"/>
    <n v="29"/>
    <n v="0.22"/>
    <x v="59"/>
    <n v="522"/>
    <n v="229.68"/>
    <x v="242"/>
    <n v="0.27999999999999992"/>
  </r>
  <r>
    <n v="380"/>
    <x v="130"/>
    <n v="7"/>
    <n v="33"/>
    <n v="19"/>
    <x v="1"/>
    <s v="May"/>
    <x v="4"/>
    <n v="17"/>
    <n v="34"/>
    <s v="Martin, Josefa"/>
    <n v="4217"/>
    <n v="5"/>
    <s v="Vendedor Sr"/>
    <n v="2"/>
    <n v="34"/>
    <n v="17"/>
    <n v="17"/>
    <n v="17"/>
    <n v="0.22"/>
    <x v="119"/>
    <n v="323"/>
    <n v="142.12"/>
    <x v="164"/>
    <n v="0.27999999999999997"/>
  </r>
  <r>
    <n v="381"/>
    <x v="130"/>
    <n v="6"/>
    <n v="31"/>
    <n v="18"/>
    <x v="1"/>
    <s v="May"/>
    <x v="9"/>
    <n v="16"/>
    <n v="32"/>
    <s v="Fernandez, Isabel"/>
    <n v="2227"/>
    <n v="7"/>
    <s v="Vendedor Jr"/>
    <n v="2"/>
    <n v="32"/>
    <n v="16"/>
    <n v="16"/>
    <n v="16"/>
    <n v="0.22"/>
    <x v="55"/>
    <n v="288"/>
    <n v="126.72"/>
    <x v="317"/>
    <n v="0.27999999999999997"/>
  </r>
  <r>
    <n v="382"/>
    <x v="131"/>
    <n v="2"/>
    <n v="4"/>
    <n v="19"/>
    <x v="2"/>
    <s v="May"/>
    <x v="3"/>
    <n v="14"/>
    <n v="28"/>
    <s v="Fernandez, Isabel"/>
    <n v="4345"/>
    <n v="5"/>
    <s v="Vendedor Sr"/>
    <n v="2"/>
    <n v="28"/>
    <n v="14"/>
    <n v="14"/>
    <n v="14"/>
    <n v="0.22"/>
    <x v="49"/>
    <n v="266"/>
    <n v="117.04"/>
    <x v="318"/>
    <n v="0.27999999999999997"/>
  </r>
  <r>
    <n v="383"/>
    <x v="131"/>
    <n v="10"/>
    <n v="11"/>
    <n v="10"/>
    <x v="2"/>
    <s v="May"/>
    <x v="1"/>
    <n v="29"/>
    <n v="58"/>
    <s v="Garcia, Isabel"/>
    <n v="3985"/>
    <n v="6"/>
    <s v="Vendedor Ssr"/>
    <n v="2"/>
    <n v="58"/>
    <n v="29"/>
    <n v="29"/>
    <n v="29"/>
    <n v="0.22"/>
    <x v="3"/>
    <n v="290"/>
    <n v="127.6"/>
    <x v="144"/>
    <n v="0.27999999999999997"/>
  </r>
  <r>
    <n v="384"/>
    <x v="131"/>
    <n v="1"/>
    <n v="31"/>
    <n v="18"/>
    <x v="2"/>
    <s v="May"/>
    <x v="8"/>
    <n v="10"/>
    <n v="20"/>
    <s v="Fernandez, Isabel"/>
    <n v="2227"/>
    <n v="7"/>
    <s v="Vendedor Jr"/>
    <n v="2"/>
    <n v="20"/>
    <n v="10"/>
    <n v="10"/>
    <n v="10"/>
    <n v="0.22"/>
    <x v="92"/>
    <n v="180"/>
    <n v="79.2"/>
    <x v="319"/>
    <n v="0.28000000000000003"/>
  </r>
  <r>
    <n v="385"/>
    <x v="132"/>
    <n v="3"/>
    <n v="38"/>
    <n v="6"/>
    <x v="3"/>
    <s v="May"/>
    <x v="2"/>
    <n v="23"/>
    <n v="46"/>
    <s v="Fernandez, Jose"/>
    <n v="3055"/>
    <n v="6"/>
    <s v="Vendedor Ssr"/>
    <n v="2"/>
    <n v="46"/>
    <n v="23"/>
    <n v="23"/>
    <n v="23"/>
    <n v="0.22"/>
    <x v="142"/>
    <n v="138"/>
    <n v="60.72"/>
    <x v="320"/>
    <n v="0.28000000000000003"/>
  </r>
  <r>
    <n v="386"/>
    <x v="132"/>
    <n v="4"/>
    <n v="38"/>
    <n v="26"/>
    <x v="3"/>
    <s v="May"/>
    <x v="7"/>
    <n v="14"/>
    <n v="28"/>
    <s v="Fernandez, Jose"/>
    <n v="3055"/>
    <n v="6"/>
    <s v="Vendedor Ssr"/>
    <n v="2"/>
    <n v="28"/>
    <n v="14"/>
    <n v="14"/>
    <n v="14"/>
    <n v="0.22"/>
    <x v="27"/>
    <n v="364"/>
    <n v="160.16"/>
    <x v="301"/>
    <n v="0.28000000000000003"/>
  </r>
  <r>
    <n v="727"/>
    <x v="133"/>
    <n v="9"/>
    <n v="5"/>
    <n v="20"/>
    <x v="5"/>
    <s v="September"/>
    <x v="0"/>
    <n v="26"/>
    <n v="52"/>
    <s v="Lopez, Laura"/>
    <n v="3037"/>
    <n v="6"/>
    <s v="Vendedor Ssr"/>
    <n v="2"/>
    <n v="52"/>
    <n v="26"/>
    <n v="26"/>
    <n v="26"/>
    <n v="0.19"/>
    <x v="128"/>
    <n v="520"/>
    <n v="197.6"/>
    <x v="321"/>
    <n v="0.31"/>
  </r>
  <r>
    <n v="388"/>
    <x v="134"/>
    <n v="5"/>
    <n v="39"/>
    <n v="8"/>
    <x v="4"/>
    <s v="May"/>
    <x v="6"/>
    <n v="24"/>
    <n v="48"/>
    <s v="Gomez, Maria"/>
    <n v="2483"/>
    <n v="7"/>
    <s v="Vendedor Jr"/>
    <n v="2"/>
    <n v="48"/>
    <n v="24"/>
    <n v="24"/>
    <n v="24"/>
    <n v="0.22"/>
    <x v="18"/>
    <n v="192"/>
    <n v="84.48"/>
    <x v="322"/>
    <n v="0.27999999999999997"/>
  </r>
  <r>
    <n v="389"/>
    <x v="134"/>
    <n v="1"/>
    <n v="35"/>
    <n v="16"/>
    <x v="4"/>
    <s v="May"/>
    <x v="8"/>
    <n v="10"/>
    <n v="20"/>
    <s v="Garcia, David"/>
    <n v="2383"/>
    <n v="7"/>
    <s v="Vendedor Jr"/>
    <n v="2"/>
    <n v="20"/>
    <n v="10"/>
    <n v="10"/>
    <n v="10"/>
    <n v="0.22"/>
    <x v="65"/>
    <n v="160"/>
    <n v="70.400000000000006"/>
    <x v="323"/>
    <n v="0.27999999999999997"/>
  </r>
  <r>
    <n v="390"/>
    <x v="134"/>
    <n v="8"/>
    <n v="30"/>
    <n v="16"/>
    <x v="4"/>
    <s v="May"/>
    <x v="5"/>
    <n v="14"/>
    <n v="28"/>
    <s v="Gonzalez, Francisco"/>
    <n v="3909"/>
    <n v="6"/>
    <s v="Vendedor Ssr"/>
    <n v="2"/>
    <n v="28"/>
    <n v="14"/>
    <n v="14"/>
    <n v="14"/>
    <n v="0.22"/>
    <x v="43"/>
    <n v="224"/>
    <n v="98.56"/>
    <x v="324"/>
    <n v="0.27999999999999997"/>
  </r>
  <r>
    <n v="391"/>
    <x v="135"/>
    <n v="1"/>
    <n v="31"/>
    <n v="12"/>
    <x v="5"/>
    <s v="May"/>
    <x v="8"/>
    <n v="10"/>
    <n v="20"/>
    <s v="Fernandez, Isabel"/>
    <n v="2227"/>
    <n v="7"/>
    <s v="Vendedor Jr"/>
    <n v="2"/>
    <n v="20"/>
    <n v="10"/>
    <n v="10"/>
    <n v="10"/>
    <n v="0.22"/>
    <x v="162"/>
    <n v="120"/>
    <n v="52.8"/>
    <x v="325"/>
    <n v="0.27999999999999997"/>
  </r>
  <r>
    <n v="392"/>
    <x v="135"/>
    <n v="4"/>
    <n v="27"/>
    <n v="14"/>
    <x v="5"/>
    <s v="May"/>
    <x v="7"/>
    <n v="14"/>
    <n v="28"/>
    <s v="Martin, Antonio"/>
    <n v="1057"/>
    <n v="8"/>
    <s v="Pasante"/>
    <n v="1"/>
    <n v="28"/>
    <n v="14"/>
    <n v="14"/>
    <n v="14"/>
    <n v="0.2"/>
    <x v="34"/>
    <n v="196"/>
    <n v="78.400000000000006"/>
    <x v="303"/>
    <n v="0.30000000000000004"/>
  </r>
  <r>
    <n v="393"/>
    <x v="135"/>
    <n v="10"/>
    <n v="24"/>
    <n v="11"/>
    <x v="5"/>
    <s v="May"/>
    <x v="1"/>
    <n v="29"/>
    <n v="58"/>
    <s v="Sanchez, Isabel"/>
    <n v="4875"/>
    <n v="5"/>
    <s v="Vendedor Sr"/>
    <n v="2"/>
    <n v="58"/>
    <n v="29"/>
    <n v="29"/>
    <n v="29"/>
    <n v="0.22"/>
    <x v="136"/>
    <n v="319"/>
    <n v="140.36000000000001"/>
    <x v="326"/>
    <n v="0.27999999999999997"/>
  </r>
  <r>
    <n v="394"/>
    <x v="136"/>
    <n v="6"/>
    <n v="21"/>
    <n v="19"/>
    <x v="6"/>
    <s v="May"/>
    <x v="9"/>
    <n v="16"/>
    <n v="32"/>
    <s v="Fernandez, Juan"/>
    <n v="2616"/>
    <n v="7"/>
    <s v="Vendedor Jr"/>
    <n v="2"/>
    <n v="32"/>
    <n v="16"/>
    <n v="16"/>
    <n v="16"/>
    <n v="0.22"/>
    <x v="110"/>
    <n v="304"/>
    <n v="133.76"/>
    <x v="69"/>
    <n v="0.28000000000000003"/>
  </r>
  <r>
    <n v="395"/>
    <x v="136"/>
    <n v="6"/>
    <n v="34"/>
    <n v="12"/>
    <x v="6"/>
    <s v="May"/>
    <x v="9"/>
    <n v="16"/>
    <n v="32"/>
    <s v="Lopez, Teresa"/>
    <n v="3680"/>
    <n v="6"/>
    <s v="Vendedor Ssr"/>
    <n v="2"/>
    <n v="32"/>
    <n v="16"/>
    <n v="16"/>
    <n v="16"/>
    <n v="0.22"/>
    <x v="18"/>
    <n v="192"/>
    <n v="84.48"/>
    <x v="322"/>
    <n v="0.27999999999999997"/>
  </r>
  <r>
    <n v="396"/>
    <x v="136"/>
    <n v="4"/>
    <n v="8"/>
    <n v="5"/>
    <x v="6"/>
    <s v="May"/>
    <x v="7"/>
    <n v="14"/>
    <n v="28"/>
    <s v="Perez, Manuel"/>
    <n v="6768"/>
    <n v="3"/>
    <s v="Gerente"/>
    <n v="3"/>
    <n v="25.2"/>
    <n v="14"/>
    <n v="14"/>
    <n v="14"/>
    <n v="0.24"/>
    <x v="163"/>
    <n v="70"/>
    <n v="30.24"/>
    <x v="327"/>
    <n v="0.20444444444444448"/>
  </r>
  <r>
    <n v="397"/>
    <x v="137"/>
    <n v="8"/>
    <n v="33"/>
    <n v="17"/>
    <x v="0"/>
    <s v="May"/>
    <x v="5"/>
    <n v="14"/>
    <n v="28"/>
    <s v="Martin, Josefa"/>
    <n v="4217"/>
    <n v="5"/>
    <s v="Vendedor Sr"/>
    <n v="2"/>
    <n v="33.6"/>
    <n v="14"/>
    <n v="14"/>
    <n v="14"/>
    <n v="0.22"/>
    <x v="107"/>
    <n v="238"/>
    <n v="125.66400000000002"/>
    <x v="328"/>
    <n v="0.3633333333333334"/>
  </r>
  <r>
    <n v="398"/>
    <x v="137"/>
    <n v="9"/>
    <n v="36"/>
    <n v="17"/>
    <x v="0"/>
    <s v="May"/>
    <x v="0"/>
    <n v="26"/>
    <n v="52"/>
    <s v="Rodriguez, Francisco"/>
    <n v="1898"/>
    <n v="8"/>
    <s v="Pasante"/>
    <n v="1"/>
    <n v="62.4"/>
    <n v="26"/>
    <n v="26"/>
    <n v="26"/>
    <n v="0.2"/>
    <x v="164"/>
    <n v="442"/>
    <n v="212.16"/>
    <x v="329"/>
    <n v="0.38333333333333336"/>
  </r>
  <r>
    <n v="399"/>
    <x v="137"/>
    <n v="6"/>
    <n v="36"/>
    <n v="15"/>
    <x v="0"/>
    <s v="May"/>
    <x v="9"/>
    <n v="16"/>
    <n v="32"/>
    <s v="Rodriguez, Francisco"/>
    <n v="1898"/>
    <n v="8"/>
    <s v="Pasante"/>
    <n v="1"/>
    <n v="38.4"/>
    <n v="16"/>
    <n v="16"/>
    <n v="16"/>
    <n v="0.2"/>
    <x v="55"/>
    <n v="240"/>
    <n v="115.2"/>
    <x v="330"/>
    <n v="0.38333333333333336"/>
  </r>
  <r>
    <n v="400"/>
    <x v="138"/>
    <n v="4"/>
    <n v="8"/>
    <n v="11"/>
    <x v="1"/>
    <s v="May"/>
    <x v="7"/>
    <n v="14"/>
    <n v="28"/>
    <s v="Perez, Manuel"/>
    <n v="6768"/>
    <n v="3"/>
    <s v="Gerente"/>
    <n v="3"/>
    <n v="25.2"/>
    <n v="14"/>
    <n v="14"/>
    <n v="14"/>
    <n v="0.24"/>
    <x v="139"/>
    <n v="154"/>
    <n v="66.527999999999992"/>
    <x v="331"/>
    <n v="0.20444444444444443"/>
  </r>
  <r>
    <n v="401"/>
    <x v="138"/>
    <n v="5"/>
    <n v="6"/>
    <n v="20"/>
    <x v="1"/>
    <s v="May"/>
    <x v="6"/>
    <n v="24"/>
    <n v="48"/>
    <s v="Martinez, Pilar"/>
    <n v="2700"/>
    <n v="2"/>
    <s v="Director"/>
    <n v="4"/>
    <n v="43.2"/>
    <n v="24"/>
    <n v="24"/>
    <n v="24"/>
    <n v="0.26"/>
    <x v="23"/>
    <n v="480"/>
    <n v="224.64000000000001"/>
    <x v="332"/>
    <n v="0.18444444444444447"/>
  </r>
  <r>
    <n v="402"/>
    <x v="138"/>
    <n v="5"/>
    <n v="39"/>
    <n v="13"/>
    <x v="1"/>
    <s v="May"/>
    <x v="6"/>
    <n v="24"/>
    <n v="48"/>
    <s v="Gomez, Maria"/>
    <n v="2483"/>
    <n v="7"/>
    <s v="Vendedor Jr"/>
    <n v="2"/>
    <n v="48"/>
    <n v="24"/>
    <n v="24"/>
    <n v="24"/>
    <n v="0.22"/>
    <x v="42"/>
    <n v="312"/>
    <n v="137.28"/>
    <x v="209"/>
    <n v="0.28000000000000003"/>
  </r>
  <r>
    <n v="403"/>
    <x v="139"/>
    <n v="4"/>
    <n v="30"/>
    <n v="16"/>
    <x v="2"/>
    <s v="May"/>
    <x v="7"/>
    <n v="14"/>
    <n v="28"/>
    <s v="Gonzalez, Francisco"/>
    <n v="3909"/>
    <n v="6"/>
    <s v="Vendedor Ssr"/>
    <n v="2"/>
    <n v="28"/>
    <n v="14"/>
    <n v="14"/>
    <n v="14"/>
    <n v="0.22"/>
    <x v="43"/>
    <n v="224"/>
    <n v="98.56"/>
    <x v="324"/>
    <n v="0.27999999999999997"/>
  </r>
  <r>
    <n v="404"/>
    <x v="139"/>
    <n v="10"/>
    <n v="32"/>
    <n v="13"/>
    <x v="2"/>
    <s v="May"/>
    <x v="1"/>
    <n v="29"/>
    <n v="58"/>
    <s v="Gomez, Javier"/>
    <n v="1612"/>
    <n v="8"/>
    <s v="Pasante"/>
    <n v="1"/>
    <n v="58"/>
    <n v="29"/>
    <n v="29"/>
    <n v="29"/>
    <n v="0.2"/>
    <x v="71"/>
    <n v="377"/>
    <n v="150.80000000000001"/>
    <x v="333"/>
    <n v="0.30000000000000004"/>
  </r>
  <r>
    <n v="34"/>
    <x v="13"/>
    <n v="7"/>
    <n v="5"/>
    <n v="19"/>
    <x v="5"/>
    <s v="January"/>
    <x v="4"/>
    <n v="17"/>
    <n v="34"/>
    <s v="Lopez, Laura"/>
    <n v="3037"/>
    <n v="6"/>
    <s v="Vendedor Ssr"/>
    <n v="2"/>
    <n v="34"/>
    <n v="17"/>
    <n v="17"/>
    <n v="18.190000000000001"/>
    <n v="0.11"/>
    <x v="119"/>
    <n v="345.61"/>
    <n v="71.06"/>
    <x v="334"/>
    <n v="0.35499999999999998"/>
  </r>
  <r>
    <n v="406"/>
    <x v="140"/>
    <n v="5"/>
    <n v="1"/>
    <n v="20"/>
    <x v="3"/>
    <s v="May"/>
    <x v="6"/>
    <n v="24"/>
    <n v="48"/>
    <s v="Garcia, Juan"/>
    <n v="7402"/>
    <n v="7"/>
    <s v="Vendedor Jr"/>
    <n v="2"/>
    <n v="48"/>
    <n v="24"/>
    <n v="24"/>
    <n v="24"/>
    <n v="0.22"/>
    <x v="35"/>
    <n v="480"/>
    <n v="211.2"/>
    <x v="309"/>
    <n v="0.27999999999999997"/>
  </r>
  <r>
    <n v="407"/>
    <x v="140"/>
    <n v="8"/>
    <n v="34"/>
    <n v="13"/>
    <x v="3"/>
    <s v="May"/>
    <x v="5"/>
    <n v="14"/>
    <n v="28"/>
    <s v="Lopez, Teresa"/>
    <n v="3680"/>
    <n v="6"/>
    <s v="Vendedor Ssr"/>
    <n v="2"/>
    <n v="28"/>
    <n v="14"/>
    <n v="14"/>
    <n v="14"/>
    <n v="0.22"/>
    <x v="16"/>
    <n v="182"/>
    <n v="80.08"/>
    <x v="335"/>
    <n v="0.28000000000000003"/>
  </r>
  <r>
    <n v="408"/>
    <x v="140"/>
    <n v="2"/>
    <n v="10"/>
    <n v="15"/>
    <x v="3"/>
    <s v="May"/>
    <x v="3"/>
    <n v="14"/>
    <n v="28"/>
    <s v="Martin, Francisco"/>
    <n v="4384"/>
    <n v="5"/>
    <s v="Vendedor Sr"/>
    <n v="2"/>
    <n v="28"/>
    <n v="14"/>
    <n v="14"/>
    <n v="14"/>
    <n v="0.22"/>
    <x v="74"/>
    <n v="210"/>
    <n v="92.4"/>
    <x v="303"/>
    <n v="0.28000000000000003"/>
  </r>
  <r>
    <n v="409"/>
    <x v="141"/>
    <n v="4"/>
    <n v="9"/>
    <n v="5"/>
    <x v="4"/>
    <s v="May"/>
    <x v="7"/>
    <n v="14"/>
    <n v="28"/>
    <s v="Gomez, Jose"/>
    <n v="5400"/>
    <n v="4"/>
    <s v="Jefe"/>
    <n v="3"/>
    <n v="28"/>
    <n v="14"/>
    <n v="14"/>
    <n v="14"/>
    <n v="0.24"/>
    <x v="132"/>
    <n v="70"/>
    <n v="33.6"/>
    <x v="336"/>
    <n v="0.26000000000000006"/>
  </r>
  <r>
    <n v="410"/>
    <x v="141"/>
    <n v="9"/>
    <n v="16"/>
    <n v="17"/>
    <x v="4"/>
    <s v="May"/>
    <x v="0"/>
    <n v="26"/>
    <n v="52"/>
    <s v="Martin, Francisco"/>
    <n v="2456"/>
    <n v="7"/>
    <s v="Vendedor Jr"/>
    <n v="2"/>
    <n v="52"/>
    <n v="26"/>
    <n v="26"/>
    <n v="26"/>
    <n v="0.22"/>
    <x v="143"/>
    <n v="442"/>
    <n v="194.48"/>
    <x v="337"/>
    <n v="0.27999999999999997"/>
  </r>
  <r>
    <n v="411"/>
    <x v="141"/>
    <n v="6"/>
    <n v="40"/>
    <n v="16"/>
    <x v="4"/>
    <s v="May"/>
    <x v="9"/>
    <n v="16"/>
    <n v="32"/>
    <s v="Martin, Carmen"/>
    <n v="1598"/>
    <n v="8"/>
    <s v="Pasante"/>
    <n v="1"/>
    <n v="32"/>
    <n v="16"/>
    <n v="16"/>
    <n v="16"/>
    <n v="0.2"/>
    <x v="33"/>
    <n v="256"/>
    <n v="102.4"/>
    <x v="338"/>
    <n v="0.30000000000000004"/>
  </r>
  <r>
    <n v="412"/>
    <x v="142"/>
    <n v="5"/>
    <n v="33"/>
    <n v="22"/>
    <x v="5"/>
    <s v="May"/>
    <x v="6"/>
    <n v="24"/>
    <n v="48"/>
    <s v="Martin, Josefa"/>
    <n v="4217"/>
    <n v="5"/>
    <s v="Vendedor Sr"/>
    <n v="2"/>
    <n v="48"/>
    <n v="24"/>
    <n v="24"/>
    <n v="24"/>
    <n v="0.22"/>
    <x v="125"/>
    <n v="528"/>
    <n v="232.32"/>
    <x v="339"/>
    <n v="0.28000000000000008"/>
  </r>
  <r>
    <n v="413"/>
    <x v="142"/>
    <n v="2"/>
    <n v="5"/>
    <n v="19"/>
    <x v="5"/>
    <s v="May"/>
    <x v="3"/>
    <n v="14"/>
    <n v="28"/>
    <s v="Lopez, Laura"/>
    <n v="3037"/>
    <n v="6"/>
    <s v="Vendedor Ssr"/>
    <n v="2"/>
    <n v="28"/>
    <n v="14"/>
    <n v="14"/>
    <n v="14"/>
    <n v="0.22"/>
    <x v="49"/>
    <n v="266"/>
    <n v="117.04"/>
    <x v="318"/>
    <n v="0.27999999999999997"/>
  </r>
  <r>
    <n v="414"/>
    <x v="142"/>
    <n v="6"/>
    <n v="2"/>
    <n v="11"/>
    <x v="5"/>
    <s v="May"/>
    <x v="9"/>
    <n v="16"/>
    <n v="32"/>
    <s v="Rodriguez, Ana"/>
    <n v="6979"/>
    <n v="3"/>
    <s v="Gerente"/>
    <n v="3"/>
    <n v="28.8"/>
    <n v="16"/>
    <n v="16"/>
    <n v="16"/>
    <n v="0.24"/>
    <x v="165"/>
    <n v="176"/>
    <n v="76.031999999999996"/>
    <x v="340"/>
    <n v="0.20444444444444454"/>
  </r>
  <r>
    <n v="415"/>
    <x v="143"/>
    <n v="4"/>
    <n v="13"/>
    <n v="20"/>
    <x v="6"/>
    <s v="May"/>
    <x v="7"/>
    <n v="14"/>
    <n v="28"/>
    <s v="Gonzalez, Josefa"/>
    <n v="1830"/>
    <n v="8"/>
    <s v="Pasante"/>
    <n v="1"/>
    <n v="28"/>
    <n v="14"/>
    <n v="14"/>
    <n v="14"/>
    <n v="0.2"/>
    <x v="21"/>
    <n v="280"/>
    <n v="112"/>
    <x v="233"/>
    <n v="0.3"/>
  </r>
  <r>
    <n v="416"/>
    <x v="143"/>
    <n v="4"/>
    <n v="20"/>
    <n v="16"/>
    <x v="6"/>
    <s v="May"/>
    <x v="7"/>
    <n v="14"/>
    <n v="28"/>
    <s v="Gonzalez, Carmen"/>
    <n v="3522"/>
    <n v="6"/>
    <s v="Vendedor Ssr"/>
    <n v="2"/>
    <n v="28"/>
    <n v="14"/>
    <n v="14"/>
    <n v="14"/>
    <n v="0.22"/>
    <x v="43"/>
    <n v="224"/>
    <n v="98.56"/>
    <x v="324"/>
    <n v="0.27999999999999997"/>
  </r>
  <r>
    <n v="417"/>
    <x v="143"/>
    <n v="3"/>
    <n v="25"/>
    <n v="17"/>
    <x v="6"/>
    <s v="May"/>
    <x v="2"/>
    <n v="23"/>
    <n v="46"/>
    <s v="Perez, Laura"/>
    <n v="3586"/>
    <n v="6"/>
    <s v="Vendedor Ssr"/>
    <n v="2"/>
    <n v="46"/>
    <n v="23"/>
    <n v="23"/>
    <n v="23"/>
    <n v="0.22"/>
    <x v="20"/>
    <n v="391"/>
    <n v="172.04"/>
    <x v="341"/>
    <n v="0.28000000000000003"/>
  </r>
  <r>
    <n v="480"/>
    <x v="144"/>
    <n v="7"/>
    <n v="5"/>
    <n v="18"/>
    <x v="6"/>
    <s v="June"/>
    <x v="4"/>
    <n v="17"/>
    <n v="34"/>
    <s v="Lopez, Laura"/>
    <n v="3037"/>
    <n v="6"/>
    <s v="Vendedor Ssr"/>
    <n v="2"/>
    <n v="34"/>
    <n v="17"/>
    <n v="17"/>
    <n v="17"/>
    <n v="0.17"/>
    <x v="36"/>
    <n v="306"/>
    <n v="104.04"/>
    <x v="342"/>
    <n v="0.32999999999999996"/>
  </r>
  <r>
    <n v="419"/>
    <x v="145"/>
    <n v="7"/>
    <n v="34"/>
    <n v="17"/>
    <x v="0"/>
    <s v="May"/>
    <x v="4"/>
    <n v="17"/>
    <n v="34"/>
    <s v="Lopez, Teresa"/>
    <n v="3680"/>
    <n v="6"/>
    <s v="Vendedor Ssr"/>
    <n v="2"/>
    <n v="40.799999999999997"/>
    <n v="17"/>
    <n v="17"/>
    <n v="17"/>
    <n v="0.22"/>
    <x v="124"/>
    <n v="289"/>
    <n v="152.59199999999998"/>
    <x v="343"/>
    <n v="0.36333333333333329"/>
  </r>
  <r>
    <n v="420"/>
    <x v="145"/>
    <n v="10"/>
    <n v="16"/>
    <n v="14"/>
    <x v="0"/>
    <s v="May"/>
    <x v="1"/>
    <n v="29"/>
    <n v="58"/>
    <s v="Martin, Francisco"/>
    <n v="2456"/>
    <n v="7"/>
    <s v="Vendedor Jr"/>
    <n v="2"/>
    <n v="69.599999999999994"/>
    <n v="29"/>
    <n v="29"/>
    <n v="29"/>
    <n v="0.22"/>
    <x v="166"/>
    <n v="406"/>
    <n v="214.36799999999997"/>
    <x v="344"/>
    <n v="0.36333333333333329"/>
  </r>
  <r>
    <n v="421"/>
    <x v="146"/>
    <n v="4"/>
    <n v="21"/>
    <n v="9"/>
    <x v="1"/>
    <s v="May"/>
    <x v="7"/>
    <n v="14"/>
    <n v="28"/>
    <s v="Fernandez, Juan"/>
    <n v="2616"/>
    <n v="7"/>
    <s v="Vendedor Jr"/>
    <n v="2"/>
    <n v="28"/>
    <n v="14"/>
    <n v="14"/>
    <n v="14"/>
    <n v="0.22"/>
    <x v="50"/>
    <n v="126"/>
    <n v="55.44"/>
    <x v="345"/>
    <n v="0.28000000000000003"/>
  </r>
  <r>
    <n v="422"/>
    <x v="146"/>
    <n v="7"/>
    <n v="13"/>
    <n v="19"/>
    <x v="1"/>
    <s v="May"/>
    <x v="4"/>
    <n v="17"/>
    <n v="34"/>
    <s v="Gonzalez, Josefa"/>
    <n v="1830"/>
    <n v="8"/>
    <s v="Pasante"/>
    <n v="1"/>
    <n v="34"/>
    <n v="17"/>
    <n v="17"/>
    <n v="17"/>
    <n v="0.2"/>
    <x v="119"/>
    <n v="323"/>
    <n v="129.20000000000002"/>
    <x v="346"/>
    <n v="0.29999999999999993"/>
  </r>
  <r>
    <n v="423"/>
    <x v="146"/>
    <n v="10"/>
    <n v="26"/>
    <n v="19"/>
    <x v="1"/>
    <s v="May"/>
    <x v="1"/>
    <n v="29"/>
    <n v="58"/>
    <s v="Gomez, Pilar"/>
    <n v="2557"/>
    <n v="7"/>
    <s v="Vendedor Jr"/>
    <n v="2"/>
    <n v="58"/>
    <n v="29"/>
    <n v="29"/>
    <n v="29"/>
    <n v="0.22"/>
    <x v="153"/>
    <n v="551"/>
    <n v="242.44"/>
    <x v="347"/>
    <n v="0.27999999999999997"/>
  </r>
  <r>
    <n v="424"/>
    <x v="147"/>
    <n v="1"/>
    <n v="37"/>
    <n v="6"/>
    <x v="2"/>
    <s v="May"/>
    <x v="8"/>
    <n v="10"/>
    <n v="20"/>
    <s v="Gonzalez, Lionel"/>
    <n v="4073"/>
    <n v="5"/>
    <s v="Vendedor Sr"/>
    <n v="2"/>
    <n v="20"/>
    <n v="10"/>
    <n v="10"/>
    <n v="10"/>
    <n v="0.22"/>
    <x v="167"/>
    <n v="60"/>
    <n v="26.4"/>
    <x v="348"/>
    <n v="0.27999999999999997"/>
  </r>
  <r>
    <n v="425"/>
    <x v="147"/>
    <n v="1"/>
    <n v="13"/>
    <n v="18"/>
    <x v="2"/>
    <s v="May"/>
    <x v="8"/>
    <n v="10"/>
    <n v="20"/>
    <s v="Gonzalez, Josefa"/>
    <n v="1830"/>
    <n v="8"/>
    <s v="Pasante"/>
    <n v="1"/>
    <n v="20"/>
    <n v="10"/>
    <n v="10"/>
    <n v="10"/>
    <n v="0.2"/>
    <x v="92"/>
    <n v="180"/>
    <n v="72"/>
    <x v="349"/>
    <n v="0.3"/>
  </r>
  <r>
    <n v="426"/>
    <x v="147"/>
    <n v="1"/>
    <n v="6"/>
    <n v="18"/>
    <x v="2"/>
    <s v="May"/>
    <x v="8"/>
    <n v="10"/>
    <n v="20"/>
    <s v="Martinez, Pilar"/>
    <n v="2700"/>
    <n v="2"/>
    <s v="Director"/>
    <n v="4"/>
    <n v="18"/>
    <n v="10"/>
    <n v="10"/>
    <n v="10"/>
    <n v="0.26"/>
    <x v="101"/>
    <n v="180"/>
    <n v="84.240000000000009"/>
    <x v="350"/>
    <n v="0.18444444444444441"/>
  </r>
  <r>
    <n v="427"/>
    <x v="148"/>
    <n v="2"/>
    <n v="32"/>
    <n v="12"/>
    <x v="3"/>
    <s v="May"/>
    <x v="3"/>
    <n v="14"/>
    <n v="28"/>
    <s v="Gomez, Javier"/>
    <n v="1612"/>
    <n v="8"/>
    <s v="Pasante"/>
    <n v="1"/>
    <n v="28"/>
    <n v="14"/>
    <n v="14"/>
    <n v="14"/>
    <n v="0.2"/>
    <x v="70"/>
    <n v="168"/>
    <n v="67.2"/>
    <x v="319"/>
    <n v="0.30000000000000004"/>
  </r>
  <r>
    <n v="428"/>
    <x v="148"/>
    <n v="2"/>
    <n v="39"/>
    <n v="21"/>
    <x v="3"/>
    <s v="May"/>
    <x v="3"/>
    <n v="14"/>
    <n v="28"/>
    <s v="Gomez, Maria"/>
    <n v="2483"/>
    <n v="7"/>
    <s v="Vendedor Jr"/>
    <n v="2"/>
    <n v="28"/>
    <n v="14"/>
    <n v="14"/>
    <n v="14"/>
    <n v="0.22"/>
    <x v="76"/>
    <n v="294"/>
    <n v="129.36000000000001"/>
    <x v="351"/>
    <n v="0.27999999999999997"/>
  </r>
  <r>
    <n v="429"/>
    <x v="148"/>
    <n v="8"/>
    <n v="22"/>
    <n v="16"/>
    <x v="3"/>
    <s v="May"/>
    <x v="5"/>
    <n v="14"/>
    <n v="28"/>
    <s v="Lopez, Ana"/>
    <n v="1601"/>
    <n v="8"/>
    <s v="Pasante"/>
    <n v="1"/>
    <n v="28"/>
    <n v="14"/>
    <n v="14"/>
    <n v="14"/>
    <n v="0.2"/>
    <x v="43"/>
    <n v="224"/>
    <n v="89.600000000000009"/>
    <x v="352"/>
    <n v="0.29999999999999993"/>
  </r>
  <r>
    <n v="430"/>
    <x v="149"/>
    <n v="10"/>
    <n v="39"/>
    <n v="13"/>
    <x v="4"/>
    <s v="May"/>
    <x v="1"/>
    <n v="29"/>
    <n v="58"/>
    <s v="Gomez, Maria"/>
    <n v="2483"/>
    <n v="7"/>
    <s v="Vendedor Jr"/>
    <n v="2"/>
    <n v="58"/>
    <n v="29"/>
    <n v="29"/>
    <n v="29"/>
    <n v="0.22"/>
    <x v="71"/>
    <n v="377"/>
    <n v="165.88"/>
    <x v="353"/>
    <n v="0.28000000000000003"/>
  </r>
  <r>
    <n v="431"/>
    <x v="149"/>
    <n v="9"/>
    <n v="29"/>
    <n v="20"/>
    <x v="4"/>
    <s v="May"/>
    <x v="0"/>
    <n v="26"/>
    <n v="52"/>
    <s v="Rodriguez, Jose"/>
    <n v="4645"/>
    <n v="5"/>
    <s v="Vendedor Sr"/>
    <n v="2"/>
    <n v="52"/>
    <n v="26"/>
    <n v="26"/>
    <n v="26"/>
    <n v="0.22"/>
    <x v="128"/>
    <n v="520"/>
    <n v="228.8"/>
    <x v="354"/>
    <n v="0.28000000000000003"/>
  </r>
  <r>
    <n v="432"/>
    <x v="149"/>
    <n v="3"/>
    <n v="25"/>
    <n v="7"/>
    <x v="4"/>
    <s v="May"/>
    <x v="2"/>
    <n v="23"/>
    <n v="46"/>
    <s v="Perez, Laura"/>
    <n v="3586"/>
    <n v="6"/>
    <s v="Vendedor Ssr"/>
    <n v="2"/>
    <n v="46"/>
    <n v="23"/>
    <n v="23"/>
    <n v="23"/>
    <n v="0.22"/>
    <x v="2"/>
    <n v="161"/>
    <n v="70.84"/>
    <x v="355"/>
    <n v="0.27999999999999997"/>
  </r>
  <r>
    <n v="433"/>
    <x v="150"/>
    <n v="1"/>
    <n v="29"/>
    <n v="8"/>
    <x v="5"/>
    <s v="May"/>
    <x v="8"/>
    <n v="10"/>
    <n v="20"/>
    <s v="Rodriguez, Jose"/>
    <n v="4645"/>
    <n v="5"/>
    <s v="Vendedor Sr"/>
    <n v="2"/>
    <n v="20"/>
    <n v="10"/>
    <n v="10"/>
    <n v="10"/>
    <n v="0.22"/>
    <x v="168"/>
    <n v="80"/>
    <n v="35.200000000000003"/>
    <x v="356"/>
    <n v="0.27999999999999997"/>
  </r>
  <r>
    <n v="434"/>
    <x v="150"/>
    <n v="6"/>
    <n v="25"/>
    <n v="8"/>
    <x v="5"/>
    <s v="May"/>
    <x v="9"/>
    <n v="16"/>
    <n v="32"/>
    <s v="Perez, Laura"/>
    <n v="3586"/>
    <n v="6"/>
    <s v="Vendedor Ssr"/>
    <n v="2"/>
    <n v="32"/>
    <n v="16"/>
    <n v="16"/>
    <n v="16"/>
    <n v="0.22"/>
    <x v="169"/>
    <n v="128"/>
    <n v="56.32"/>
    <x v="357"/>
    <n v="0.28000000000000003"/>
  </r>
  <r>
    <n v="435"/>
    <x v="150"/>
    <n v="1"/>
    <n v="28"/>
    <n v="9"/>
    <x v="5"/>
    <s v="May"/>
    <x v="8"/>
    <n v="10"/>
    <n v="20"/>
    <s v="Garcia, Manuel"/>
    <n v="5249"/>
    <n v="4"/>
    <s v="Jefe"/>
    <n v="3"/>
    <n v="20"/>
    <n v="10"/>
    <n v="10"/>
    <n v="10"/>
    <n v="0.24"/>
    <x v="40"/>
    <n v="90"/>
    <n v="43.199999999999996"/>
    <x v="358"/>
    <n v="0.26000000000000006"/>
  </r>
  <r>
    <n v="436"/>
    <x v="151"/>
    <n v="8"/>
    <n v="33"/>
    <n v="14"/>
    <x v="6"/>
    <s v="May"/>
    <x v="5"/>
    <n v="14"/>
    <n v="28"/>
    <s v="Martin, Josefa"/>
    <n v="4217"/>
    <n v="5"/>
    <s v="Vendedor Sr"/>
    <n v="2"/>
    <n v="28"/>
    <n v="14"/>
    <n v="14"/>
    <n v="14"/>
    <n v="0.22"/>
    <x v="34"/>
    <n v="196"/>
    <n v="86.24"/>
    <x v="311"/>
    <n v="0.27999999999999997"/>
  </r>
  <r>
    <n v="437"/>
    <x v="151"/>
    <n v="6"/>
    <n v="16"/>
    <n v="13"/>
    <x v="6"/>
    <s v="May"/>
    <x v="9"/>
    <n v="16"/>
    <n v="32"/>
    <s v="Martin, Francisco"/>
    <n v="2456"/>
    <n v="7"/>
    <s v="Vendedor Jr"/>
    <n v="2"/>
    <n v="32"/>
    <n v="16"/>
    <n v="16"/>
    <n v="16"/>
    <n v="0.22"/>
    <x v="38"/>
    <n v="208"/>
    <n v="91.52"/>
    <x v="359"/>
    <n v="0.28000000000000003"/>
  </r>
  <r>
    <n v="438"/>
    <x v="151"/>
    <n v="8"/>
    <n v="10"/>
    <n v="11"/>
    <x v="6"/>
    <s v="May"/>
    <x v="5"/>
    <n v="14"/>
    <n v="28"/>
    <s v="Martin, Francisco"/>
    <n v="4384"/>
    <n v="5"/>
    <s v="Vendedor Sr"/>
    <n v="2"/>
    <n v="28"/>
    <n v="14"/>
    <n v="14"/>
    <n v="14"/>
    <n v="0.22"/>
    <x v="11"/>
    <n v="154"/>
    <n v="67.760000000000005"/>
    <x v="360"/>
    <n v="0.28000000000000003"/>
  </r>
  <r>
    <n v="439"/>
    <x v="152"/>
    <n v="8"/>
    <n v="2"/>
    <n v="15"/>
    <x v="0"/>
    <s v="May"/>
    <x v="5"/>
    <n v="14"/>
    <n v="28"/>
    <s v="Rodriguez, Ana"/>
    <n v="6979"/>
    <n v="3"/>
    <s v="Gerente"/>
    <n v="3"/>
    <n v="25.2"/>
    <n v="14"/>
    <n v="14"/>
    <n v="14"/>
    <n v="0.24"/>
    <x v="12"/>
    <n v="210"/>
    <n v="90.72"/>
    <x v="361"/>
    <n v="0.20444444444444437"/>
  </r>
  <r>
    <n v="440"/>
    <x v="152"/>
    <n v="5"/>
    <n v="23"/>
    <n v="21"/>
    <x v="0"/>
    <s v="May"/>
    <x v="6"/>
    <n v="24"/>
    <n v="48"/>
    <s v="Martinez, Pedro"/>
    <n v="5555"/>
    <n v="4"/>
    <s v="Jefe"/>
    <n v="3"/>
    <n v="57.599999999999994"/>
    <n v="24"/>
    <n v="24"/>
    <n v="24"/>
    <n v="0.24"/>
    <x v="170"/>
    <n v="504"/>
    <n v="290.30399999999997"/>
    <x v="362"/>
    <n v="0.34333333333333332"/>
  </r>
  <r>
    <n v="441"/>
    <x v="152"/>
    <n v="9"/>
    <n v="26"/>
    <n v="21"/>
    <x v="0"/>
    <s v="May"/>
    <x v="0"/>
    <n v="26"/>
    <n v="52"/>
    <s v="Gomez, Pilar"/>
    <n v="2557"/>
    <n v="7"/>
    <s v="Vendedor Jr"/>
    <n v="2"/>
    <n v="62.4"/>
    <n v="26"/>
    <n v="26"/>
    <n v="26"/>
    <n v="0.22"/>
    <x v="135"/>
    <n v="546"/>
    <n v="288.28799999999995"/>
    <x v="363"/>
    <n v="0.36333333333333329"/>
  </r>
  <r>
    <n v="442"/>
    <x v="153"/>
    <n v="8"/>
    <n v="23"/>
    <n v="17"/>
    <x v="1"/>
    <s v="May"/>
    <x v="5"/>
    <n v="14"/>
    <n v="28"/>
    <s v="Martinez, Pedro"/>
    <n v="5555"/>
    <n v="4"/>
    <s v="Jefe"/>
    <n v="3"/>
    <n v="28"/>
    <n v="14"/>
    <n v="14"/>
    <n v="14"/>
    <n v="0.24"/>
    <x v="9"/>
    <n v="238"/>
    <n v="114.24"/>
    <x v="364"/>
    <n v="0.25999999999999995"/>
  </r>
  <r>
    <n v="443"/>
    <x v="153"/>
    <n v="8"/>
    <n v="15"/>
    <n v="22"/>
    <x v="1"/>
    <s v="May"/>
    <x v="5"/>
    <n v="14"/>
    <n v="28"/>
    <s v="Gomez, David"/>
    <n v="1821"/>
    <n v="8"/>
    <s v="Pasante"/>
    <n v="1"/>
    <n v="28"/>
    <n v="14"/>
    <n v="14"/>
    <n v="14"/>
    <n v="0.2"/>
    <x v="171"/>
    <n v="308"/>
    <n v="123.2"/>
    <x v="365"/>
    <n v="0.30000000000000004"/>
  </r>
  <r>
    <n v="444"/>
    <x v="153"/>
    <n v="10"/>
    <n v="15"/>
    <n v="11"/>
    <x v="1"/>
    <s v="May"/>
    <x v="1"/>
    <n v="29"/>
    <n v="58"/>
    <s v="Gomez, David"/>
    <n v="1821"/>
    <n v="8"/>
    <s v="Pasante"/>
    <n v="1"/>
    <n v="58"/>
    <n v="29"/>
    <n v="29"/>
    <n v="29"/>
    <n v="0.2"/>
    <x v="136"/>
    <n v="319"/>
    <n v="127.60000000000001"/>
    <x v="366"/>
    <n v="0.3"/>
  </r>
  <r>
    <n v="445"/>
    <x v="154"/>
    <n v="3"/>
    <n v="7"/>
    <n v="8"/>
    <x v="2"/>
    <s v="May"/>
    <x v="2"/>
    <n v="23"/>
    <n v="46"/>
    <s v="Sanchez, Antonio"/>
    <n v="1810"/>
    <n v="8"/>
    <s v="Pasante"/>
    <n v="1"/>
    <n v="46"/>
    <n v="23"/>
    <n v="23"/>
    <n v="23"/>
    <n v="0.2"/>
    <x v="172"/>
    <n v="184"/>
    <n v="73.600000000000009"/>
    <x v="367"/>
    <n v="0.29999999999999993"/>
  </r>
  <r>
    <n v="446"/>
    <x v="154"/>
    <n v="4"/>
    <n v="8"/>
    <n v="9"/>
    <x v="2"/>
    <s v="May"/>
    <x v="7"/>
    <n v="14"/>
    <n v="28"/>
    <s v="Perez, Manuel"/>
    <n v="6768"/>
    <n v="3"/>
    <s v="Gerente"/>
    <n v="3"/>
    <n v="25.2"/>
    <n v="14"/>
    <n v="14"/>
    <n v="14"/>
    <n v="0.24"/>
    <x v="173"/>
    <n v="126"/>
    <n v="54.431999999999995"/>
    <x v="368"/>
    <n v="0.20444444444444443"/>
  </r>
  <r>
    <n v="447"/>
    <x v="154"/>
    <n v="4"/>
    <n v="34"/>
    <n v="17"/>
    <x v="2"/>
    <s v="May"/>
    <x v="7"/>
    <n v="14"/>
    <n v="28"/>
    <s v="Lopez, Teresa"/>
    <n v="3680"/>
    <n v="6"/>
    <s v="Vendedor Ssr"/>
    <n v="2"/>
    <n v="28"/>
    <n v="14"/>
    <n v="14"/>
    <n v="14"/>
    <n v="0.22"/>
    <x v="9"/>
    <n v="238"/>
    <n v="104.72"/>
    <x v="306"/>
    <n v="0.27999999999999992"/>
  </r>
  <r>
    <n v="448"/>
    <x v="155"/>
    <n v="4"/>
    <n v="25"/>
    <n v="5"/>
    <x v="3"/>
    <s v="May"/>
    <x v="7"/>
    <n v="14"/>
    <n v="28"/>
    <s v="Perez, Laura"/>
    <n v="3586"/>
    <n v="6"/>
    <s v="Vendedor Ssr"/>
    <n v="2"/>
    <n v="28"/>
    <n v="14"/>
    <n v="14"/>
    <n v="14"/>
    <n v="0.22"/>
    <x v="132"/>
    <n v="70"/>
    <n v="30.8"/>
    <x v="369"/>
    <n v="0.28000000000000003"/>
  </r>
  <r>
    <n v="449"/>
    <x v="155"/>
    <n v="2"/>
    <n v="11"/>
    <n v="14"/>
    <x v="3"/>
    <s v="May"/>
    <x v="3"/>
    <n v="14"/>
    <n v="28"/>
    <s v="Garcia, Isabel"/>
    <n v="3985"/>
    <n v="6"/>
    <s v="Vendedor Ssr"/>
    <n v="2"/>
    <n v="28"/>
    <n v="14"/>
    <n v="14"/>
    <n v="14"/>
    <n v="0.22"/>
    <x v="34"/>
    <n v="196"/>
    <n v="86.24"/>
    <x v="311"/>
    <n v="0.27999999999999997"/>
  </r>
  <r>
    <n v="450"/>
    <x v="155"/>
    <n v="5"/>
    <n v="29"/>
    <n v="8"/>
    <x v="3"/>
    <s v="May"/>
    <x v="6"/>
    <n v="24"/>
    <n v="48"/>
    <s v="Rodriguez, Jose"/>
    <n v="4645"/>
    <n v="5"/>
    <s v="Vendedor Sr"/>
    <n v="2"/>
    <n v="48"/>
    <n v="24"/>
    <n v="24"/>
    <n v="24"/>
    <n v="0.22"/>
    <x v="18"/>
    <n v="192"/>
    <n v="84.48"/>
    <x v="322"/>
    <n v="0.27999999999999997"/>
  </r>
  <r>
    <n v="451"/>
    <x v="156"/>
    <n v="1"/>
    <n v="7"/>
    <n v="19"/>
    <x v="4"/>
    <s v="June"/>
    <x v="8"/>
    <n v="10"/>
    <n v="20"/>
    <s v="Sanchez, Antonio"/>
    <n v="1810"/>
    <n v="8"/>
    <s v="Pasante"/>
    <n v="1"/>
    <n v="20"/>
    <n v="10.5"/>
    <n v="10"/>
    <n v="10.5"/>
    <n v="0.15"/>
    <x v="78"/>
    <n v="199.5"/>
    <n v="57"/>
    <x v="370"/>
    <n v="0.32500000000000001"/>
  </r>
  <r>
    <n v="452"/>
    <x v="156"/>
    <n v="8"/>
    <n v="7"/>
    <n v="10"/>
    <x v="4"/>
    <s v="June"/>
    <x v="5"/>
    <n v="14"/>
    <n v="28"/>
    <s v="Sanchez, Antonio"/>
    <n v="1810"/>
    <n v="8"/>
    <s v="Pasante"/>
    <n v="1"/>
    <n v="28"/>
    <n v="14"/>
    <n v="14"/>
    <n v="14"/>
    <n v="0.15"/>
    <x v="48"/>
    <n v="140"/>
    <n v="42"/>
    <x v="371"/>
    <n v="0.35"/>
  </r>
  <r>
    <n v="453"/>
    <x v="156"/>
    <n v="3"/>
    <n v="30"/>
    <n v="21"/>
    <x v="4"/>
    <s v="June"/>
    <x v="2"/>
    <n v="23"/>
    <n v="46"/>
    <s v="Gonzalez, Francisco"/>
    <n v="3909"/>
    <n v="6"/>
    <s v="Vendedor Ssr"/>
    <n v="2"/>
    <n v="46"/>
    <n v="24.150000000000002"/>
    <n v="23"/>
    <n v="24.150000000000002"/>
    <n v="0.17"/>
    <x v="174"/>
    <n v="507.15000000000003"/>
    <n v="164.22"/>
    <x v="372"/>
    <n v="0.30499999999999999"/>
  </r>
  <r>
    <n v="454"/>
    <x v="157"/>
    <n v="4"/>
    <n v="28"/>
    <n v="10"/>
    <x v="5"/>
    <s v="June"/>
    <x v="7"/>
    <n v="14"/>
    <n v="28"/>
    <s v="Garcia, Manuel"/>
    <n v="5249"/>
    <n v="4"/>
    <s v="Jefe"/>
    <n v="3"/>
    <n v="28"/>
    <n v="14.700000000000001"/>
    <n v="14"/>
    <n v="14.700000000000001"/>
    <n v="0.19"/>
    <x v="48"/>
    <n v="147"/>
    <n v="53.2"/>
    <x v="373"/>
    <n v="0.28500000000000003"/>
  </r>
  <r>
    <n v="455"/>
    <x v="157"/>
    <n v="5"/>
    <n v="20"/>
    <n v="15"/>
    <x v="5"/>
    <s v="June"/>
    <x v="6"/>
    <n v="24"/>
    <n v="48"/>
    <s v="Gonzalez, Carmen"/>
    <n v="3522"/>
    <n v="6"/>
    <s v="Vendedor Ssr"/>
    <n v="2"/>
    <n v="48"/>
    <n v="24"/>
    <n v="24"/>
    <n v="24"/>
    <n v="0.17"/>
    <x v="22"/>
    <n v="360"/>
    <n v="122.4"/>
    <x v="374"/>
    <n v="0.33"/>
  </r>
  <r>
    <n v="456"/>
    <x v="157"/>
    <n v="7"/>
    <n v="37"/>
    <n v="15"/>
    <x v="5"/>
    <s v="June"/>
    <x v="4"/>
    <n v="17"/>
    <n v="34"/>
    <s v="Gonzalez, Lionel"/>
    <n v="4073"/>
    <n v="5"/>
    <s v="Vendedor Sr"/>
    <n v="2"/>
    <n v="34"/>
    <n v="17"/>
    <n v="17"/>
    <n v="17"/>
    <n v="0.17"/>
    <x v="121"/>
    <n v="255"/>
    <n v="86.7"/>
    <x v="375"/>
    <n v="0.33"/>
  </r>
  <r>
    <n v="457"/>
    <x v="158"/>
    <n v="8"/>
    <n v="11"/>
    <n v="21"/>
    <x v="6"/>
    <s v="June"/>
    <x v="5"/>
    <n v="14"/>
    <n v="28"/>
    <s v="Garcia, Isabel"/>
    <n v="3985"/>
    <n v="6"/>
    <s v="Vendedor Ssr"/>
    <n v="2"/>
    <n v="28"/>
    <n v="14"/>
    <n v="14"/>
    <n v="14"/>
    <n v="0.17"/>
    <x v="76"/>
    <n v="294"/>
    <n v="99.960000000000008"/>
    <x v="376"/>
    <n v="0.32999999999999996"/>
  </r>
  <r>
    <n v="458"/>
    <x v="158"/>
    <n v="1"/>
    <n v="34"/>
    <n v="9"/>
    <x v="6"/>
    <s v="June"/>
    <x v="8"/>
    <n v="10"/>
    <n v="20"/>
    <s v="Lopez, Teresa"/>
    <n v="3680"/>
    <n v="6"/>
    <s v="Vendedor Ssr"/>
    <n v="2"/>
    <n v="20"/>
    <n v="10.5"/>
    <n v="10"/>
    <n v="10.5"/>
    <n v="0.17"/>
    <x v="40"/>
    <n v="94.5"/>
    <n v="30.6"/>
    <x v="377"/>
    <n v="0.30500000000000005"/>
  </r>
  <r>
    <n v="459"/>
    <x v="158"/>
    <n v="6"/>
    <n v="15"/>
    <n v="13"/>
    <x v="6"/>
    <s v="June"/>
    <x v="9"/>
    <n v="16"/>
    <n v="32"/>
    <s v="Gomez, David"/>
    <n v="1821"/>
    <n v="8"/>
    <s v="Pasante"/>
    <n v="1"/>
    <n v="32"/>
    <n v="16"/>
    <n v="16"/>
    <n v="16"/>
    <n v="0.15"/>
    <x v="38"/>
    <n v="208"/>
    <n v="62.4"/>
    <x v="378"/>
    <n v="0.35000000000000003"/>
  </r>
  <r>
    <n v="460"/>
    <x v="159"/>
    <n v="3"/>
    <n v="31"/>
    <n v="12"/>
    <x v="0"/>
    <s v="June"/>
    <x v="2"/>
    <n v="23"/>
    <n v="46"/>
    <s v="Fernandez, Isabel"/>
    <n v="2227"/>
    <n v="7"/>
    <s v="Vendedor Jr"/>
    <n v="2"/>
    <n v="55.199999999999996"/>
    <n v="24.150000000000002"/>
    <n v="23"/>
    <n v="24.150000000000002"/>
    <n v="0.17"/>
    <x v="130"/>
    <n v="289.8"/>
    <n v="112.608"/>
    <x v="379"/>
    <n v="0.39249999999999996"/>
  </r>
  <r>
    <n v="461"/>
    <x v="159"/>
    <n v="9"/>
    <n v="39"/>
    <n v="14"/>
    <x v="0"/>
    <s v="June"/>
    <x v="0"/>
    <n v="26"/>
    <n v="52"/>
    <s v="Gomez, Maria"/>
    <n v="2483"/>
    <n v="7"/>
    <s v="Vendedor Jr"/>
    <n v="2"/>
    <n v="62.4"/>
    <n v="26"/>
    <n v="26"/>
    <n v="26"/>
    <n v="0.17"/>
    <x v="175"/>
    <n v="364"/>
    <n v="148.512"/>
    <x v="380"/>
    <n v="0.41333333333333339"/>
  </r>
  <r>
    <n v="462"/>
    <x v="159"/>
    <n v="9"/>
    <n v="40"/>
    <n v="16"/>
    <x v="0"/>
    <s v="June"/>
    <x v="0"/>
    <n v="26"/>
    <n v="52"/>
    <s v="Martin, Carmen"/>
    <n v="1598"/>
    <n v="8"/>
    <s v="Pasante"/>
    <n v="1"/>
    <n v="62.4"/>
    <n v="26"/>
    <n v="26"/>
    <n v="26"/>
    <n v="0.15"/>
    <x v="176"/>
    <n v="416"/>
    <n v="149.76"/>
    <x v="381"/>
    <n v="0.43333333333333335"/>
  </r>
  <r>
    <n v="463"/>
    <x v="160"/>
    <n v="9"/>
    <n v="18"/>
    <n v="10"/>
    <x v="1"/>
    <s v="June"/>
    <x v="0"/>
    <n v="26"/>
    <n v="52"/>
    <s v="Garcia, Jose"/>
    <n v="5194"/>
    <n v="4"/>
    <s v="Jefe"/>
    <n v="3"/>
    <n v="52"/>
    <n v="26"/>
    <n v="26"/>
    <n v="26"/>
    <n v="0.19"/>
    <x v="37"/>
    <n v="260"/>
    <n v="98.8"/>
    <x v="382"/>
    <n v="0.31"/>
  </r>
  <r>
    <n v="464"/>
    <x v="160"/>
    <n v="6"/>
    <n v="4"/>
    <n v="6"/>
    <x v="1"/>
    <s v="June"/>
    <x v="9"/>
    <n v="16"/>
    <n v="32"/>
    <s v="Fernandez, Isabel"/>
    <n v="4345"/>
    <n v="5"/>
    <s v="Vendedor Sr"/>
    <n v="2"/>
    <n v="32"/>
    <n v="16"/>
    <n v="16"/>
    <n v="16"/>
    <n v="0.17"/>
    <x v="177"/>
    <n v="96"/>
    <n v="32.64"/>
    <x v="383"/>
    <n v="0.33000000000000007"/>
  </r>
  <r>
    <n v="465"/>
    <x v="160"/>
    <n v="8"/>
    <n v="17"/>
    <n v="22"/>
    <x v="1"/>
    <s v="June"/>
    <x v="5"/>
    <n v="14"/>
    <n v="28"/>
    <s v="Messi, Lionel"/>
    <n v="8512"/>
    <n v="1"/>
    <s v="CEO"/>
    <n v="5"/>
    <n v="25.2"/>
    <n v="14"/>
    <n v="14"/>
    <n v="14"/>
    <n v="0.23"/>
    <x v="178"/>
    <n v="308"/>
    <n v="127.512"/>
    <x v="384"/>
    <n v="0.21444444444444441"/>
  </r>
  <r>
    <n v="466"/>
    <x v="161"/>
    <n v="7"/>
    <n v="31"/>
    <n v="13"/>
    <x v="2"/>
    <s v="June"/>
    <x v="4"/>
    <n v="17"/>
    <n v="34"/>
    <s v="Fernandez, Isabel"/>
    <n v="2227"/>
    <n v="7"/>
    <s v="Vendedor Jr"/>
    <n v="2"/>
    <n v="34"/>
    <n v="17"/>
    <n v="17"/>
    <n v="17"/>
    <n v="0.17"/>
    <x v="179"/>
    <n v="221"/>
    <n v="75.14"/>
    <x v="385"/>
    <n v="0.33"/>
  </r>
  <r>
    <n v="467"/>
    <x v="161"/>
    <n v="6"/>
    <n v="2"/>
    <n v="20"/>
    <x v="2"/>
    <s v="June"/>
    <x v="9"/>
    <n v="16"/>
    <n v="32"/>
    <s v="Rodriguez, Ana"/>
    <n v="6979"/>
    <n v="3"/>
    <s v="Gerente"/>
    <n v="3"/>
    <n v="28.8"/>
    <n v="16"/>
    <n v="16"/>
    <n v="16"/>
    <n v="0.19"/>
    <x v="55"/>
    <n v="320"/>
    <n v="109.44"/>
    <x v="386"/>
    <n v="0.25444444444444447"/>
  </r>
  <r>
    <n v="468"/>
    <x v="161"/>
    <n v="4"/>
    <n v="35"/>
    <n v="14"/>
    <x v="2"/>
    <s v="June"/>
    <x v="7"/>
    <n v="14"/>
    <n v="28"/>
    <s v="Garcia, David"/>
    <n v="2383"/>
    <n v="7"/>
    <s v="Vendedor Jr"/>
    <n v="2"/>
    <n v="28"/>
    <n v="14.700000000000001"/>
    <n v="14"/>
    <n v="14.700000000000001"/>
    <n v="0.17"/>
    <x v="34"/>
    <n v="205.8"/>
    <n v="66.64"/>
    <x v="387"/>
    <n v="0.30499999999999999"/>
  </r>
  <r>
    <n v="469"/>
    <x v="162"/>
    <n v="9"/>
    <n v="36"/>
    <n v="17"/>
    <x v="3"/>
    <s v="June"/>
    <x v="0"/>
    <n v="26"/>
    <n v="52"/>
    <s v="Rodriguez, Francisco"/>
    <n v="1898"/>
    <n v="8"/>
    <s v="Pasante"/>
    <n v="1"/>
    <n v="52"/>
    <n v="26"/>
    <n v="26"/>
    <n v="26"/>
    <n v="0.15"/>
    <x v="143"/>
    <n v="442"/>
    <n v="132.6"/>
    <x v="388"/>
    <n v="0.35"/>
  </r>
  <r>
    <n v="470"/>
    <x v="162"/>
    <n v="3"/>
    <n v="6"/>
    <n v="14"/>
    <x v="3"/>
    <s v="June"/>
    <x v="2"/>
    <n v="23"/>
    <n v="46"/>
    <s v="Martinez, Pilar"/>
    <n v="2700"/>
    <n v="2"/>
    <s v="Director"/>
    <n v="4"/>
    <n v="41.4"/>
    <n v="24.150000000000002"/>
    <n v="23"/>
    <n v="24.150000000000002"/>
    <n v="0.21"/>
    <x v="180"/>
    <n v="338.1"/>
    <n v="121.71599999999999"/>
    <x v="389"/>
    <n v="0.20666666666666664"/>
  </r>
  <r>
    <n v="471"/>
    <x v="162"/>
    <n v="6"/>
    <n v="22"/>
    <n v="15"/>
    <x v="3"/>
    <s v="June"/>
    <x v="9"/>
    <n v="16"/>
    <n v="32"/>
    <s v="Lopez, Ana"/>
    <n v="1601"/>
    <n v="8"/>
    <s v="Pasante"/>
    <n v="1"/>
    <n v="32"/>
    <n v="16"/>
    <n v="16"/>
    <n v="16"/>
    <n v="0.15"/>
    <x v="10"/>
    <n v="240"/>
    <n v="72"/>
    <x v="233"/>
    <n v="0.35"/>
  </r>
  <r>
    <n v="472"/>
    <x v="163"/>
    <n v="7"/>
    <n v="15"/>
    <n v="17"/>
    <x v="4"/>
    <s v="June"/>
    <x v="4"/>
    <n v="17"/>
    <n v="34"/>
    <s v="Gomez, David"/>
    <n v="1821"/>
    <n v="8"/>
    <s v="Pasante"/>
    <n v="1"/>
    <n v="34"/>
    <n v="17"/>
    <n v="17"/>
    <n v="17"/>
    <n v="0.15"/>
    <x v="7"/>
    <n v="289"/>
    <n v="86.7"/>
    <x v="390"/>
    <n v="0.35000000000000003"/>
  </r>
  <r>
    <n v="473"/>
    <x v="163"/>
    <n v="10"/>
    <n v="7"/>
    <n v="13"/>
    <x v="4"/>
    <s v="June"/>
    <x v="1"/>
    <n v="29"/>
    <n v="58"/>
    <s v="Sanchez, Antonio"/>
    <n v="1810"/>
    <n v="8"/>
    <s v="Pasante"/>
    <n v="1"/>
    <n v="58"/>
    <n v="29"/>
    <n v="29"/>
    <n v="29"/>
    <n v="0.15"/>
    <x v="71"/>
    <n v="377"/>
    <n v="113.1"/>
    <x v="270"/>
    <n v="0.35"/>
  </r>
  <r>
    <n v="474"/>
    <x v="163"/>
    <n v="4"/>
    <n v="25"/>
    <n v="19"/>
    <x v="4"/>
    <s v="June"/>
    <x v="7"/>
    <n v="14"/>
    <n v="28"/>
    <s v="Perez, Laura"/>
    <n v="3586"/>
    <n v="6"/>
    <s v="Vendedor Ssr"/>
    <n v="2"/>
    <n v="28"/>
    <n v="14.700000000000001"/>
    <n v="14"/>
    <n v="14.700000000000001"/>
    <n v="0.17"/>
    <x v="49"/>
    <n v="279.3"/>
    <n v="90.440000000000012"/>
    <x v="391"/>
    <n v="0.30499999999999999"/>
  </r>
  <r>
    <n v="475"/>
    <x v="164"/>
    <n v="3"/>
    <n v="12"/>
    <n v="15"/>
    <x v="5"/>
    <s v="June"/>
    <x v="2"/>
    <n v="23"/>
    <n v="46"/>
    <s v="Rodriguez, Javier"/>
    <n v="2027"/>
    <n v="7"/>
    <s v="Vendedor Jr"/>
    <n v="2"/>
    <n v="46"/>
    <n v="24.150000000000002"/>
    <n v="23"/>
    <n v="24.150000000000002"/>
    <n v="0.17"/>
    <x v="56"/>
    <n v="362.25000000000006"/>
    <n v="117.30000000000001"/>
    <x v="392"/>
    <n v="0.30499999999999988"/>
  </r>
  <r>
    <n v="476"/>
    <x v="164"/>
    <n v="2"/>
    <n v="15"/>
    <n v="12"/>
    <x v="5"/>
    <s v="June"/>
    <x v="3"/>
    <n v="14"/>
    <n v="28"/>
    <s v="Gomez, David"/>
    <n v="1821"/>
    <n v="8"/>
    <s v="Pasante"/>
    <n v="1"/>
    <n v="28"/>
    <n v="14.700000000000001"/>
    <n v="14"/>
    <n v="14.700000000000001"/>
    <n v="0.15"/>
    <x v="70"/>
    <n v="176.4"/>
    <n v="50.4"/>
    <x v="193"/>
    <n v="0.32499999999999996"/>
  </r>
  <r>
    <n v="477"/>
    <x v="164"/>
    <n v="7"/>
    <n v="7"/>
    <n v="20"/>
    <x v="5"/>
    <s v="June"/>
    <x v="4"/>
    <n v="17"/>
    <n v="34"/>
    <s v="Sanchez, Antonio"/>
    <n v="1810"/>
    <n v="8"/>
    <s v="Pasante"/>
    <n v="1"/>
    <n v="34"/>
    <n v="17"/>
    <n v="17"/>
    <n v="17"/>
    <n v="0.15"/>
    <x v="112"/>
    <n v="340"/>
    <n v="102"/>
    <x v="393"/>
    <n v="0.35"/>
  </r>
  <r>
    <n v="478"/>
    <x v="144"/>
    <n v="4"/>
    <n v="21"/>
    <n v="13"/>
    <x v="6"/>
    <s v="June"/>
    <x v="7"/>
    <n v="14"/>
    <n v="28"/>
    <s v="Fernandez, Juan"/>
    <n v="2616"/>
    <n v="7"/>
    <s v="Vendedor Jr"/>
    <n v="2"/>
    <n v="28"/>
    <n v="14.700000000000001"/>
    <n v="14"/>
    <n v="14.700000000000001"/>
    <n v="0.17"/>
    <x v="16"/>
    <n v="191.10000000000002"/>
    <n v="61.88"/>
    <x v="394"/>
    <n v="0.30499999999999994"/>
  </r>
  <r>
    <n v="479"/>
    <x v="144"/>
    <n v="4"/>
    <n v="37"/>
    <n v="20"/>
    <x v="6"/>
    <s v="June"/>
    <x v="7"/>
    <n v="14"/>
    <n v="28"/>
    <s v="Gonzalez, Lionel"/>
    <n v="4073"/>
    <n v="5"/>
    <s v="Vendedor Sr"/>
    <n v="2"/>
    <n v="28"/>
    <n v="14.700000000000001"/>
    <n v="14"/>
    <n v="14.700000000000001"/>
    <n v="0.17"/>
    <x v="21"/>
    <n v="294"/>
    <n v="95.2"/>
    <x v="395"/>
    <n v="0.30499999999999999"/>
  </r>
  <r>
    <n v="226"/>
    <x v="79"/>
    <n v="4"/>
    <n v="5"/>
    <n v="17"/>
    <x v="6"/>
    <s v="March"/>
    <x v="7"/>
    <n v="14"/>
    <n v="28"/>
    <s v="Lopez, Laura"/>
    <n v="3037"/>
    <n v="6"/>
    <s v="Vendedor Ssr"/>
    <n v="2"/>
    <n v="28"/>
    <n v="14"/>
    <n v="14"/>
    <n v="14"/>
    <n v="0.11"/>
    <x v="9"/>
    <n v="238"/>
    <n v="52.36"/>
    <x v="204"/>
    <n v="0.38999999999999996"/>
  </r>
  <r>
    <n v="481"/>
    <x v="165"/>
    <n v="10"/>
    <n v="13"/>
    <n v="15"/>
    <x v="0"/>
    <s v="June"/>
    <x v="1"/>
    <n v="29"/>
    <n v="58"/>
    <s v="Gonzalez, Josefa"/>
    <n v="1830"/>
    <n v="8"/>
    <s v="Pasante"/>
    <n v="1"/>
    <n v="69.599999999999994"/>
    <n v="29"/>
    <n v="29"/>
    <n v="29"/>
    <n v="0.15"/>
    <x v="59"/>
    <n v="435"/>
    <n v="156.6"/>
    <x v="231"/>
    <n v="0.43333333333333329"/>
  </r>
  <r>
    <n v="482"/>
    <x v="165"/>
    <n v="9"/>
    <n v="40"/>
    <n v="10"/>
    <x v="0"/>
    <s v="June"/>
    <x v="0"/>
    <n v="26"/>
    <n v="52"/>
    <s v="Martin, Carmen"/>
    <n v="1598"/>
    <n v="8"/>
    <s v="Pasante"/>
    <n v="1"/>
    <n v="62.4"/>
    <n v="26"/>
    <n v="26"/>
    <n v="26"/>
    <n v="0.15"/>
    <x v="42"/>
    <n v="260"/>
    <n v="93.6"/>
    <x v="198"/>
    <n v="0.43333333333333329"/>
  </r>
  <r>
    <n v="483"/>
    <x v="165"/>
    <n v="10"/>
    <n v="20"/>
    <n v="10"/>
    <x v="0"/>
    <s v="June"/>
    <x v="1"/>
    <n v="29"/>
    <n v="58"/>
    <s v="Gonzalez, Carmen"/>
    <n v="3522"/>
    <n v="6"/>
    <s v="Vendedor Ssr"/>
    <n v="2"/>
    <n v="69.599999999999994"/>
    <n v="29"/>
    <n v="29"/>
    <n v="29"/>
    <n v="0.17"/>
    <x v="31"/>
    <n v="290"/>
    <n v="118.32000000000001"/>
    <x v="396"/>
    <n v="0.41333333333333333"/>
  </r>
  <r>
    <n v="484"/>
    <x v="166"/>
    <n v="1"/>
    <n v="12"/>
    <n v="8"/>
    <x v="1"/>
    <s v="June"/>
    <x v="8"/>
    <n v="10"/>
    <n v="20"/>
    <s v="Rodriguez, Javier"/>
    <n v="2027"/>
    <n v="7"/>
    <s v="Vendedor Jr"/>
    <n v="2"/>
    <n v="20"/>
    <n v="10.5"/>
    <n v="10"/>
    <n v="10.5"/>
    <n v="0.17"/>
    <x v="168"/>
    <n v="84"/>
    <n v="27.200000000000003"/>
    <x v="397"/>
    <n v="0.30499999999999999"/>
  </r>
  <r>
    <n v="485"/>
    <x v="166"/>
    <n v="4"/>
    <n v="19"/>
    <n v="20"/>
    <x v="1"/>
    <s v="June"/>
    <x v="7"/>
    <n v="14"/>
    <n v="28"/>
    <s v="Rodriguez, Maria"/>
    <n v="4862"/>
    <n v="5"/>
    <s v="Vendedor Sr"/>
    <n v="2"/>
    <n v="28"/>
    <n v="14.700000000000001"/>
    <n v="14"/>
    <n v="14.700000000000001"/>
    <n v="0.17"/>
    <x v="21"/>
    <n v="294"/>
    <n v="95.2"/>
    <x v="395"/>
    <n v="0.30499999999999999"/>
  </r>
  <r>
    <n v="486"/>
    <x v="166"/>
    <n v="4"/>
    <n v="19"/>
    <n v="8"/>
    <x v="1"/>
    <s v="June"/>
    <x v="7"/>
    <n v="14"/>
    <n v="28"/>
    <s v="Rodriguez, Maria"/>
    <n v="4862"/>
    <n v="5"/>
    <s v="Vendedor Sr"/>
    <n v="2"/>
    <n v="28"/>
    <n v="14.700000000000001"/>
    <n v="14"/>
    <n v="14.700000000000001"/>
    <n v="0.17"/>
    <x v="6"/>
    <n v="117.60000000000001"/>
    <n v="38.080000000000005"/>
    <x v="398"/>
    <n v="0.30499999999999999"/>
  </r>
  <r>
    <n v="487"/>
    <x v="167"/>
    <n v="7"/>
    <n v="7"/>
    <n v="14"/>
    <x v="2"/>
    <s v="June"/>
    <x v="4"/>
    <n v="17"/>
    <n v="34"/>
    <s v="Sanchez, Antonio"/>
    <n v="1810"/>
    <n v="8"/>
    <s v="Pasante"/>
    <n v="1"/>
    <n v="34"/>
    <n v="17"/>
    <n v="17"/>
    <n v="17"/>
    <n v="0.15"/>
    <x v="9"/>
    <n v="238"/>
    <n v="71.399999999999991"/>
    <x v="246"/>
    <n v="0.35000000000000003"/>
  </r>
  <r>
    <n v="488"/>
    <x v="167"/>
    <n v="5"/>
    <n v="21"/>
    <n v="18"/>
    <x v="2"/>
    <s v="June"/>
    <x v="6"/>
    <n v="24"/>
    <n v="48"/>
    <s v="Fernandez, Juan"/>
    <n v="2616"/>
    <n v="7"/>
    <s v="Vendedor Jr"/>
    <n v="2"/>
    <n v="48"/>
    <n v="24"/>
    <n v="24"/>
    <n v="24"/>
    <n v="0.17"/>
    <x v="23"/>
    <n v="432"/>
    <n v="146.88000000000002"/>
    <x v="399"/>
    <n v="0.33"/>
  </r>
  <r>
    <n v="489"/>
    <x v="167"/>
    <n v="4"/>
    <n v="40"/>
    <n v="10"/>
    <x v="2"/>
    <s v="June"/>
    <x v="7"/>
    <n v="14"/>
    <n v="28"/>
    <s v="Martin, Carmen"/>
    <n v="1598"/>
    <n v="8"/>
    <s v="Pasante"/>
    <n v="1"/>
    <n v="28"/>
    <n v="14.700000000000001"/>
    <n v="14"/>
    <n v="14.700000000000001"/>
    <n v="0.15"/>
    <x v="48"/>
    <n v="147"/>
    <n v="42"/>
    <x v="400"/>
    <n v="0.32500000000000001"/>
  </r>
  <r>
    <n v="490"/>
    <x v="168"/>
    <n v="10"/>
    <n v="16"/>
    <n v="8"/>
    <x v="3"/>
    <s v="June"/>
    <x v="1"/>
    <n v="29"/>
    <n v="58"/>
    <s v="Martin, Francisco"/>
    <n v="2456"/>
    <n v="7"/>
    <s v="Vendedor Jr"/>
    <n v="2"/>
    <n v="58"/>
    <n v="29"/>
    <n v="29"/>
    <n v="29"/>
    <n v="0.17"/>
    <x v="98"/>
    <n v="232"/>
    <n v="78.88000000000001"/>
    <x v="401"/>
    <n v="0.33"/>
  </r>
  <r>
    <n v="491"/>
    <x v="168"/>
    <n v="1"/>
    <n v="9"/>
    <n v="17"/>
    <x v="3"/>
    <s v="June"/>
    <x v="8"/>
    <n v="10"/>
    <n v="20"/>
    <s v="Gomez, Jose"/>
    <n v="5400"/>
    <n v="4"/>
    <s v="Jefe"/>
    <n v="3"/>
    <n v="20"/>
    <n v="10.5"/>
    <n v="10"/>
    <n v="10.5"/>
    <n v="0.19"/>
    <x v="39"/>
    <n v="178.5"/>
    <n v="64.599999999999994"/>
    <x v="402"/>
    <n v="0.28500000000000003"/>
  </r>
  <r>
    <n v="492"/>
    <x v="168"/>
    <n v="2"/>
    <n v="38"/>
    <n v="14"/>
    <x v="3"/>
    <s v="June"/>
    <x v="3"/>
    <n v="14"/>
    <n v="28"/>
    <s v="Fernandez, Jose"/>
    <n v="3055"/>
    <n v="6"/>
    <s v="Vendedor Ssr"/>
    <n v="2"/>
    <n v="28"/>
    <n v="14.700000000000001"/>
    <n v="14"/>
    <n v="14.700000000000001"/>
    <n v="0.17"/>
    <x v="34"/>
    <n v="205.8"/>
    <n v="66.64"/>
    <x v="387"/>
    <n v="0.30499999999999999"/>
  </r>
  <r>
    <n v="493"/>
    <x v="169"/>
    <n v="9"/>
    <n v="19"/>
    <n v="20"/>
    <x v="4"/>
    <s v="June"/>
    <x v="0"/>
    <n v="26"/>
    <n v="52"/>
    <s v="Rodriguez, Maria"/>
    <n v="4862"/>
    <n v="5"/>
    <s v="Vendedor Sr"/>
    <n v="2"/>
    <n v="52"/>
    <n v="26"/>
    <n v="26"/>
    <n v="26"/>
    <n v="0.17"/>
    <x v="128"/>
    <n v="520"/>
    <n v="176.8"/>
    <x v="403"/>
    <n v="0.33000000000000007"/>
  </r>
  <r>
    <n v="494"/>
    <x v="169"/>
    <n v="7"/>
    <n v="9"/>
    <n v="19"/>
    <x v="4"/>
    <s v="June"/>
    <x v="4"/>
    <n v="17"/>
    <n v="34"/>
    <s v="Gomez, Jose"/>
    <n v="5400"/>
    <n v="4"/>
    <s v="Jefe"/>
    <n v="3"/>
    <n v="34"/>
    <n v="17"/>
    <n v="17"/>
    <n v="17"/>
    <n v="0.19"/>
    <x v="119"/>
    <n v="323"/>
    <n v="122.74"/>
    <x v="404"/>
    <n v="0.31"/>
  </r>
  <r>
    <n v="495"/>
    <x v="169"/>
    <n v="8"/>
    <n v="16"/>
    <n v="15"/>
    <x v="4"/>
    <s v="June"/>
    <x v="5"/>
    <n v="14"/>
    <n v="28"/>
    <s v="Martin, Francisco"/>
    <n v="2456"/>
    <n v="7"/>
    <s v="Vendedor Jr"/>
    <n v="2"/>
    <n v="28"/>
    <n v="14"/>
    <n v="14"/>
    <n v="14"/>
    <n v="0.17"/>
    <x v="74"/>
    <n v="210"/>
    <n v="71.400000000000006"/>
    <x v="158"/>
    <n v="0.33000000000000007"/>
  </r>
  <r>
    <n v="496"/>
    <x v="170"/>
    <n v="1"/>
    <n v="22"/>
    <n v="20"/>
    <x v="5"/>
    <s v="June"/>
    <x v="8"/>
    <n v="10"/>
    <n v="20"/>
    <s v="Lopez, Ana"/>
    <n v="1601"/>
    <n v="8"/>
    <s v="Pasante"/>
    <n v="1"/>
    <n v="20"/>
    <n v="10.5"/>
    <n v="10"/>
    <n v="10.5"/>
    <n v="0.15"/>
    <x v="181"/>
    <n v="210"/>
    <n v="60"/>
    <x v="405"/>
    <n v="0.32500000000000001"/>
  </r>
  <r>
    <n v="497"/>
    <x v="170"/>
    <n v="6"/>
    <n v="7"/>
    <n v="17"/>
    <x v="5"/>
    <s v="June"/>
    <x v="9"/>
    <n v="16"/>
    <n v="32"/>
    <s v="Sanchez, Antonio"/>
    <n v="1810"/>
    <n v="8"/>
    <s v="Pasante"/>
    <n v="1"/>
    <n v="32"/>
    <n v="16"/>
    <n v="16"/>
    <n v="16"/>
    <n v="0.15"/>
    <x v="14"/>
    <n v="272"/>
    <n v="81.599999999999994"/>
    <x v="406"/>
    <n v="0.35"/>
  </r>
  <r>
    <n v="498"/>
    <x v="170"/>
    <n v="10"/>
    <n v="25"/>
    <n v="18"/>
    <x v="5"/>
    <s v="June"/>
    <x v="1"/>
    <n v="29"/>
    <n v="58"/>
    <s v="Perez, Laura"/>
    <n v="3586"/>
    <n v="6"/>
    <s v="Vendedor Ssr"/>
    <n v="2"/>
    <n v="58"/>
    <n v="29"/>
    <n v="29"/>
    <n v="29"/>
    <n v="0.17"/>
    <x v="59"/>
    <n v="522"/>
    <n v="177.48000000000002"/>
    <x v="66"/>
    <n v="0.32999999999999996"/>
  </r>
  <r>
    <n v="499"/>
    <x v="171"/>
    <n v="9"/>
    <n v="40"/>
    <n v="19"/>
    <x v="6"/>
    <s v="June"/>
    <x v="0"/>
    <n v="26"/>
    <n v="52"/>
    <s v="Martin, Carmen"/>
    <n v="1598"/>
    <n v="8"/>
    <s v="Pasante"/>
    <n v="1"/>
    <n v="52"/>
    <n v="26"/>
    <n v="26"/>
    <n v="26"/>
    <n v="0.15"/>
    <x v="68"/>
    <n v="494"/>
    <n v="148.19999999999999"/>
    <x v="297"/>
    <n v="0.35"/>
  </r>
  <r>
    <n v="500"/>
    <x v="171"/>
    <n v="4"/>
    <n v="28"/>
    <n v="13"/>
    <x v="6"/>
    <s v="June"/>
    <x v="7"/>
    <n v="14"/>
    <n v="28"/>
    <s v="Garcia, Manuel"/>
    <n v="5249"/>
    <n v="4"/>
    <s v="Jefe"/>
    <n v="3"/>
    <n v="28"/>
    <n v="14.700000000000001"/>
    <n v="14"/>
    <n v="14.700000000000001"/>
    <n v="0.19"/>
    <x v="16"/>
    <n v="191.10000000000002"/>
    <n v="69.16"/>
    <x v="407"/>
    <n v="0.28500000000000003"/>
  </r>
  <r>
    <n v="501"/>
    <x v="171"/>
    <n v="6"/>
    <n v="9"/>
    <n v="11"/>
    <x v="6"/>
    <s v="June"/>
    <x v="9"/>
    <n v="16"/>
    <n v="32"/>
    <s v="Gomez, Jose"/>
    <n v="5400"/>
    <n v="4"/>
    <s v="Jefe"/>
    <n v="3"/>
    <n v="32"/>
    <n v="16"/>
    <n v="16"/>
    <n v="16"/>
    <n v="0.19"/>
    <x v="79"/>
    <n v="176"/>
    <n v="66.88"/>
    <x v="408"/>
    <n v="0.31"/>
  </r>
  <r>
    <n v="502"/>
    <x v="172"/>
    <n v="5"/>
    <n v="17"/>
    <n v="8"/>
    <x v="0"/>
    <s v="June"/>
    <x v="6"/>
    <n v="24"/>
    <n v="48"/>
    <s v="Messi, Lionel"/>
    <n v="8512"/>
    <n v="1"/>
    <s v="CEO"/>
    <n v="5"/>
    <n v="43.2"/>
    <n v="24"/>
    <n v="24"/>
    <n v="24"/>
    <n v="0.23"/>
    <x v="89"/>
    <n v="192"/>
    <n v="79.488000000000014"/>
    <x v="409"/>
    <n v="0.21444444444444449"/>
  </r>
  <r>
    <n v="503"/>
    <x v="172"/>
    <n v="2"/>
    <n v="29"/>
    <n v="17"/>
    <x v="0"/>
    <s v="June"/>
    <x v="3"/>
    <n v="14"/>
    <n v="28"/>
    <s v="Rodriguez, Jose"/>
    <n v="4645"/>
    <n v="5"/>
    <s v="Vendedor Sr"/>
    <n v="2"/>
    <n v="33.6"/>
    <n v="14.700000000000001"/>
    <n v="14"/>
    <n v="14.700000000000001"/>
    <n v="0.17"/>
    <x v="107"/>
    <n v="249.9"/>
    <n v="97.104000000000013"/>
    <x v="410"/>
    <n v="0.39250000000000002"/>
  </r>
  <r>
    <n v="504"/>
    <x v="172"/>
    <n v="10"/>
    <n v="8"/>
    <n v="14"/>
    <x v="0"/>
    <s v="June"/>
    <x v="1"/>
    <n v="29"/>
    <n v="58"/>
    <s v="Perez, Manuel"/>
    <n v="6768"/>
    <n v="3"/>
    <s v="Gerente"/>
    <n v="3"/>
    <n v="52.2"/>
    <n v="29"/>
    <n v="29"/>
    <n v="29"/>
    <n v="0.19"/>
    <x v="157"/>
    <n v="406"/>
    <n v="138.852"/>
    <x v="411"/>
    <n v="0.25444444444444453"/>
  </r>
  <r>
    <n v="505"/>
    <x v="173"/>
    <n v="3"/>
    <n v="40"/>
    <n v="20"/>
    <x v="1"/>
    <s v="June"/>
    <x v="2"/>
    <n v="23"/>
    <n v="46"/>
    <s v="Martin, Carmen"/>
    <n v="1598"/>
    <n v="8"/>
    <s v="Pasante"/>
    <n v="1"/>
    <n v="46"/>
    <n v="24.150000000000002"/>
    <n v="23"/>
    <n v="24.150000000000002"/>
    <n v="0.15"/>
    <x v="149"/>
    <n v="483.00000000000006"/>
    <n v="138"/>
    <x v="412"/>
    <n v="0.32500000000000001"/>
  </r>
  <r>
    <n v="506"/>
    <x v="173"/>
    <n v="4"/>
    <n v="1"/>
    <n v="17"/>
    <x v="1"/>
    <s v="June"/>
    <x v="7"/>
    <n v="14"/>
    <n v="28"/>
    <s v="Garcia, Juan"/>
    <n v="7402"/>
    <n v="7"/>
    <s v="Vendedor Jr"/>
    <n v="2"/>
    <n v="28"/>
    <n v="14.700000000000001"/>
    <n v="14"/>
    <n v="14.700000000000001"/>
    <n v="0.17"/>
    <x v="9"/>
    <n v="249.9"/>
    <n v="80.92"/>
    <x v="413"/>
    <n v="0.30499999999999999"/>
  </r>
  <r>
    <n v="507"/>
    <x v="173"/>
    <n v="6"/>
    <n v="23"/>
    <n v="8"/>
    <x v="1"/>
    <s v="June"/>
    <x v="9"/>
    <n v="16"/>
    <n v="32"/>
    <s v="Martinez, Pedro"/>
    <n v="5555"/>
    <n v="4"/>
    <s v="Jefe"/>
    <n v="3"/>
    <n v="32"/>
    <n v="16"/>
    <n v="16"/>
    <n v="16"/>
    <n v="0.19"/>
    <x v="169"/>
    <n v="128"/>
    <n v="48.64"/>
    <x v="414"/>
    <n v="0.31000000000000005"/>
  </r>
  <r>
    <n v="508"/>
    <x v="174"/>
    <n v="5"/>
    <n v="36"/>
    <n v="21"/>
    <x v="2"/>
    <s v="June"/>
    <x v="6"/>
    <n v="24"/>
    <n v="48"/>
    <s v="Rodriguez, Francisco"/>
    <n v="1898"/>
    <n v="8"/>
    <s v="Pasante"/>
    <n v="1"/>
    <n v="48"/>
    <n v="24"/>
    <n v="24"/>
    <n v="24"/>
    <n v="0.15"/>
    <x v="123"/>
    <n v="504"/>
    <n v="151.19999999999999"/>
    <x v="415"/>
    <n v="0.35"/>
  </r>
  <r>
    <n v="509"/>
    <x v="174"/>
    <n v="2"/>
    <n v="16"/>
    <n v="14"/>
    <x v="2"/>
    <s v="June"/>
    <x v="3"/>
    <n v="14"/>
    <n v="28"/>
    <s v="Martin, Francisco"/>
    <n v="2456"/>
    <n v="7"/>
    <s v="Vendedor Jr"/>
    <n v="2"/>
    <n v="28"/>
    <n v="14.700000000000001"/>
    <n v="14"/>
    <n v="14.700000000000001"/>
    <n v="0.17"/>
    <x v="34"/>
    <n v="205.8"/>
    <n v="66.64"/>
    <x v="387"/>
    <n v="0.30499999999999999"/>
  </r>
  <r>
    <n v="510"/>
    <x v="174"/>
    <n v="3"/>
    <n v="18"/>
    <n v="11"/>
    <x v="2"/>
    <s v="June"/>
    <x v="2"/>
    <n v="23"/>
    <n v="46"/>
    <s v="Garcia, Jose"/>
    <n v="5194"/>
    <n v="4"/>
    <s v="Jefe"/>
    <n v="3"/>
    <n v="46"/>
    <n v="24.150000000000002"/>
    <n v="23"/>
    <n v="24.150000000000002"/>
    <n v="0.19"/>
    <x v="133"/>
    <n v="265.65000000000003"/>
    <n v="96.14"/>
    <x v="416"/>
    <n v="0.28499999999999998"/>
  </r>
  <r>
    <n v="511"/>
    <x v="175"/>
    <n v="3"/>
    <n v="39"/>
    <n v="13"/>
    <x v="3"/>
    <s v="June"/>
    <x v="2"/>
    <n v="23"/>
    <n v="46"/>
    <s v="Gomez, Maria"/>
    <n v="2483"/>
    <n v="7"/>
    <s v="Vendedor Jr"/>
    <n v="2"/>
    <n v="46"/>
    <n v="24.150000000000002"/>
    <n v="23"/>
    <n v="24.150000000000002"/>
    <n v="0.17"/>
    <x v="113"/>
    <n v="313.95000000000005"/>
    <n v="101.66000000000001"/>
    <x v="417"/>
    <n v="0.30499999999999988"/>
  </r>
  <r>
    <n v="512"/>
    <x v="175"/>
    <n v="4"/>
    <n v="19"/>
    <n v="18"/>
    <x v="3"/>
    <s v="June"/>
    <x v="7"/>
    <n v="14"/>
    <n v="28"/>
    <s v="Rodriguez, Maria"/>
    <n v="4862"/>
    <n v="5"/>
    <s v="Vendedor Sr"/>
    <n v="2"/>
    <n v="28"/>
    <n v="14.700000000000001"/>
    <n v="14"/>
    <n v="14.700000000000001"/>
    <n v="0.17"/>
    <x v="61"/>
    <n v="264.60000000000002"/>
    <n v="85.68"/>
    <x v="418"/>
    <n v="0.30499999999999994"/>
  </r>
  <r>
    <n v="513"/>
    <x v="175"/>
    <n v="5"/>
    <n v="13"/>
    <n v="13"/>
    <x v="3"/>
    <s v="June"/>
    <x v="6"/>
    <n v="24"/>
    <n v="48"/>
    <s v="Gonzalez, Josefa"/>
    <n v="1830"/>
    <n v="8"/>
    <s v="Pasante"/>
    <n v="1"/>
    <n v="48"/>
    <n v="24"/>
    <n v="24"/>
    <n v="24"/>
    <n v="0.15"/>
    <x v="42"/>
    <n v="312"/>
    <n v="93.6"/>
    <x v="126"/>
    <n v="0.35"/>
  </r>
  <r>
    <n v="514"/>
    <x v="176"/>
    <n v="10"/>
    <n v="32"/>
    <n v="18"/>
    <x v="4"/>
    <s v="June"/>
    <x v="1"/>
    <n v="29"/>
    <n v="58"/>
    <s v="Gomez, Javier"/>
    <n v="1612"/>
    <n v="8"/>
    <s v="Pasante"/>
    <n v="1"/>
    <n v="58"/>
    <n v="29"/>
    <n v="29"/>
    <n v="29"/>
    <n v="0.15"/>
    <x v="59"/>
    <n v="522"/>
    <n v="156.6"/>
    <x v="419"/>
    <n v="0.35"/>
  </r>
  <r>
    <n v="515"/>
    <x v="176"/>
    <n v="1"/>
    <n v="33"/>
    <n v="14"/>
    <x v="4"/>
    <s v="June"/>
    <x v="8"/>
    <n v="10"/>
    <n v="20"/>
    <s v="Martin, Josefa"/>
    <n v="4217"/>
    <n v="5"/>
    <s v="Vendedor Sr"/>
    <n v="2"/>
    <n v="20"/>
    <n v="10.5"/>
    <n v="10"/>
    <n v="10.5"/>
    <n v="0.17"/>
    <x v="48"/>
    <n v="147"/>
    <n v="47.6"/>
    <x v="420"/>
    <n v="0.30499999999999999"/>
  </r>
  <r>
    <n v="516"/>
    <x v="176"/>
    <n v="9"/>
    <n v="26"/>
    <n v="16"/>
    <x v="4"/>
    <s v="June"/>
    <x v="0"/>
    <n v="26"/>
    <n v="52"/>
    <s v="Gomez, Pilar"/>
    <n v="2557"/>
    <n v="7"/>
    <s v="Vendedor Jr"/>
    <n v="2"/>
    <n v="52"/>
    <n v="26"/>
    <n v="26"/>
    <n v="26"/>
    <n v="0.17"/>
    <x v="182"/>
    <n v="416"/>
    <n v="141.44"/>
    <x v="421"/>
    <n v="0.32999999999999996"/>
  </r>
  <r>
    <n v="517"/>
    <x v="177"/>
    <n v="6"/>
    <n v="37"/>
    <n v="17"/>
    <x v="5"/>
    <s v="June"/>
    <x v="9"/>
    <n v="16"/>
    <n v="32"/>
    <s v="Gonzalez, Lionel"/>
    <n v="4073"/>
    <n v="5"/>
    <s v="Vendedor Sr"/>
    <n v="2"/>
    <n v="32"/>
    <n v="16"/>
    <n v="16"/>
    <n v="16"/>
    <n v="0.17"/>
    <x v="14"/>
    <n v="272"/>
    <n v="92.48"/>
    <x v="422"/>
    <n v="0.32999999999999996"/>
  </r>
  <r>
    <n v="518"/>
    <x v="177"/>
    <n v="1"/>
    <n v="23"/>
    <n v="16"/>
    <x v="5"/>
    <s v="June"/>
    <x v="8"/>
    <n v="10"/>
    <n v="20"/>
    <s v="Martinez, Pedro"/>
    <n v="5555"/>
    <n v="4"/>
    <s v="Jefe"/>
    <n v="3"/>
    <n v="20"/>
    <n v="10.5"/>
    <n v="10"/>
    <n v="10.5"/>
    <n v="0.19"/>
    <x v="65"/>
    <n v="168"/>
    <n v="60.8"/>
    <x v="423"/>
    <n v="0.28499999999999998"/>
  </r>
  <r>
    <n v="519"/>
    <x v="177"/>
    <n v="6"/>
    <n v="40"/>
    <n v="13"/>
    <x v="5"/>
    <s v="June"/>
    <x v="9"/>
    <n v="16"/>
    <n v="32"/>
    <s v="Martin, Carmen"/>
    <n v="1598"/>
    <n v="8"/>
    <s v="Pasante"/>
    <n v="1"/>
    <n v="32"/>
    <n v="16"/>
    <n v="16"/>
    <n v="16"/>
    <n v="0.15"/>
    <x v="38"/>
    <n v="208"/>
    <n v="62.4"/>
    <x v="378"/>
    <n v="0.35000000000000003"/>
  </r>
  <r>
    <n v="520"/>
    <x v="178"/>
    <n v="3"/>
    <n v="16"/>
    <n v="10"/>
    <x v="6"/>
    <s v="June"/>
    <x v="2"/>
    <n v="23"/>
    <n v="46"/>
    <s v="Martin, Francisco"/>
    <n v="2456"/>
    <n v="7"/>
    <s v="Vendedor Jr"/>
    <n v="2"/>
    <n v="46"/>
    <n v="24.150000000000002"/>
    <n v="23"/>
    <n v="24.150000000000002"/>
    <n v="0.17"/>
    <x v="30"/>
    <n v="241.50000000000003"/>
    <n v="78.2"/>
    <x v="424"/>
    <n v="0.30499999999999988"/>
  </r>
  <r>
    <n v="521"/>
    <x v="178"/>
    <n v="10"/>
    <n v="29"/>
    <n v="19"/>
    <x v="6"/>
    <s v="June"/>
    <x v="1"/>
    <n v="29"/>
    <n v="58"/>
    <s v="Rodriguez, Jose"/>
    <n v="4645"/>
    <n v="5"/>
    <s v="Vendedor Sr"/>
    <n v="2"/>
    <n v="58"/>
    <n v="29"/>
    <n v="29"/>
    <n v="29"/>
    <n v="0.17"/>
    <x v="153"/>
    <n v="551"/>
    <n v="187.34"/>
    <x v="425"/>
    <n v="0.32999999999999996"/>
  </r>
  <r>
    <n v="522"/>
    <x v="178"/>
    <n v="9"/>
    <n v="34"/>
    <n v="14"/>
    <x v="6"/>
    <s v="June"/>
    <x v="0"/>
    <n v="26"/>
    <n v="52"/>
    <s v="Lopez, Teresa"/>
    <n v="3680"/>
    <n v="6"/>
    <s v="Vendedor Ssr"/>
    <n v="2"/>
    <n v="52"/>
    <n v="26"/>
    <n v="26"/>
    <n v="26"/>
    <n v="0.17"/>
    <x v="27"/>
    <n v="364"/>
    <n v="123.76"/>
    <x v="426"/>
    <n v="0.33"/>
  </r>
  <r>
    <n v="523"/>
    <x v="179"/>
    <n v="9"/>
    <n v="15"/>
    <n v="15"/>
    <x v="0"/>
    <s v="June"/>
    <x v="0"/>
    <n v="26"/>
    <n v="52"/>
    <s v="Gomez, David"/>
    <n v="1821"/>
    <n v="8"/>
    <s v="Pasante"/>
    <n v="1"/>
    <n v="62.4"/>
    <n v="26"/>
    <n v="26"/>
    <n v="26"/>
    <n v="0.15"/>
    <x v="73"/>
    <n v="390"/>
    <n v="140.4"/>
    <x v="427"/>
    <n v="0.43333333333333335"/>
  </r>
  <r>
    <n v="524"/>
    <x v="179"/>
    <n v="7"/>
    <n v="11"/>
    <n v="15"/>
    <x v="0"/>
    <s v="June"/>
    <x v="4"/>
    <n v="17"/>
    <n v="34"/>
    <s v="Garcia, Isabel"/>
    <n v="3985"/>
    <n v="6"/>
    <s v="Vendedor Ssr"/>
    <n v="2"/>
    <n v="40.799999999999997"/>
    <n v="17"/>
    <n v="17"/>
    <n v="17"/>
    <n v="0.17"/>
    <x v="36"/>
    <n v="255"/>
    <n v="104.04"/>
    <x v="428"/>
    <n v="0.41333333333333327"/>
  </r>
  <r>
    <n v="525"/>
    <x v="179"/>
    <n v="6"/>
    <n v="11"/>
    <n v="19"/>
    <x v="0"/>
    <s v="June"/>
    <x v="9"/>
    <n v="16"/>
    <n v="32"/>
    <s v="Garcia, Isabel"/>
    <n v="3985"/>
    <n v="6"/>
    <s v="Vendedor Ssr"/>
    <n v="2"/>
    <n v="38.4"/>
    <n v="16"/>
    <n v="16"/>
    <n v="16"/>
    <n v="0.17"/>
    <x v="161"/>
    <n v="304"/>
    <n v="124.03200000000001"/>
    <x v="429"/>
    <n v="0.41333333333333327"/>
  </r>
  <r>
    <n v="526"/>
    <x v="180"/>
    <n v="2"/>
    <n v="26"/>
    <n v="16"/>
    <x v="1"/>
    <s v="June"/>
    <x v="3"/>
    <n v="14"/>
    <n v="28"/>
    <s v="Gomez, Pilar"/>
    <n v="2557"/>
    <n v="7"/>
    <s v="Vendedor Jr"/>
    <n v="2"/>
    <n v="28"/>
    <n v="14.700000000000001"/>
    <n v="14"/>
    <n v="14.700000000000001"/>
    <n v="0.17"/>
    <x v="43"/>
    <n v="235.20000000000002"/>
    <n v="76.160000000000011"/>
    <x v="430"/>
    <n v="0.30499999999999999"/>
  </r>
  <r>
    <n v="527"/>
    <x v="180"/>
    <n v="5"/>
    <n v="2"/>
    <n v="16"/>
    <x v="1"/>
    <s v="June"/>
    <x v="6"/>
    <n v="24"/>
    <n v="48"/>
    <s v="Rodriguez, Ana"/>
    <n v="6979"/>
    <n v="3"/>
    <s v="Gerente"/>
    <n v="3"/>
    <n v="43.2"/>
    <n v="24"/>
    <n v="24"/>
    <n v="24"/>
    <n v="0.19"/>
    <x v="183"/>
    <n v="384"/>
    <n v="131.328"/>
    <x v="431"/>
    <n v="0.25444444444444453"/>
  </r>
  <r>
    <n v="528"/>
    <x v="180"/>
    <n v="4"/>
    <n v="16"/>
    <n v="12"/>
    <x v="1"/>
    <s v="June"/>
    <x v="7"/>
    <n v="14"/>
    <n v="28"/>
    <s v="Martin, Francisco"/>
    <n v="2456"/>
    <n v="7"/>
    <s v="Vendedor Jr"/>
    <n v="2"/>
    <n v="28"/>
    <n v="14.700000000000001"/>
    <n v="14"/>
    <n v="14.700000000000001"/>
    <n v="0.17"/>
    <x v="70"/>
    <n v="176.4"/>
    <n v="57.120000000000005"/>
    <x v="432"/>
    <n v="0.30499999999999999"/>
  </r>
  <r>
    <n v="529"/>
    <x v="181"/>
    <n v="7"/>
    <n v="37"/>
    <n v="14"/>
    <x v="2"/>
    <s v="June"/>
    <x v="4"/>
    <n v="17"/>
    <n v="34"/>
    <s v="Gonzalez, Lionel"/>
    <n v="4073"/>
    <n v="5"/>
    <s v="Vendedor Sr"/>
    <n v="2"/>
    <n v="34"/>
    <n v="17"/>
    <n v="17"/>
    <n v="17"/>
    <n v="0.17"/>
    <x v="9"/>
    <n v="238"/>
    <n v="80.92"/>
    <x v="433"/>
    <n v="0.32999999999999996"/>
  </r>
  <r>
    <n v="530"/>
    <x v="181"/>
    <n v="8"/>
    <n v="27"/>
    <n v="15"/>
    <x v="2"/>
    <s v="June"/>
    <x v="5"/>
    <n v="14"/>
    <n v="28"/>
    <s v="Martin, Antonio"/>
    <n v="1057"/>
    <n v="8"/>
    <s v="Pasante"/>
    <n v="1"/>
    <n v="28"/>
    <n v="14"/>
    <n v="14"/>
    <n v="14"/>
    <n v="0.15"/>
    <x v="74"/>
    <n v="210"/>
    <n v="63"/>
    <x v="102"/>
    <n v="0.35"/>
  </r>
  <r>
    <n v="531"/>
    <x v="181"/>
    <n v="7"/>
    <n v="20"/>
    <n v="16"/>
    <x v="2"/>
    <s v="June"/>
    <x v="4"/>
    <n v="17"/>
    <n v="34"/>
    <s v="Gonzalez, Carmen"/>
    <n v="3522"/>
    <n v="6"/>
    <s v="Vendedor Ssr"/>
    <n v="2"/>
    <n v="34"/>
    <n v="17"/>
    <n v="17"/>
    <n v="17"/>
    <n v="0.17"/>
    <x v="14"/>
    <n v="272"/>
    <n v="92.48"/>
    <x v="422"/>
    <n v="0.32999999999999996"/>
  </r>
  <r>
    <n v="532"/>
    <x v="182"/>
    <n v="7"/>
    <n v="7"/>
    <n v="18"/>
    <x v="3"/>
    <s v="June"/>
    <x v="4"/>
    <n v="17"/>
    <n v="34"/>
    <s v="Sanchez, Antonio"/>
    <n v="1810"/>
    <n v="8"/>
    <s v="Pasante"/>
    <n v="1"/>
    <n v="34"/>
    <n v="17"/>
    <n v="17"/>
    <n v="17"/>
    <n v="0.15"/>
    <x v="36"/>
    <n v="306"/>
    <n v="91.8"/>
    <x v="434"/>
    <n v="0.35"/>
  </r>
  <r>
    <n v="533"/>
    <x v="182"/>
    <n v="3"/>
    <n v="10"/>
    <n v="12"/>
    <x v="3"/>
    <s v="June"/>
    <x v="2"/>
    <n v="23"/>
    <n v="46"/>
    <s v="Martin, Francisco"/>
    <n v="4384"/>
    <n v="5"/>
    <s v="Vendedor Sr"/>
    <n v="2"/>
    <n v="46"/>
    <n v="24.150000000000002"/>
    <n v="23"/>
    <n v="24.150000000000002"/>
    <n v="0.17"/>
    <x v="102"/>
    <n v="289.8"/>
    <n v="93.84"/>
    <x v="435"/>
    <n v="0.30500000000000005"/>
  </r>
  <r>
    <n v="534"/>
    <x v="182"/>
    <n v="3"/>
    <n v="39"/>
    <n v="19"/>
    <x v="3"/>
    <s v="June"/>
    <x v="2"/>
    <n v="23"/>
    <n v="46"/>
    <s v="Gomez, Maria"/>
    <n v="2483"/>
    <n v="7"/>
    <s v="Vendedor Jr"/>
    <n v="2"/>
    <n v="46"/>
    <n v="24.150000000000002"/>
    <n v="23"/>
    <n v="24.150000000000002"/>
    <n v="0.17"/>
    <x v="93"/>
    <n v="458.85"/>
    <n v="148.58000000000001"/>
    <x v="436"/>
    <n v="0.30499999999999994"/>
  </r>
  <r>
    <n v="535"/>
    <x v="183"/>
    <n v="5"/>
    <n v="26"/>
    <n v="4"/>
    <x v="4"/>
    <s v="June"/>
    <x v="6"/>
    <n v="24"/>
    <n v="48"/>
    <s v="Gomez, Pilar"/>
    <n v="2557"/>
    <n v="7"/>
    <s v="Vendedor Jr"/>
    <n v="2"/>
    <n v="48"/>
    <n v="24"/>
    <n v="24"/>
    <n v="24"/>
    <n v="0.17"/>
    <x v="177"/>
    <n v="96"/>
    <n v="32.64"/>
    <x v="383"/>
    <n v="0.33000000000000007"/>
  </r>
  <r>
    <n v="536"/>
    <x v="183"/>
    <n v="7"/>
    <n v="32"/>
    <n v="15"/>
    <x v="4"/>
    <s v="June"/>
    <x v="4"/>
    <n v="17"/>
    <n v="34"/>
    <s v="Gomez, Javier"/>
    <n v="1612"/>
    <n v="8"/>
    <s v="Pasante"/>
    <n v="1"/>
    <n v="34"/>
    <n v="17"/>
    <n v="17"/>
    <n v="17"/>
    <n v="0.15"/>
    <x v="121"/>
    <n v="255"/>
    <n v="76.5"/>
    <x v="437"/>
    <n v="0.35"/>
  </r>
  <r>
    <n v="537"/>
    <x v="183"/>
    <n v="7"/>
    <n v="7"/>
    <n v="14"/>
    <x v="4"/>
    <s v="June"/>
    <x v="4"/>
    <n v="17"/>
    <n v="34"/>
    <s v="Sanchez, Antonio"/>
    <n v="1810"/>
    <n v="8"/>
    <s v="Pasante"/>
    <n v="1"/>
    <n v="34"/>
    <n v="17"/>
    <n v="17"/>
    <n v="17"/>
    <n v="0.15"/>
    <x v="9"/>
    <n v="238"/>
    <n v="71.399999999999991"/>
    <x v="246"/>
    <n v="0.35000000000000003"/>
  </r>
  <r>
    <n v="538"/>
    <x v="184"/>
    <n v="4"/>
    <n v="19"/>
    <n v="11"/>
    <x v="5"/>
    <s v="June"/>
    <x v="7"/>
    <n v="14"/>
    <n v="28"/>
    <s v="Rodriguez, Maria"/>
    <n v="4862"/>
    <n v="5"/>
    <s v="Vendedor Sr"/>
    <n v="2"/>
    <n v="28"/>
    <n v="14.700000000000001"/>
    <n v="14"/>
    <n v="14.700000000000001"/>
    <n v="0.17"/>
    <x v="11"/>
    <n v="161.70000000000002"/>
    <n v="52.360000000000007"/>
    <x v="438"/>
    <n v="0.30499999999999988"/>
  </r>
  <r>
    <n v="539"/>
    <x v="184"/>
    <n v="2"/>
    <n v="7"/>
    <n v="15"/>
    <x v="5"/>
    <s v="June"/>
    <x v="3"/>
    <n v="14"/>
    <n v="28"/>
    <s v="Sanchez, Antonio"/>
    <n v="1810"/>
    <n v="8"/>
    <s v="Pasante"/>
    <n v="1"/>
    <n v="28"/>
    <n v="14.700000000000001"/>
    <n v="14"/>
    <n v="14.700000000000001"/>
    <n v="0.15"/>
    <x v="74"/>
    <n v="220.50000000000003"/>
    <n v="63"/>
    <x v="439"/>
    <n v="0.32500000000000001"/>
  </r>
  <r>
    <n v="540"/>
    <x v="184"/>
    <n v="9"/>
    <n v="24"/>
    <n v="16"/>
    <x v="5"/>
    <s v="June"/>
    <x v="0"/>
    <n v="26"/>
    <n v="52"/>
    <s v="Sanchez, Isabel"/>
    <n v="4875"/>
    <n v="5"/>
    <s v="Vendedor Sr"/>
    <n v="2"/>
    <n v="52"/>
    <n v="26"/>
    <n v="26"/>
    <n v="26"/>
    <n v="0.17"/>
    <x v="182"/>
    <n v="416"/>
    <n v="141.44"/>
    <x v="421"/>
    <n v="0.32999999999999996"/>
  </r>
  <r>
    <n v="541"/>
    <x v="185"/>
    <n v="4"/>
    <n v="11"/>
    <n v="23"/>
    <x v="6"/>
    <s v="July"/>
    <x v="7"/>
    <n v="14"/>
    <n v="28"/>
    <s v="Garcia, Isabel"/>
    <n v="3985"/>
    <n v="6"/>
    <s v="Vendedor Ssr"/>
    <n v="2"/>
    <n v="28"/>
    <n v="14.700000000000001"/>
    <n v="14"/>
    <n v="14.700000000000001"/>
    <n v="0.18"/>
    <x v="77"/>
    <n v="338.1"/>
    <n v="115.92"/>
    <x v="440"/>
    <n v="0.29499999999999993"/>
  </r>
  <r>
    <n v="542"/>
    <x v="185"/>
    <n v="5"/>
    <n v="1"/>
    <n v="12"/>
    <x v="6"/>
    <s v="July"/>
    <x v="6"/>
    <n v="24"/>
    <n v="48"/>
    <s v="Garcia, Juan"/>
    <n v="7402"/>
    <n v="7"/>
    <s v="Vendedor Jr"/>
    <n v="2"/>
    <n v="48"/>
    <n v="24"/>
    <n v="24"/>
    <n v="24"/>
    <n v="0.18"/>
    <x v="55"/>
    <n v="288"/>
    <n v="103.67999999999999"/>
    <x v="441"/>
    <n v="0.32"/>
  </r>
  <r>
    <n v="543"/>
    <x v="185"/>
    <n v="5"/>
    <n v="27"/>
    <n v="13"/>
    <x v="6"/>
    <s v="July"/>
    <x v="6"/>
    <n v="24"/>
    <n v="48"/>
    <s v="Martin, Antonio"/>
    <n v="1057"/>
    <n v="8"/>
    <s v="Pasante"/>
    <n v="1"/>
    <n v="48"/>
    <n v="24"/>
    <n v="24"/>
    <n v="24"/>
    <n v="0.16"/>
    <x v="42"/>
    <n v="312"/>
    <n v="99.84"/>
    <x v="226"/>
    <n v="0.33999999999999997"/>
  </r>
  <r>
    <n v="544"/>
    <x v="186"/>
    <n v="2"/>
    <n v="16"/>
    <n v="11"/>
    <x v="0"/>
    <s v="July"/>
    <x v="3"/>
    <n v="14"/>
    <n v="28"/>
    <s v="Martin, Francisco"/>
    <n v="2456"/>
    <n v="7"/>
    <s v="Vendedor Jr"/>
    <n v="2"/>
    <n v="33.6"/>
    <n v="14.700000000000001"/>
    <n v="14"/>
    <n v="14.700000000000001"/>
    <n v="0.18"/>
    <x v="51"/>
    <n v="161.70000000000002"/>
    <n v="66.528000000000006"/>
    <x v="442"/>
    <n v="0.38250000000000001"/>
  </r>
  <r>
    <n v="545"/>
    <x v="186"/>
    <n v="6"/>
    <n v="15"/>
    <n v="14"/>
    <x v="0"/>
    <s v="July"/>
    <x v="9"/>
    <n v="16"/>
    <n v="32"/>
    <s v="Gomez, David"/>
    <n v="1821"/>
    <n v="8"/>
    <s v="Pasante"/>
    <n v="1"/>
    <n v="38.4"/>
    <n v="16"/>
    <n v="16"/>
    <n v="16"/>
    <n v="0.16"/>
    <x v="96"/>
    <n v="224"/>
    <n v="86.016000000000005"/>
    <x v="443"/>
    <n v="0.42333333333333334"/>
  </r>
  <r>
    <n v="546"/>
    <x v="186"/>
    <n v="9"/>
    <n v="17"/>
    <n v="14"/>
    <x v="0"/>
    <s v="July"/>
    <x v="0"/>
    <n v="26"/>
    <n v="52"/>
    <s v="Messi, Lionel"/>
    <n v="8512"/>
    <n v="1"/>
    <s v="CEO"/>
    <n v="5"/>
    <n v="46.800000000000004"/>
    <n v="26"/>
    <n v="26"/>
    <n v="26"/>
    <n v="0.24"/>
    <x v="184"/>
    <n v="364"/>
    <n v="157.24800000000002"/>
    <x v="444"/>
    <n v="0.20444444444444443"/>
  </r>
  <r>
    <n v="547"/>
    <x v="187"/>
    <n v="8"/>
    <n v="36"/>
    <n v="16"/>
    <x v="1"/>
    <s v="July"/>
    <x v="5"/>
    <n v="14"/>
    <n v="28"/>
    <s v="Rodriguez, Francisco"/>
    <n v="1898"/>
    <n v="8"/>
    <s v="Pasante"/>
    <n v="1"/>
    <n v="28"/>
    <n v="14"/>
    <n v="14"/>
    <n v="14"/>
    <n v="0.16"/>
    <x v="43"/>
    <n v="224"/>
    <n v="71.680000000000007"/>
    <x v="313"/>
    <n v="0.33999999999999997"/>
  </r>
  <r>
    <n v="548"/>
    <x v="187"/>
    <n v="2"/>
    <n v="12"/>
    <n v="8"/>
    <x v="1"/>
    <s v="July"/>
    <x v="3"/>
    <n v="14"/>
    <n v="28"/>
    <s v="Rodriguez, Javier"/>
    <n v="2027"/>
    <n v="7"/>
    <s v="Vendedor Jr"/>
    <n v="2"/>
    <n v="28"/>
    <n v="14.700000000000001"/>
    <n v="14"/>
    <n v="14.700000000000001"/>
    <n v="0.18"/>
    <x v="6"/>
    <n v="117.60000000000001"/>
    <n v="40.32"/>
    <x v="124"/>
    <n v="0.29499999999999993"/>
  </r>
  <r>
    <n v="549"/>
    <x v="187"/>
    <n v="7"/>
    <n v="10"/>
    <n v="15"/>
    <x v="1"/>
    <s v="July"/>
    <x v="4"/>
    <n v="17"/>
    <n v="34"/>
    <s v="Martin, Francisco"/>
    <n v="4384"/>
    <n v="5"/>
    <s v="Vendedor Sr"/>
    <n v="2"/>
    <n v="34"/>
    <n v="17"/>
    <n v="17"/>
    <n v="17"/>
    <n v="0.18"/>
    <x v="121"/>
    <n v="255"/>
    <n v="91.8"/>
    <x v="445"/>
    <n v="0.31999999999999995"/>
  </r>
  <r>
    <n v="550"/>
    <x v="188"/>
    <n v="6"/>
    <n v="27"/>
    <n v="16"/>
    <x v="2"/>
    <s v="July"/>
    <x v="9"/>
    <n v="16"/>
    <n v="32"/>
    <s v="Martin, Antonio"/>
    <n v="1057"/>
    <n v="8"/>
    <s v="Pasante"/>
    <n v="1"/>
    <n v="32"/>
    <n v="16"/>
    <n v="16"/>
    <n v="16"/>
    <n v="0.16"/>
    <x v="33"/>
    <n v="256"/>
    <n v="81.92"/>
    <x v="446"/>
    <n v="0.33999999999999997"/>
  </r>
  <r>
    <n v="551"/>
    <x v="188"/>
    <n v="10"/>
    <n v="32"/>
    <n v="17"/>
    <x v="2"/>
    <s v="July"/>
    <x v="1"/>
    <n v="29"/>
    <n v="58"/>
    <s v="Gomez, Javier"/>
    <n v="1612"/>
    <n v="8"/>
    <s v="Pasante"/>
    <n v="1"/>
    <n v="58"/>
    <n v="29"/>
    <n v="29"/>
    <n v="29"/>
    <n v="0.16"/>
    <x v="185"/>
    <n v="493"/>
    <n v="157.76"/>
    <x v="447"/>
    <n v="0.34"/>
  </r>
  <r>
    <n v="552"/>
    <x v="188"/>
    <n v="1"/>
    <n v="17"/>
    <n v="16"/>
    <x v="2"/>
    <s v="July"/>
    <x v="8"/>
    <n v="10"/>
    <n v="20"/>
    <s v="Messi, Lionel"/>
    <n v="8512"/>
    <n v="1"/>
    <s v="CEO"/>
    <n v="5"/>
    <n v="18"/>
    <n v="10.5"/>
    <n v="10"/>
    <n v="10.5"/>
    <n v="0.24"/>
    <x v="45"/>
    <n v="168"/>
    <n v="69.12"/>
    <x v="448"/>
    <n v="0.17666666666666664"/>
  </r>
  <r>
    <n v="553"/>
    <x v="189"/>
    <n v="6"/>
    <n v="34"/>
    <n v="12"/>
    <x v="3"/>
    <s v="July"/>
    <x v="9"/>
    <n v="16"/>
    <n v="32"/>
    <s v="Lopez, Teresa"/>
    <n v="3680"/>
    <n v="6"/>
    <s v="Vendedor Ssr"/>
    <n v="2"/>
    <n v="32"/>
    <n v="16"/>
    <n v="16"/>
    <n v="16"/>
    <n v="0.18"/>
    <x v="18"/>
    <n v="192"/>
    <n v="69.12"/>
    <x v="449"/>
    <n v="0.32"/>
  </r>
  <r>
    <n v="554"/>
    <x v="189"/>
    <n v="8"/>
    <n v="29"/>
    <n v="19"/>
    <x v="3"/>
    <s v="July"/>
    <x v="5"/>
    <n v="14"/>
    <n v="28"/>
    <s v="Rodriguez, Jose"/>
    <n v="4645"/>
    <n v="5"/>
    <s v="Vendedor Sr"/>
    <n v="2"/>
    <n v="28"/>
    <n v="14"/>
    <n v="14"/>
    <n v="14"/>
    <n v="0.18"/>
    <x v="49"/>
    <n v="266"/>
    <n v="95.759999999999991"/>
    <x v="69"/>
    <n v="0.32"/>
  </r>
  <r>
    <n v="555"/>
    <x v="189"/>
    <n v="6"/>
    <n v="27"/>
    <n v="13"/>
    <x v="3"/>
    <s v="July"/>
    <x v="9"/>
    <n v="16"/>
    <n v="32"/>
    <s v="Martin, Antonio"/>
    <n v="1057"/>
    <n v="8"/>
    <s v="Pasante"/>
    <n v="1"/>
    <n v="32"/>
    <n v="16"/>
    <n v="16"/>
    <n v="16"/>
    <n v="0.16"/>
    <x v="38"/>
    <n v="208"/>
    <n v="66.56"/>
    <x v="450"/>
    <n v="0.33999999999999997"/>
  </r>
  <r>
    <n v="556"/>
    <x v="190"/>
    <n v="4"/>
    <n v="30"/>
    <n v="16"/>
    <x v="4"/>
    <s v="July"/>
    <x v="7"/>
    <n v="14"/>
    <n v="28"/>
    <s v="Gonzalez, Francisco"/>
    <n v="3909"/>
    <n v="6"/>
    <s v="Vendedor Ssr"/>
    <n v="2"/>
    <n v="28"/>
    <n v="14.700000000000001"/>
    <n v="14"/>
    <n v="14.700000000000001"/>
    <n v="0.18"/>
    <x v="43"/>
    <n v="235.20000000000002"/>
    <n v="80.64"/>
    <x v="88"/>
    <n v="0.29499999999999993"/>
  </r>
  <r>
    <n v="557"/>
    <x v="190"/>
    <n v="6"/>
    <n v="39"/>
    <n v="18"/>
    <x v="4"/>
    <s v="July"/>
    <x v="9"/>
    <n v="16"/>
    <n v="32"/>
    <s v="Gomez, Maria"/>
    <n v="2483"/>
    <n v="7"/>
    <s v="Vendedor Jr"/>
    <n v="2"/>
    <n v="32"/>
    <n v="16"/>
    <n v="16"/>
    <n v="16"/>
    <n v="0.18"/>
    <x v="55"/>
    <n v="288"/>
    <n v="103.67999999999999"/>
    <x v="441"/>
    <n v="0.32"/>
  </r>
  <r>
    <n v="558"/>
    <x v="190"/>
    <n v="8"/>
    <n v="3"/>
    <n v="7"/>
    <x v="4"/>
    <s v="July"/>
    <x v="5"/>
    <n v="14"/>
    <n v="28"/>
    <s v="Gonzalez, Pedro"/>
    <n v="5010"/>
    <n v="4"/>
    <s v="Jefe"/>
    <n v="3"/>
    <n v="28"/>
    <n v="14"/>
    <n v="14"/>
    <n v="14"/>
    <n v="0.2"/>
    <x v="87"/>
    <n v="98"/>
    <n v="39.200000000000003"/>
    <x v="451"/>
    <n v="0.30000000000000004"/>
  </r>
  <r>
    <n v="559"/>
    <x v="191"/>
    <n v="4"/>
    <n v="18"/>
    <n v="16"/>
    <x v="5"/>
    <s v="July"/>
    <x v="7"/>
    <n v="14"/>
    <n v="28"/>
    <s v="Garcia, Jose"/>
    <n v="5194"/>
    <n v="4"/>
    <s v="Jefe"/>
    <n v="3"/>
    <n v="28"/>
    <n v="14.700000000000001"/>
    <n v="14"/>
    <n v="14.700000000000001"/>
    <n v="0.2"/>
    <x v="43"/>
    <n v="235.20000000000002"/>
    <n v="89.600000000000009"/>
    <x v="89"/>
    <n v="0.27499999999999997"/>
  </r>
  <r>
    <n v="560"/>
    <x v="191"/>
    <n v="1"/>
    <n v="34"/>
    <n v="14"/>
    <x v="5"/>
    <s v="July"/>
    <x v="8"/>
    <n v="10"/>
    <n v="20"/>
    <s v="Lopez, Teresa"/>
    <n v="3680"/>
    <n v="6"/>
    <s v="Vendedor Ssr"/>
    <n v="2"/>
    <n v="20"/>
    <n v="10.5"/>
    <n v="10"/>
    <n v="10.5"/>
    <n v="0.18"/>
    <x v="48"/>
    <n v="147"/>
    <n v="50.4"/>
    <x v="452"/>
    <n v="0.29499999999999998"/>
  </r>
  <r>
    <n v="561"/>
    <x v="191"/>
    <n v="3"/>
    <n v="28"/>
    <n v="18"/>
    <x v="5"/>
    <s v="July"/>
    <x v="2"/>
    <n v="23"/>
    <n v="46"/>
    <s v="Garcia, Manuel"/>
    <n v="5249"/>
    <n v="4"/>
    <s v="Jefe"/>
    <n v="3"/>
    <n v="46"/>
    <n v="24.150000000000002"/>
    <n v="23"/>
    <n v="24.150000000000002"/>
    <n v="0.2"/>
    <x v="141"/>
    <n v="434.70000000000005"/>
    <n v="165.60000000000002"/>
    <x v="453"/>
    <n v="0.27499999999999991"/>
  </r>
  <r>
    <n v="562"/>
    <x v="192"/>
    <n v="7"/>
    <n v="2"/>
    <n v="16"/>
    <x v="6"/>
    <s v="July"/>
    <x v="4"/>
    <n v="17"/>
    <n v="34"/>
    <s v="Rodriguez, Ana"/>
    <n v="6979"/>
    <n v="3"/>
    <s v="Gerente"/>
    <n v="3"/>
    <n v="30.6"/>
    <n v="17"/>
    <n v="17"/>
    <n v="17"/>
    <n v="0.2"/>
    <x v="67"/>
    <n v="272"/>
    <n v="97.920000000000016"/>
    <x v="454"/>
    <n v="0.24444444444444444"/>
  </r>
  <r>
    <n v="563"/>
    <x v="192"/>
    <n v="3"/>
    <n v="27"/>
    <n v="12"/>
    <x v="6"/>
    <s v="July"/>
    <x v="2"/>
    <n v="23"/>
    <n v="46"/>
    <s v="Martin, Antonio"/>
    <n v="1057"/>
    <n v="8"/>
    <s v="Pasante"/>
    <n v="1"/>
    <n v="46"/>
    <n v="24.150000000000002"/>
    <n v="23"/>
    <n v="24.150000000000002"/>
    <n v="0.16"/>
    <x v="102"/>
    <n v="289.8"/>
    <n v="88.320000000000007"/>
    <x v="455"/>
    <n v="0.315"/>
  </r>
  <r>
    <n v="564"/>
    <x v="192"/>
    <n v="2"/>
    <n v="11"/>
    <n v="18"/>
    <x v="6"/>
    <s v="July"/>
    <x v="3"/>
    <n v="14"/>
    <n v="28"/>
    <s v="Garcia, Isabel"/>
    <n v="3985"/>
    <n v="6"/>
    <s v="Vendedor Ssr"/>
    <n v="2"/>
    <n v="28"/>
    <n v="14.700000000000001"/>
    <n v="14"/>
    <n v="14.700000000000001"/>
    <n v="0.18"/>
    <x v="61"/>
    <n v="264.60000000000002"/>
    <n v="90.72"/>
    <x v="456"/>
    <n v="0.29499999999999987"/>
  </r>
  <r>
    <n v="565"/>
    <x v="193"/>
    <n v="8"/>
    <n v="12"/>
    <n v="12"/>
    <x v="0"/>
    <s v="July"/>
    <x v="5"/>
    <n v="14"/>
    <n v="28"/>
    <s v="Rodriguez, Javier"/>
    <n v="2027"/>
    <n v="7"/>
    <s v="Vendedor Jr"/>
    <n v="2"/>
    <n v="33.6"/>
    <n v="14"/>
    <n v="14"/>
    <n v="14"/>
    <n v="0.18"/>
    <x v="154"/>
    <n v="168"/>
    <n v="72.576000000000008"/>
    <x v="457"/>
    <n v="0.40333333333333332"/>
  </r>
  <r>
    <n v="566"/>
    <x v="193"/>
    <n v="7"/>
    <n v="10"/>
    <n v="18"/>
    <x v="0"/>
    <s v="July"/>
    <x v="4"/>
    <n v="17"/>
    <n v="34"/>
    <s v="Martin, Francisco"/>
    <n v="4384"/>
    <n v="5"/>
    <s v="Vendedor Sr"/>
    <n v="2"/>
    <n v="40.799999999999997"/>
    <n v="17"/>
    <n v="17"/>
    <n v="17"/>
    <n v="0.18"/>
    <x v="186"/>
    <n v="306"/>
    <n v="132.19199999999998"/>
    <x v="458"/>
    <n v="0.40333333333333332"/>
  </r>
  <r>
    <n v="567"/>
    <x v="193"/>
    <n v="4"/>
    <n v="8"/>
    <n v="12"/>
    <x v="0"/>
    <s v="July"/>
    <x v="7"/>
    <n v="14"/>
    <n v="28"/>
    <s v="Perez, Manuel"/>
    <n v="6768"/>
    <n v="3"/>
    <s v="Gerente"/>
    <n v="3"/>
    <n v="25.2"/>
    <n v="14.700000000000001"/>
    <n v="14"/>
    <n v="14.700000000000001"/>
    <n v="0.2"/>
    <x v="46"/>
    <n v="176.4"/>
    <n v="60.48"/>
    <x v="459"/>
    <n v="0.21666666666666662"/>
  </r>
  <r>
    <n v="568"/>
    <x v="194"/>
    <n v="7"/>
    <n v="40"/>
    <n v="16"/>
    <x v="1"/>
    <s v="July"/>
    <x v="4"/>
    <n v="17"/>
    <n v="34"/>
    <s v="Martin, Carmen"/>
    <n v="1598"/>
    <n v="8"/>
    <s v="Pasante"/>
    <n v="1"/>
    <n v="34"/>
    <n v="17"/>
    <n v="17"/>
    <n v="17"/>
    <n v="0.16"/>
    <x v="14"/>
    <n v="272"/>
    <n v="87.04"/>
    <x v="460"/>
    <n v="0.33999999999999997"/>
  </r>
  <r>
    <n v="569"/>
    <x v="194"/>
    <n v="1"/>
    <n v="39"/>
    <n v="13"/>
    <x v="1"/>
    <s v="July"/>
    <x v="8"/>
    <n v="10"/>
    <n v="20"/>
    <s v="Gomez, Maria"/>
    <n v="2483"/>
    <n v="7"/>
    <s v="Vendedor Jr"/>
    <n v="2"/>
    <n v="20"/>
    <n v="10.5"/>
    <n v="10"/>
    <n v="10.5"/>
    <n v="0.18"/>
    <x v="83"/>
    <n v="136.5"/>
    <n v="46.8"/>
    <x v="461"/>
    <n v="0.29499999999999993"/>
  </r>
  <r>
    <n v="570"/>
    <x v="194"/>
    <n v="2"/>
    <n v="9"/>
    <n v="15"/>
    <x v="1"/>
    <s v="July"/>
    <x v="3"/>
    <n v="14"/>
    <n v="28"/>
    <s v="Gomez, Jose"/>
    <n v="5400"/>
    <n v="4"/>
    <s v="Jefe"/>
    <n v="3"/>
    <n v="28"/>
    <n v="14.700000000000001"/>
    <n v="14"/>
    <n v="14.700000000000001"/>
    <n v="0.2"/>
    <x v="74"/>
    <n v="220.50000000000003"/>
    <n v="84"/>
    <x v="462"/>
    <n v="0.27500000000000002"/>
  </r>
  <r>
    <n v="571"/>
    <x v="195"/>
    <n v="8"/>
    <n v="1"/>
    <n v="12"/>
    <x v="2"/>
    <s v="July"/>
    <x v="5"/>
    <n v="14"/>
    <n v="28"/>
    <s v="Garcia, Juan"/>
    <n v="7402"/>
    <n v="7"/>
    <s v="Vendedor Jr"/>
    <n v="2"/>
    <n v="28"/>
    <n v="14"/>
    <n v="14"/>
    <n v="14"/>
    <n v="0.18"/>
    <x v="70"/>
    <n v="168"/>
    <n v="60.48"/>
    <x v="463"/>
    <n v="0.32"/>
  </r>
  <r>
    <n v="572"/>
    <x v="195"/>
    <n v="10"/>
    <n v="25"/>
    <n v="7"/>
    <x v="2"/>
    <s v="July"/>
    <x v="1"/>
    <n v="29"/>
    <n v="58"/>
    <s v="Perez, Laura"/>
    <n v="3586"/>
    <n v="6"/>
    <s v="Vendedor Ssr"/>
    <n v="2"/>
    <n v="58"/>
    <n v="29"/>
    <n v="29"/>
    <n v="29"/>
    <n v="0.18"/>
    <x v="127"/>
    <n v="203"/>
    <n v="73.08"/>
    <x v="464"/>
    <n v="0.32000000000000006"/>
  </r>
  <r>
    <n v="573"/>
    <x v="195"/>
    <n v="6"/>
    <n v="22"/>
    <n v="16"/>
    <x v="2"/>
    <s v="July"/>
    <x v="9"/>
    <n v="16"/>
    <n v="32"/>
    <s v="Lopez, Ana"/>
    <n v="1601"/>
    <n v="8"/>
    <s v="Pasante"/>
    <n v="1"/>
    <n v="32"/>
    <n v="16"/>
    <n v="16"/>
    <n v="16"/>
    <n v="0.16"/>
    <x v="33"/>
    <n v="256"/>
    <n v="81.92"/>
    <x v="446"/>
    <n v="0.33999999999999997"/>
  </r>
  <r>
    <n v="574"/>
    <x v="196"/>
    <n v="7"/>
    <n v="22"/>
    <n v="12"/>
    <x v="3"/>
    <s v="July"/>
    <x v="4"/>
    <n v="17"/>
    <n v="34"/>
    <s v="Lopez, Ana"/>
    <n v="1601"/>
    <n v="8"/>
    <s v="Pasante"/>
    <n v="1"/>
    <n v="34"/>
    <n v="17"/>
    <n v="17"/>
    <n v="17"/>
    <n v="0.16"/>
    <x v="108"/>
    <n v="204"/>
    <n v="65.28"/>
    <x v="465"/>
    <n v="0.34000000000000008"/>
  </r>
  <r>
    <n v="575"/>
    <x v="196"/>
    <n v="7"/>
    <n v="39"/>
    <n v="17"/>
    <x v="3"/>
    <s v="July"/>
    <x v="4"/>
    <n v="17"/>
    <n v="34"/>
    <s v="Gomez, Maria"/>
    <n v="2483"/>
    <n v="7"/>
    <s v="Vendedor Jr"/>
    <n v="2"/>
    <n v="34"/>
    <n v="17"/>
    <n v="17"/>
    <n v="17"/>
    <n v="0.18"/>
    <x v="7"/>
    <n v="289"/>
    <n v="104.03999999999999"/>
    <x v="466"/>
    <n v="0.32000000000000006"/>
  </r>
  <r>
    <n v="576"/>
    <x v="196"/>
    <n v="2"/>
    <n v="21"/>
    <n v="15"/>
    <x v="3"/>
    <s v="July"/>
    <x v="3"/>
    <n v="14"/>
    <n v="28"/>
    <s v="Fernandez, Juan"/>
    <n v="2616"/>
    <n v="7"/>
    <s v="Vendedor Jr"/>
    <n v="2"/>
    <n v="28"/>
    <n v="14.700000000000001"/>
    <n v="14"/>
    <n v="14.700000000000001"/>
    <n v="0.18"/>
    <x v="74"/>
    <n v="220.50000000000003"/>
    <n v="75.599999999999994"/>
    <x v="467"/>
    <n v="0.29499999999999993"/>
  </r>
  <r>
    <n v="577"/>
    <x v="197"/>
    <n v="7"/>
    <n v="29"/>
    <n v="17"/>
    <x v="4"/>
    <s v="July"/>
    <x v="4"/>
    <n v="17"/>
    <n v="34"/>
    <s v="Rodriguez, Jose"/>
    <n v="4645"/>
    <n v="5"/>
    <s v="Vendedor Sr"/>
    <n v="2"/>
    <n v="34"/>
    <n v="17"/>
    <n v="17"/>
    <n v="17"/>
    <n v="0.18"/>
    <x v="7"/>
    <n v="289"/>
    <n v="104.03999999999999"/>
    <x v="466"/>
    <n v="0.32000000000000006"/>
  </r>
  <r>
    <n v="578"/>
    <x v="197"/>
    <n v="2"/>
    <n v="25"/>
    <n v="25"/>
    <x v="4"/>
    <s v="July"/>
    <x v="3"/>
    <n v="14"/>
    <n v="28"/>
    <s v="Perez, Laura"/>
    <n v="3586"/>
    <n v="6"/>
    <s v="Vendedor Ssr"/>
    <n v="2"/>
    <n v="28"/>
    <n v="14.700000000000001"/>
    <n v="14"/>
    <n v="14.700000000000001"/>
    <n v="0.18"/>
    <x v="91"/>
    <n v="367.5"/>
    <n v="126"/>
    <x v="142"/>
    <n v="0.29499999999999998"/>
  </r>
  <r>
    <n v="579"/>
    <x v="197"/>
    <n v="8"/>
    <n v="36"/>
    <n v="18"/>
    <x v="4"/>
    <s v="July"/>
    <x v="5"/>
    <n v="14"/>
    <n v="28"/>
    <s v="Rodriguez, Francisco"/>
    <n v="1898"/>
    <n v="8"/>
    <s v="Pasante"/>
    <n v="1"/>
    <n v="28"/>
    <n v="14"/>
    <n v="14"/>
    <n v="14"/>
    <n v="0.16"/>
    <x v="61"/>
    <n v="252"/>
    <n v="80.64"/>
    <x v="468"/>
    <n v="0.34"/>
  </r>
  <r>
    <n v="580"/>
    <x v="198"/>
    <n v="8"/>
    <n v="39"/>
    <n v="18"/>
    <x v="5"/>
    <s v="July"/>
    <x v="5"/>
    <n v="14"/>
    <n v="28"/>
    <s v="Gomez, Maria"/>
    <n v="2483"/>
    <n v="7"/>
    <s v="Vendedor Jr"/>
    <n v="2"/>
    <n v="28"/>
    <n v="14"/>
    <n v="14"/>
    <n v="14"/>
    <n v="0.18"/>
    <x v="61"/>
    <n v="252"/>
    <n v="90.72"/>
    <x v="317"/>
    <n v="0.31999999999999995"/>
  </r>
  <r>
    <n v="581"/>
    <x v="198"/>
    <n v="4"/>
    <n v="40"/>
    <n v="14"/>
    <x v="5"/>
    <s v="July"/>
    <x v="7"/>
    <n v="14"/>
    <n v="28"/>
    <s v="Martin, Carmen"/>
    <n v="1598"/>
    <n v="8"/>
    <s v="Pasante"/>
    <n v="1"/>
    <n v="28"/>
    <n v="14.700000000000001"/>
    <n v="14"/>
    <n v="14.700000000000001"/>
    <n v="0.16"/>
    <x v="34"/>
    <n v="205.8"/>
    <n v="62.72"/>
    <x v="121"/>
    <n v="0.31500000000000006"/>
  </r>
  <r>
    <n v="582"/>
    <x v="198"/>
    <n v="6"/>
    <n v="11"/>
    <n v="9"/>
    <x v="5"/>
    <s v="July"/>
    <x v="9"/>
    <n v="16"/>
    <n v="32"/>
    <s v="Garcia, Isabel"/>
    <n v="3985"/>
    <n v="6"/>
    <s v="Vendedor Ssr"/>
    <n v="2"/>
    <n v="32"/>
    <n v="16"/>
    <n v="16"/>
    <n v="16"/>
    <n v="0.18"/>
    <x v="45"/>
    <n v="144"/>
    <n v="51.839999999999996"/>
    <x v="469"/>
    <n v="0.32"/>
  </r>
  <r>
    <n v="583"/>
    <x v="199"/>
    <n v="9"/>
    <n v="34"/>
    <n v="11"/>
    <x v="6"/>
    <s v="July"/>
    <x v="0"/>
    <n v="26"/>
    <n v="52"/>
    <s v="Lopez, Teresa"/>
    <n v="3680"/>
    <n v="6"/>
    <s v="Vendedor Ssr"/>
    <n v="2"/>
    <n v="52"/>
    <n v="26"/>
    <n v="26"/>
    <n v="26"/>
    <n v="0.18"/>
    <x v="187"/>
    <n v="286"/>
    <n v="102.96"/>
    <x v="470"/>
    <n v="0.32000000000000006"/>
  </r>
  <r>
    <n v="584"/>
    <x v="199"/>
    <n v="3"/>
    <n v="17"/>
    <n v="15"/>
    <x v="6"/>
    <s v="July"/>
    <x v="2"/>
    <n v="23"/>
    <n v="46"/>
    <s v="Messi, Lionel"/>
    <n v="8512"/>
    <n v="1"/>
    <s v="CEO"/>
    <n v="5"/>
    <n v="41.4"/>
    <n v="24.150000000000002"/>
    <n v="23"/>
    <n v="24.150000000000002"/>
    <n v="0.24"/>
    <x v="188"/>
    <n v="362.25000000000006"/>
    <n v="149.04"/>
    <x v="471"/>
    <n v="0.17666666666666656"/>
  </r>
  <r>
    <n v="585"/>
    <x v="199"/>
    <n v="8"/>
    <n v="39"/>
    <n v="12"/>
    <x v="6"/>
    <s v="July"/>
    <x v="5"/>
    <n v="14"/>
    <n v="28"/>
    <s v="Gomez, Maria"/>
    <n v="2483"/>
    <n v="7"/>
    <s v="Vendedor Jr"/>
    <n v="2"/>
    <n v="28"/>
    <n v="14"/>
    <n v="14"/>
    <n v="14"/>
    <n v="0.18"/>
    <x v="70"/>
    <n v="168"/>
    <n v="60.48"/>
    <x v="463"/>
    <n v="0.32"/>
  </r>
  <r>
    <n v="586"/>
    <x v="200"/>
    <n v="10"/>
    <n v="16"/>
    <n v="13"/>
    <x v="0"/>
    <s v="July"/>
    <x v="1"/>
    <n v="29"/>
    <n v="58"/>
    <s v="Martin, Francisco"/>
    <n v="2456"/>
    <n v="7"/>
    <s v="Vendedor Jr"/>
    <n v="2"/>
    <n v="69.599999999999994"/>
    <n v="29"/>
    <n v="29"/>
    <n v="29"/>
    <n v="0.18"/>
    <x v="189"/>
    <n v="377"/>
    <n v="162.86399999999998"/>
    <x v="472"/>
    <n v="0.40333333333333327"/>
  </r>
  <r>
    <n v="587"/>
    <x v="200"/>
    <n v="4"/>
    <n v="31"/>
    <n v="17"/>
    <x v="0"/>
    <s v="July"/>
    <x v="7"/>
    <n v="14"/>
    <n v="28"/>
    <s v="Fernandez, Isabel"/>
    <n v="2227"/>
    <n v="7"/>
    <s v="Vendedor Jr"/>
    <n v="2"/>
    <n v="33.6"/>
    <n v="14.700000000000001"/>
    <n v="14"/>
    <n v="14.700000000000001"/>
    <n v="0.18"/>
    <x v="107"/>
    <n v="249.9"/>
    <n v="102.816"/>
    <x v="473"/>
    <n v="0.38250000000000006"/>
  </r>
  <r>
    <n v="588"/>
    <x v="200"/>
    <n v="1"/>
    <n v="34"/>
    <n v="23"/>
    <x v="0"/>
    <s v="July"/>
    <x v="8"/>
    <n v="10"/>
    <n v="20"/>
    <s v="Lopez, Teresa"/>
    <n v="3680"/>
    <n v="6"/>
    <s v="Vendedor Ssr"/>
    <n v="2"/>
    <n v="24"/>
    <n v="10.5"/>
    <n v="10"/>
    <n v="10.5"/>
    <n v="0.18"/>
    <x v="102"/>
    <n v="241.5"/>
    <n v="99.36"/>
    <x v="474"/>
    <n v="0.38249999999999995"/>
  </r>
  <r>
    <n v="589"/>
    <x v="201"/>
    <n v="5"/>
    <n v="38"/>
    <n v="20"/>
    <x v="1"/>
    <s v="July"/>
    <x v="6"/>
    <n v="24"/>
    <n v="48"/>
    <s v="Fernandez, Jose"/>
    <n v="3055"/>
    <n v="6"/>
    <s v="Vendedor Ssr"/>
    <n v="2"/>
    <n v="48"/>
    <n v="24"/>
    <n v="24"/>
    <n v="24"/>
    <n v="0.18"/>
    <x v="35"/>
    <n v="480"/>
    <n v="172.79999999999998"/>
    <x v="475"/>
    <n v="0.32000000000000006"/>
  </r>
  <r>
    <n v="590"/>
    <x v="201"/>
    <n v="9"/>
    <n v="37"/>
    <n v="17"/>
    <x v="1"/>
    <s v="July"/>
    <x v="0"/>
    <n v="26"/>
    <n v="52"/>
    <s v="Gonzalez, Lionel"/>
    <n v="4073"/>
    <n v="5"/>
    <s v="Vendedor Sr"/>
    <n v="2"/>
    <n v="52"/>
    <n v="26"/>
    <n v="26"/>
    <n v="26"/>
    <n v="0.18"/>
    <x v="143"/>
    <n v="442"/>
    <n v="159.12"/>
    <x v="476"/>
    <n v="0.32"/>
  </r>
  <r>
    <n v="591"/>
    <x v="201"/>
    <n v="4"/>
    <n v="30"/>
    <n v="16"/>
    <x v="1"/>
    <s v="July"/>
    <x v="7"/>
    <n v="14"/>
    <n v="28"/>
    <s v="Gonzalez, Francisco"/>
    <n v="3909"/>
    <n v="6"/>
    <s v="Vendedor Ssr"/>
    <n v="2"/>
    <n v="28"/>
    <n v="14.700000000000001"/>
    <n v="14"/>
    <n v="14.700000000000001"/>
    <n v="0.18"/>
    <x v="43"/>
    <n v="235.20000000000002"/>
    <n v="80.64"/>
    <x v="88"/>
    <n v="0.29499999999999993"/>
  </r>
  <r>
    <n v="592"/>
    <x v="202"/>
    <n v="5"/>
    <n v="25"/>
    <n v="23"/>
    <x v="2"/>
    <s v="July"/>
    <x v="6"/>
    <n v="24"/>
    <n v="48"/>
    <s v="Perez, Laura"/>
    <n v="3586"/>
    <n v="6"/>
    <s v="Vendedor Ssr"/>
    <n v="2"/>
    <n v="48"/>
    <n v="24"/>
    <n v="24"/>
    <n v="24"/>
    <n v="0.18"/>
    <x v="151"/>
    <n v="552"/>
    <n v="198.72"/>
    <x v="477"/>
    <n v="0.31999999999999995"/>
  </r>
  <r>
    <n v="593"/>
    <x v="202"/>
    <n v="2"/>
    <n v="10"/>
    <n v="13"/>
    <x v="2"/>
    <s v="July"/>
    <x v="3"/>
    <n v="14"/>
    <n v="28"/>
    <s v="Martin, Francisco"/>
    <n v="4384"/>
    <n v="5"/>
    <s v="Vendedor Sr"/>
    <n v="2"/>
    <n v="28"/>
    <n v="14.700000000000001"/>
    <n v="14"/>
    <n v="14.700000000000001"/>
    <n v="0.18"/>
    <x v="16"/>
    <n v="191.10000000000002"/>
    <n v="65.52"/>
    <x v="101"/>
    <n v="0.29499999999999998"/>
  </r>
  <r>
    <n v="594"/>
    <x v="202"/>
    <n v="6"/>
    <n v="29"/>
    <n v="16"/>
    <x v="2"/>
    <s v="July"/>
    <x v="9"/>
    <n v="16"/>
    <n v="32"/>
    <s v="Rodriguez, Jose"/>
    <n v="4645"/>
    <n v="5"/>
    <s v="Vendedor Sr"/>
    <n v="2"/>
    <n v="32"/>
    <n v="16"/>
    <n v="16"/>
    <n v="16"/>
    <n v="0.18"/>
    <x v="33"/>
    <n v="256"/>
    <n v="92.16"/>
    <x v="478"/>
    <n v="0.32000000000000006"/>
  </r>
  <r>
    <n v="387"/>
    <x v="132"/>
    <n v="8"/>
    <n v="5"/>
    <n v="17"/>
    <x v="3"/>
    <s v="May"/>
    <x v="5"/>
    <n v="14"/>
    <n v="28"/>
    <s v="Lopez, Laura"/>
    <n v="3037"/>
    <n v="6"/>
    <s v="Vendedor Ssr"/>
    <n v="2"/>
    <n v="28"/>
    <n v="14"/>
    <n v="14"/>
    <n v="14"/>
    <n v="0.22"/>
    <x v="9"/>
    <n v="238"/>
    <n v="104.72"/>
    <x v="306"/>
    <n v="0.27999999999999992"/>
  </r>
  <r>
    <n v="596"/>
    <x v="203"/>
    <n v="10"/>
    <n v="8"/>
    <n v="18"/>
    <x v="3"/>
    <s v="July"/>
    <x v="1"/>
    <n v="29"/>
    <n v="58"/>
    <s v="Perez, Manuel"/>
    <n v="6768"/>
    <n v="3"/>
    <s v="Gerente"/>
    <n v="3"/>
    <n v="52.2"/>
    <n v="29"/>
    <n v="29"/>
    <n v="29"/>
    <n v="0.2"/>
    <x v="190"/>
    <n v="522"/>
    <n v="187.92000000000002"/>
    <x v="479"/>
    <n v="0.24444444444444438"/>
  </r>
  <r>
    <n v="597"/>
    <x v="203"/>
    <n v="2"/>
    <n v="21"/>
    <n v="15"/>
    <x v="3"/>
    <s v="July"/>
    <x v="3"/>
    <n v="14"/>
    <n v="28"/>
    <s v="Fernandez, Juan"/>
    <n v="2616"/>
    <n v="7"/>
    <s v="Vendedor Jr"/>
    <n v="2"/>
    <n v="28"/>
    <n v="14.700000000000001"/>
    <n v="14"/>
    <n v="14.700000000000001"/>
    <n v="0.18"/>
    <x v="74"/>
    <n v="220.50000000000003"/>
    <n v="75.599999999999994"/>
    <x v="467"/>
    <n v="0.29499999999999993"/>
  </r>
  <r>
    <n v="598"/>
    <x v="204"/>
    <n v="8"/>
    <n v="14"/>
    <n v="6"/>
    <x v="4"/>
    <s v="July"/>
    <x v="5"/>
    <n v="14"/>
    <n v="28"/>
    <s v="Fernandez, Teresa"/>
    <n v="7062"/>
    <n v="2"/>
    <s v="Director"/>
    <n v="4"/>
    <n v="25.2"/>
    <n v="14"/>
    <n v="14"/>
    <n v="14"/>
    <n v="0.22"/>
    <x v="191"/>
    <n v="84"/>
    <n v="33.263999999999996"/>
    <x v="480"/>
    <n v="0.22444444444444442"/>
  </r>
  <r>
    <n v="675"/>
    <x v="205"/>
    <n v="5"/>
    <n v="5"/>
    <n v="17"/>
    <x v="1"/>
    <s v="August"/>
    <x v="6"/>
    <n v="24"/>
    <n v="48"/>
    <s v="Lopez, Laura"/>
    <n v="3037"/>
    <n v="6"/>
    <s v="Vendedor Ssr"/>
    <n v="2"/>
    <n v="48"/>
    <n v="24"/>
    <n v="24"/>
    <n v="24"/>
    <n v="0.14000000000000001"/>
    <x v="85"/>
    <n v="408"/>
    <n v="114.24000000000001"/>
    <x v="481"/>
    <n v="0.36"/>
  </r>
  <r>
    <n v="600"/>
    <x v="204"/>
    <n v="6"/>
    <n v="25"/>
    <n v="19"/>
    <x v="4"/>
    <s v="July"/>
    <x v="9"/>
    <n v="16"/>
    <n v="32"/>
    <s v="Perez, Laura"/>
    <n v="3586"/>
    <n v="6"/>
    <s v="Vendedor Ssr"/>
    <n v="2"/>
    <n v="32"/>
    <n v="16"/>
    <n v="16"/>
    <n v="16"/>
    <n v="0.18"/>
    <x v="110"/>
    <n v="304"/>
    <n v="109.44"/>
    <x v="482"/>
    <n v="0.32"/>
  </r>
  <r>
    <n v="601"/>
    <x v="206"/>
    <n v="6"/>
    <n v="19"/>
    <n v="15"/>
    <x v="5"/>
    <s v="July"/>
    <x v="9"/>
    <n v="16"/>
    <n v="32"/>
    <s v="Rodriguez, Maria"/>
    <n v="4862"/>
    <n v="5"/>
    <s v="Vendedor Sr"/>
    <n v="2"/>
    <n v="32"/>
    <n v="16"/>
    <n v="16"/>
    <n v="16"/>
    <n v="0.18"/>
    <x v="10"/>
    <n v="240"/>
    <n v="86.399999999999991"/>
    <x v="338"/>
    <n v="0.32000000000000006"/>
  </r>
  <r>
    <n v="602"/>
    <x v="206"/>
    <n v="5"/>
    <n v="7"/>
    <n v="19"/>
    <x v="5"/>
    <s v="July"/>
    <x v="6"/>
    <n v="24"/>
    <n v="48"/>
    <s v="Sanchez, Antonio"/>
    <n v="1810"/>
    <n v="8"/>
    <s v="Pasante"/>
    <n v="1"/>
    <n v="48"/>
    <n v="24"/>
    <n v="24"/>
    <n v="24"/>
    <n v="0.16"/>
    <x v="111"/>
    <n v="456"/>
    <n v="145.92000000000002"/>
    <x v="483"/>
    <n v="0.33999999999999991"/>
  </r>
  <r>
    <n v="603"/>
    <x v="206"/>
    <n v="9"/>
    <n v="10"/>
    <n v="14"/>
    <x v="5"/>
    <s v="July"/>
    <x v="0"/>
    <n v="26"/>
    <n v="52"/>
    <s v="Martin, Francisco"/>
    <n v="4384"/>
    <n v="5"/>
    <s v="Vendedor Sr"/>
    <n v="2"/>
    <n v="52"/>
    <n v="26"/>
    <n v="26"/>
    <n v="26"/>
    <n v="0.18"/>
    <x v="27"/>
    <n v="364"/>
    <n v="131.04"/>
    <x v="154"/>
    <n v="0.32000000000000006"/>
  </r>
  <r>
    <n v="604"/>
    <x v="207"/>
    <n v="4"/>
    <n v="31"/>
    <n v="18"/>
    <x v="6"/>
    <s v="July"/>
    <x v="7"/>
    <n v="14"/>
    <n v="28"/>
    <s v="Fernandez, Isabel"/>
    <n v="2227"/>
    <n v="7"/>
    <s v="Vendedor Jr"/>
    <n v="2"/>
    <n v="28"/>
    <n v="14.700000000000001"/>
    <n v="14"/>
    <n v="14.700000000000001"/>
    <n v="0.18"/>
    <x v="61"/>
    <n v="264.60000000000002"/>
    <n v="90.72"/>
    <x v="456"/>
    <n v="0.29499999999999987"/>
  </r>
  <r>
    <n v="605"/>
    <x v="207"/>
    <n v="2"/>
    <n v="22"/>
    <n v="20"/>
    <x v="6"/>
    <s v="July"/>
    <x v="3"/>
    <n v="14"/>
    <n v="28"/>
    <s v="Lopez, Ana"/>
    <n v="1601"/>
    <n v="8"/>
    <s v="Pasante"/>
    <n v="1"/>
    <n v="28"/>
    <n v="14.700000000000001"/>
    <n v="14"/>
    <n v="14.700000000000001"/>
    <n v="0.16"/>
    <x v="21"/>
    <n v="294"/>
    <n v="89.600000000000009"/>
    <x v="260"/>
    <n v="0.31499999999999995"/>
  </r>
  <r>
    <n v="606"/>
    <x v="207"/>
    <n v="3"/>
    <n v="1"/>
    <n v="17"/>
    <x v="6"/>
    <s v="July"/>
    <x v="2"/>
    <n v="23"/>
    <n v="46"/>
    <s v="Garcia, Juan"/>
    <n v="7402"/>
    <n v="7"/>
    <s v="Vendedor Jr"/>
    <n v="2"/>
    <n v="46"/>
    <n v="24.150000000000002"/>
    <n v="23"/>
    <n v="24.150000000000002"/>
    <n v="0.18"/>
    <x v="20"/>
    <n v="410.55"/>
    <n v="140.76"/>
    <x v="112"/>
    <n v="0.2950000000000001"/>
  </r>
  <r>
    <n v="607"/>
    <x v="208"/>
    <n v="5"/>
    <n v="12"/>
    <n v="14"/>
    <x v="0"/>
    <s v="July"/>
    <x v="6"/>
    <n v="24"/>
    <n v="48"/>
    <s v="Rodriguez, Javier"/>
    <n v="2027"/>
    <n v="7"/>
    <s v="Vendedor Jr"/>
    <n v="2"/>
    <n v="57.599999999999994"/>
    <n v="24"/>
    <n v="24"/>
    <n v="24"/>
    <n v="0.18"/>
    <x v="134"/>
    <n v="336"/>
    <n v="145.15199999999996"/>
    <x v="484"/>
    <n v="0.40333333333333332"/>
  </r>
  <r>
    <n v="608"/>
    <x v="208"/>
    <n v="8"/>
    <n v="7"/>
    <n v="14"/>
    <x v="0"/>
    <s v="July"/>
    <x v="5"/>
    <n v="14"/>
    <n v="28"/>
    <s v="Sanchez, Antonio"/>
    <n v="1810"/>
    <n v="8"/>
    <s v="Pasante"/>
    <n v="1"/>
    <n v="33.6"/>
    <n v="14"/>
    <n v="14"/>
    <n v="14"/>
    <n v="0.16"/>
    <x v="144"/>
    <n v="196"/>
    <n v="75.26400000000001"/>
    <x v="485"/>
    <n v="0.42333333333333334"/>
  </r>
  <r>
    <n v="609"/>
    <x v="208"/>
    <n v="3"/>
    <n v="12"/>
    <n v="14"/>
    <x v="0"/>
    <s v="July"/>
    <x v="2"/>
    <n v="23"/>
    <n v="46"/>
    <s v="Rodriguez, Javier"/>
    <n v="2027"/>
    <n v="7"/>
    <s v="Vendedor Jr"/>
    <n v="2"/>
    <n v="55.199999999999996"/>
    <n v="24.150000000000002"/>
    <n v="23"/>
    <n v="24.150000000000002"/>
    <n v="0.18"/>
    <x v="192"/>
    <n v="338.1"/>
    <n v="139.10399999999998"/>
    <x v="486"/>
    <n v="0.38249999999999995"/>
  </r>
  <r>
    <n v="610"/>
    <x v="209"/>
    <n v="10"/>
    <n v="2"/>
    <n v="15"/>
    <x v="1"/>
    <s v="July"/>
    <x v="1"/>
    <n v="29"/>
    <n v="58"/>
    <s v="Rodriguez, Ana"/>
    <n v="6979"/>
    <n v="3"/>
    <s v="Gerente"/>
    <n v="3"/>
    <n v="52.2"/>
    <n v="29"/>
    <n v="29"/>
    <n v="29"/>
    <n v="0.2"/>
    <x v="193"/>
    <n v="435"/>
    <n v="156.60000000000002"/>
    <x v="366"/>
    <n v="0.24444444444444441"/>
  </r>
  <r>
    <n v="611"/>
    <x v="209"/>
    <n v="7"/>
    <n v="19"/>
    <n v="8"/>
    <x v="1"/>
    <s v="July"/>
    <x v="4"/>
    <n v="17"/>
    <n v="34"/>
    <s v="Rodriguez, Maria"/>
    <n v="4862"/>
    <n v="5"/>
    <s v="Vendedor Sr"/>
    <n v="2"/>
    <n v="34"/>
    <n v="17"/>
    <n v="17"/>
    <n v="17"/>
    <n v="0.18"/>
    <x v="116"/>
    <n v="136"/>
    <n v="48.96"/>
    <x v="487"/>
    <n v="0.31999999999999995"/>
  </r>
  <r>
    <n v="612"/>
    <x v="209"/>
    <n v="6"/>
    <n v="4"/>
    <n v="20"/>
    <x v="1"/>
    <s v="July"/>
    <x v="9"/>
    <n v="16"/>
    <n v="32"/>
    <s v="Fernandez, Isabel"/>
    <n v="4345"/>
    <n v="5"/>
    <s v="Vendedor Sr"/>
    <n v="2"/>
    <n v="32"/>
    <n v="16"/>
    <n v="16"/>
    <n v="16"/>
    <n v="0.18"/>
    <x v="194"/>
    <n v="320"/>
    <n v="115.19999999999999"/>
    <x v="488"/>
    <n v="0.32"/>
  </r>
  <r>
    <n v="613"/>
    <x v="210"/>
    <n v="6"/>
    <n v="4"/>
    <n v="8"/>
    <x v="2"/>
    <s v="July"/>
    <x v="9"/>
    <n v="16"/>
    <n v="32"/>
    <s v="Fernandez, Isabel"/>
    <n v="4345"/>
    <n v="5"/>
    <s v="Vendedor Sr"/>
    <n v="2"/>
    <n v="32"/>
    <n v="16"/>
    <n v="16"/>
    <n v="16"/>
    <n v="0.18"/>
    <x v="169"/>
    <n v="128"/>
    <n v="46.08"/>
    <x v="489"/>
    <n v="0.32000000000000006"/>
  </r>
  <r>
    <n v="614"/>
    <x v="210"/>
    <n v="7"/>
    <n v="30"/>
    <n v="19"/>
    <x v="2"/>
    <s v="July"/>
    <x v="4"/>
    <n v="17"/>
    <n v="34"/>
    <s v="Gonzalez, Francisco"/>
    <n v="3909"/>
    <n v="6"/>
    <s v="Vendedor Ssr"/>
    <n v="2"/>
    <n v="34"/>
    <n v="17"/>
    <n v="17"/>
    <n v="17"/>
    <n v="0.18"/>
    <x v="119"/>
    <n v="323"/>
    <n v="116.28"/>
    <x v="490"/>
    <n v="0.32000000000000006"/>
  </r>
  <r>
    <n v="615"/>
    <x v="210"/>
    <n v="7"/>
    <n v="19"/>
    <n v="15"/>
    <x v="2"/>
    <s v="July"/>
    <x v="4"/>
    <n v="17"/>
    <n v="34"/>
    <s v="Rodriguez, Maria"/>
    <n v="4862"/>
    <n v="5"/>
    <s v="Vendedor Sr"/>
    <n v="2"/>
    <n v="34"/>
    <n v="17"/>
    <n v="17"/>
    <n v="17"/>
    <n v="0.18"/>
    <x v="121"/>
    <n v="255"/>
    <n v="91.8"/>
    <x v="445"/>
    <n v="0.31999999999999995"/>
  </r>
  <r>
    <n v="616"/>
    <x v="211"/>
    <n v="2"/>
    <n v="17"/>
    <n v="16"/>
    <x v="3"/>
    <s v="July"/>
    <x v="3"/>
    <n v="14"/>
    <n v="28"/>
    <s v="Messi, Lionel"/>
    <n v="8512"/>
    <n v="1"/>
    <s v="CEO"/>
    <n v="5"/>
    <n v="25.2"/>
    <n v="14.700000000000001"/>
    <n v="14"/>
    <n v="14.700000000000001"/>
    <n v="0.24"/>
    <x v="94"/>
    <n v="235.20000000000002"/>
    <n v="96.768000000000001"/>
    <x v="491"/>
    <n v="0.17666666666666661"/>
  </r>
  <r>
    <n v="617"/>
    <x v="211"/>
    <n v="9"/>
    <n v="17"/>
    <n v="11"/>
    <x v="3"/>
    <s v="July"/>
    <x v="0"/>
    <n v="26"/>
    <n v="52"/>
    <s v="Messi, Lionel"/>
    <n v="8512"/>
    <n v="1"/>
    <s v="CEO"/>
    <n v="5"/>
    <n v="46.800000000000004"/>
    <n v="26"/>
    <n v="26"/>
    <n v="26"/>
    <n v="0.24"/>
    <x v="195"/>
    <n v="286"/>
    <n v="123.55200000000001"/>
    <x v="492"/>
    <n v="0.20444444444444451"/>
  </r>
  <r>
    <n v="618"/>
    <x v="211"/>
    <n v="4"/>
    <n v="17"/>
    <n v="15"/>
    <x v="3"/>
    <s v="July"/>
    <x v="7"/>
    <n v="14"/>
    <n v="28"/>
    <s v="Messi, Lionel"/>
    <n v="8512"/>
    <n v="1"/>
    <s v="CEO"/>
    <n v="5"/>
    <n v="25.2"/>
    <n v="14.700000000000001"/>
    <n v="14"/>
    <n v="14.700000000000001"/>
    <n v="0.24"/>
    <x v="12"/>
    <n v="220.50000000000003"/>
    <n v="90.72"/>
    <x v="493"/>
    <n v="0.17666666666666658"/>
  </r>
  <r>
    <n v="619"/>
    <x v="212"/>
    <n v="6"/>
    <n v="21"/>
    <n v="18"/>
    <x v="4"/>
    <s v="July"/>
    <x v="9"/>
    <n v="16"/>
    <n v="32"/>
    <s v="Fernandez, Juan"/>
    <n v="2616"/>
    <n v="7"/>
    <s v="Vendedor Jr"/>
    <n v="2"/>
    <n v="32"/>
    <n v="16"/>
    <n v="16"/>
    <n v="16"/>
    <n v="0.18"/>
    <x v="55"/>
    <n v="288"/>
    <n v="103.67999999999999"/>
    <x v="441"/>
    <n v="0.32"/>
  </r>
  <r>
    <n v="620"/>
    <x v="212"/>
    <n v="9"/>
    <n v="20"/>
    <n v="17"/>
    <x v="4"/>
    <s v="July"/>
    <x v="0"/>
    <n v="26"/>
    <n v="52"/>
    <s v="Gonzalez, Carmen"/>
    <n v="3522"/>
    <n v="6"/>
    <s v="Vendedor Ssr"/>
    <n v="2"/>
    <n v="52"/>
    <n v="26"/>
    <n v="26"/>
    <n v="26"/>
    <n v="0.18"/>
    <x v="143"/>
    <n v="442"/>
    <n v="159.12"/>
    <x v="476"/>
    <n v="0.32"/>
  </r>
  <r>
    <n v="621"/>
    <x v="212"/>
    <n v="3"/>
    <n v="4"/>
    <n v="15"/>
    <x v="4"/>
    <s v="July"/>
    <x v="2"/>
    <n v="23"/>
    <n v="46"/>
    <s v="Fernandez, Isabel"/>
    <n v="4345"/>
    <n v="5"/>
    <s v="Vendedor Sr"/>
    <n v="2"/>
    <n v="46"/>
    <n v="24.150000000000002"/>
    <n v="23"/>
    <n v="24.150000000000002"/>
    <n v="0.18"/>
    <x v="56"/>
    <n v="362.25000000000006"/>
    <n v="124.19999999999999"/>
    <x v="494"/>
    <n v="0.29499999999999993"/>
  </r>
  <r>
    <n v="622"/>
    <x v="213"/>
    <n v="8"/>
    <n v="40"/>
    <n v="17"/>
    <x v="5"/>
    <s v="July"/>
    <x v="5"/>
    <n v="14"/>
    <n v="28"/>
    <s v="Martin, Carmen"/>
    <n v="1598"/>
    <n v="8"/>
    <s v="Pasante"/>
    <n v="1"/>
    <n v="28"/>
    <n v="14"/>
    <n v="14"/>
    <n v="14"/>
    <n v="0.16"/>
    <x v="9"/>
    <n v="238"/>
    <n v="76.16"/>
    <x v="495"/>
    <n v="0.34000000000000008"/>
  </r>
  <r>
    <n v="623"/>
    <x v="213"/>
    <n v="9"/>
    <n v="31"/>
    <n v="12"/>
    <x v="5"/>
    <s v="July"/>
    <x v="0"/>
    <n v="26"/>
    <n v="52"/>
    <s v="Fernandez, Isabel"/>
    <n v="2227"/>
    <n v="7"/>
    <s v="Vendedor Jr"/>
    <n v="2"/>
    <n v="52"/>
    <n v="26"/>
    <n v="26"/>
    <n v="26"/>
    <n v="0.18"/>
    <x v="42"/>
    <n v="312"/>
    <n v="112.32"/>
    <x v="178"/>
    <n v="0.32"/>
  </r>
  <r>
    <n v="624"/>
    <x v="213"/>
    <n v="7"/>
    <n v="39"/>
    <n v="23"/>
    <x v="5"/>
    <s v="July"/>
    <x v="4"/>
    <n v="17"/>
    <n v="34"/>
    <s v="Gomez, Maria"/>
    <n v="2483"/>
    <n v="7"/>
    <s v="Vendedor Jr"/>
    <n v="2"/>
    <n v="34"/>
    <n v="17"/>
    <n v="17"/>
    <n v="17"/>
    <n v="0.18"/>
    <x v="20"/>
    <n v="391"/>
    <n v="140.76"/>
    <x v="496"/>
    <n v="0.32"/>
  </r>
  <r>
    <n v="625"/>
    <x v="214"/>
    <n v="10"/>
    <n v="38"/>
    <n v="21"/>
    <x v="6"/>
    <s v="July"/>
    <x v="1"/>
    <n v="29"/>
    <n v="58"/>
    <s v="Fernandez, Jose"/>
    <n v="3055"/>
    <n v="6"/>
    <s v="Vendedor Ssr"/>
    <n v="2"/>
    <n v="58"/>
    <n v="29"/>
    <n v="29"/>
    <n v="29"/>
    <n v="0.18"/>
    <x v="196"/>
    <n v="609"/>
    <n v="219.23999999999998"/>
    <x v="497"/>
    <n v="0.32"/>
  </r>
  <r>
    <n v="626"/>
    <x v="214"/>
    <n v="4"/>
    <n v="37"/>
    <n v="18"/>
    <x v="6"/>
    <s v="July"/>
    <x v="7"/>
    <n v="14"/>
    <n v="28"/>
    <s v="Gonzalez, Lionel"/>
    <n v="4073"/>
    <n v="5"/>
    <s v="Vendedor Sr"/>
    <n v="2"/>
    <n v="28"/>
    <n v="14.700000000000001"/>
    <n v="14"/>
    <n v="14.700000000000001"/>
    <n v="0.18"/>
    <x v="61"/>
    <n v="264.60000000000002"/>
    <n v="90.72"/>
    <x v="456"/>
    <n v="0.29499999999999987"/>
  </r>
  <r>
    <n v="627"/>
    <x v="214"/>
    <n v="3"/>
    <n v="39"/>
    <n v="14"/>
    <x v="6"/>
    <s v="July"/>
    <x v="2"/>
    <n v="23"/>
    <n v="46"/>
    <s v="Gomez, Maria"/>
    <n v="2483"/>
    <n v="7"/>
    <s v="Vendedor Jr"/>
    <n v="2"/>
    <n v="46"/>
    <n v="24.150000000000002"/>
    <n v="23"/>
    <n v="24.150000000000002"/>
    <n v="0.18"/>
    <x v="77"/>
    <n v="338.1"/>
    <n v="115.92"/>
    <x v="440"/>
    <n v="0.29499999999999993"/>
  </r>
  <r>
    <n v="628"/>
    <x v="215"/>
    <n v="4"/>
    <n v="7"/>
    <n v="16"/>
    <x v="0"/>
    <s v="July"/>
    <x v="7"/>
    <n v="14"/>
    <n v="28"/>
    <s v="Sanchez, Antonio"/>
    <n v="1810"/>
    <n v="8"/>
    <s v="Pasante"/>
    <n v="1"/>
    <n v="33.6"/>
    <n v="14.700000000000001"/>
    <n v="14"/>
    <n v="14.700000000000001"/>
    <n v="0.16"/>
    <x v="96"/>
    <n v="235.20000000000002"/>
    <n v="86.016000000000005"/>
    <x v="498"/>
    <n v="0.40250000000000002"/>
  </r>
  <r>
    <n v="629"/>
    <x v="215"/>
    <n v="5"/>
    <n v="22"/>
    <n v="15"/>
    <x v="0"/>
    <s v="July"/>
    <x v="6"/>
    <n v="24"/>
    <n v="48"/>
    <s v="Lopez, Ana"/>
    <n v="1601"/>
    <n v="8"/>
    <s v="Pasante"/>
    <n v="1"/>
    <n v="57.599999999999994"/>
    <n v="24"/>
    <n v="24"/>
    <n v="24"/>
    <n v="0.16"/>
    <x v="63"/>
    <n v="360"/>
    <n v="138.23999999999998"/>
    <x v="499"/>
    <n v="0.42333333333333323"/>
  </r>
  <r>
    <n v="630"/>
    <x v="215"/>
    <n v="7"/>
    <n v="35"/>
    <n v="17"/>
    <x v="0"/>
    <s v="July"/>
    <x v="4"/>
    <n v="17"/>
    <n v="34"/>
    <s v="Garcia, David"/>
    <n v="2383"/>
    <n v="7"/>
    <s v="Vendedor Jr"/>
    <n v="2"/>
    <n v="40.799999999999997"/>
    <n v="17"/>
    <n v="17"/>
    <n v="17"/>
    <n v="0.18"/>
    <x v="124"/>
    <n v="289"/>
    <n v="124.84799999999998"/>
    <x v="500"/>
    <n v="0.40333333333333332"/>
  </r>
  <r>
    <n v="631"/>
    <x v="216"/>
    <n v="6"/>
    <n v="3"/>
    <n v="17"/>
    <x v="1"/>
    <s v="July"/>
    <x v="9"/>
    <n v="16"/>
    <n v="32"/>
    <s v="Gonzalez, Pedro"/>
    <n v="5010"/>
    <n v="4"/>
    <s v="Jefe"/>
    <n v="3"/>
    <n v="32"/>
    <n v="16"/>
    <n v="16"/>
    <n v="16"/>
    <n v="0.2"/>
    <x v="14"/>
    <n v="272"/>
    <n v="108.80000000000001"/>
    <x v="445"/>
    <n v="0.3"/>
  </r>
  <r>
    <n v="632"/>
    <x v="216"/>
    <n v="4"/>
    <n v="29"/>
    <n v="16"/>
    <x v="1"/>
    <s v="July"/>
    <x v="7"/>
    <n v="14"/>
    <n v="28"/>
    <s v="Rodriguez, Jose"/>
    <n v="4645"/>
    <n v="5"/>
    <s v="Vendedor Sr"/>
    <n v="2"/>
    <n v="28"/>
    <n v="14.700000000000001"/>
    <n v="14"/>
    <n v="14.700000000000001"/>
    <n v="0.18"/>
    <x v="43"/>
    <n v="235.20000000000002"/>
    <n v="80.64"/>
    <x v="88"/>
    <n v="0.29499999999999993"/>
  </r>
  <r>
    <n v="633"/>
    <x v="216"/>
    <n v="1"/>
    <n v="39"/>
    <n v="3"/>
    <x v="1"/>
    <s v="July"/>
    <x v="8"/>
    <n v="10"/>
    <n v="20"/>
    <s v="Gomez, Maria"/>
    <n v="2483"/>
    <n v="7"/>
    <s v="Vendedor Jr"/>
    <n v="2"/>
    <n v="20"/>
    <n v="10.5"/>
    <n v="10"/>
    <n v="10.5"/>
    <n v="0.18"/>
    <x v="197"/>
    <n v="31.5"/>
    <n v="10.799999999999999"/>
    <x v="501"/>
    <n v="0.29500000000000004"/>
  </r>
  <r>
    <n v="634"/>
    <x v="217"/>
    <n v="8"/>
    <n v="15"/>
    <n v="9"/>
    <x v="2"/>
    <s v="August"/>
    <x v="5"/>
    <n v="14"/>
    <n v="28"/>
    <s v="Gomez, David"/>
    <n v="1821"/>
    <n v="8"/>
    <s v="Pasante"/>
    <n v="1"/>
    <n v="28"/>
    <n v="14"/>
    <n v="14"/>
    <n v="14"/>
    <n v="0.13"/>
    <x v="50"/>
    <n v="126"/>
    <n v="32.76"/>
    <x v="502"/>
    <n v="0.37000000000000005"/>
  </r>
  <r>
    <n v="635"/>
    <x v="217"/>
    <n v="9"/>
    <n v="28"/>
    <n v="25"/>
    <x v="2"/>
    <s v="August"/>
    <x v="0"/>
    <n v="26"/>
    <n v="52"/>
    <s v="Garcia, Manuel"/>
    <n v="5249"/>
    <n v="4"/>
    <s v="Jefe"/>
    <n v="3"/>
    <n v="52"/>
    <n v="26"/>
    <n v="26"/>
    <n v="26"/>
    <n v="0.15"/>
    <x v="115"/>
    <n v="650"/>
    <n v="195"/>
    <x v="503"/>
    <n v="0.35"/>
  </r>
  <r>
    <n v="636"/>
    <x v="217"/>
    <n v="4"/>
    <n v="6"/>
    <n v="10"/>
    <x v="2"/>
    <s v="August"/>
    <x v="7"/>
    <n v="14"/>
    <n v="28"/>
    <s v="Martinez, Pilar"/>
    <n v="2700"/>
    <n v="2"/>
    <s v="Director"/>
    <n v="4"/>
    <n v="25.2"/>
    <n v="14.700000000000001"/>
    <n v="14"/>
    <n v="14.700000000000001"/>
    <n v="0.17"/>
    <x v="50"/>
    <n v="147"/>
    <n v="42.84"/>
    <x v="504"/>
    <n v="0.24666666666666665"/>
  </r>
  <r>
    <n v="637"/>
    <x v="218"/>
    <n v="3"/>
    <n v="25"/>
    <n v="16"/>
    <x v="3"/>
    <s v="August"/>
    <x v="2"/>
    <n v="23"/>
    <n v="46"/>
    <s v="Perez, Laura"/>
    <n v="3586"/>
    <n v="6"/>
    <s v="Vendedor Ssr"/>
    <n v="2"/>
    <n v="46"/>
    <n v="24.150000000000002"/>
    <n v="23"/>
    <n v="24.150000000000002"/>
    <n v="0.14000000000000001"/>
    <x v="66"/>
    <n v="386.40000000000003"/>
    <n v="103.04"/>
    <x v="505"/>
    <n v="0.33499999999999991"/>
  </r>
  <r>
    <n v="638"/>
    <x v="218"/>
    <n v="7"/>
    <n v="39"/>
    <n v="15"/>
    <x v="3"/>
    <s v="August"/>
    <x v="4"/>
    <n v="17"/>
    <n v="34"/>
    <s v="Gomez, Maria"/>
    <n v="2483"/>
    <n v="7"/>
    <s v="Vendedor Jr"/>
    <n v="2"/>
    <n v="34"/>
    <n v="17"/>
    <n v="17"/>
    <n v="17"/>
    <n v="0.14000000000000001"/>
    <x v="121"/>
    <n v="255"/>
    <n v="71.400000000000006"/>
    <x v="506"/>
    <n v="0.36000000000000004"/>
  </r>
  <r>
    <n v="639"/>
    <x v="218"/>
    <n v="2"/>
    <n v="21"/>
    <n v="11"/>
    <x v="3"/>
    <s v="August"/>
    <x v="3"/>
    <n v="14"/>
    <n v="28"/>
    <s v="Fernandez, Juan"/>
    <n v="2616"/>
    <n v="7"/>
    <s v="Vendedor Jr"/>
    <n v="2"/>
    <n v="28"/>
    <n v="14.700000000000001"/>
    <n v="14"/>
    <n v="14.700000000000001"/>
    <n v="0.14000000000000001"/>
    <x v="11"/>
    <n v="161.70000000000002"/>
    <n v="43.120000000000005"/>
    <x v="507"/>
    <n v="0.33499999999999991"/>
  </r>
  <r>
    <n v="640"/>
    <x v="219"/>
    <n v="9"/>
    <n v="40"/>
    <n v="14"/>
    <x v="4"/>
    <s v="August"/>
    <x v="0"/>
    <n v="26"/>
    <n v="52"/>
    <s v="Martin, Carmen"/>
    <n v="1598"/>
    <n v="8"/>
    <s v="Pasante"/>
    <n v="1"/>
    <n v="52"/>
    <n v="26"/>
    <n v="26"/>
    <n v="26"/>
    <n v="0.13"/>
    <x v="27"/>
    <n v="364"/>
    <n v="94.64"/>
    <x v="508"/>
    <n v="0.37"/>
  </r>
  <r>
    <n v="641"/>
    <x v="219"/>
    <n v="6"/>
    <n v="19"/>
    <n v="11"/>
    <x v="4"/>
    <s v="August"/>
    <x v="9"/>
    <n v="16"/>
    <n v="32"/>
    <s v="Rodriguez, Maria"/>
    <n v="4862"/>
    <n v="5"/>
    <s v="Vendedor Sr"/>
    <n v="2"/>
    <n v="32"/>
    <n v="16"/>
    <n v="16"/>
    <n v="16"/>
    <n v="0.14000000000000001"/>
    <x v="79"/>
    <n v="176"/>
    <n v="49.28"/>
    <x v="509"/>
    <n v="0.36"/>
  </r>
  <r>
    <n v="642"/>
    <x v="219"/>
    <n v="4"/>
    <n v="32"/>
    <n v="12"/>
    <x v="4"/>
    <s v="August"/>
    <x v="7"/>
    <n v="14"/>
    <n v="28"/>
    <s v="Gomez, Javier"/>
    <n v="1612"/>
    <n v="8"/>
    <s v="Pasante"/>
    <n v="1"/>
    <n v="28"/>
    <n v="14.700000000000001"/>
    <n v="14"/>
    <n v="14.700000000000001"/>
    <n v="0.13"/>
    <x v="70"/>
    <n v="176.4"/>
    <n v="43.68"/>
    <x v="281"/>
    <n v="0.34499999999999997"/>
  </r>
  <r>
    <n v="643"/>
    <x v="220"/>
    <n v="10"/>
    <n v="36"/>
    <n v="14"/>
    <x v="5"/>
    <s v="August"/>
    <x v="1"/>
    <n v="29"/>
    <n v="58"/>
    <s v="Rodriguez, Francisco"/>
    <n v="1898"/>
    <n v="8"/>
    <s v="Pasante"/>
    <n v="1"/>
    <n v="58"/>
    <n v="29"/>
    <n v="29"/>
    <n v="29"/>
    <n v="0.13"/>
    <x v="32"/>
    <n v="406"/>
    <n v="105.56"/>
    <x v="510"/>
    <n v="0.37"/>
  </r>
  <r>
    <n v="644"/>
    <x v="220"/>
    <n v="6"/>
    <n v="24"/>
    <n v="12"/>
    <x v="5"/>
    <s v="August"/>
    <x v="9"/>
    <n v="16"/>
    <n v="32"/>
    <s v="Sanchez, Isabel"/>
    <n v="4875"/>
    <n v="5"/>
    <s v="Vendedor Sr"/>
    <n v="2"/>
    <n v="32"/>
    <n v="16"/>
    <n v="16"/>
    <n v="16"/>
    <n v="0.14000000000000001"/>
    <x v="18"/>
    <n v="192"/>
    <n v="53.760000000000005"/>
    <x v="511"/>
    <n v="0.36000000000000004"/>
  </r>
  <r>
    <n v="645"/>
    <x v="220"/>
    <n v="4"/>
    <n v="11"/>
    <n v="10"/>
    <x v="5"/>
    <s v="August"/>
    <x v="7"/>
    <n v="14"/>
    <n v="28"/>
    <s v="Garcia, Isabel"/>
    <n v="3985"/>
    <n v="6"/>
    <s v="Vendedor Ssr"/>
    <n v="2"/>
    <n v="28"/>
    <n v="14.700000000000001"/>
    <n v="14"/>
    <n v="14.700000000000001"/>
    <n v="0.14000000000000001"/>
    <x v="48"/>
    <n v="147"/>
    <n v="39.200000000000003"/>
    <x v="512"/>
    <n v="0.33500000000000002"/>
  </r>
  <r>
    <n v="646"/>
    <x v="221"/>
    <n v="10"/>
    <n v="14"/>
    <n v="24"/>
    <x v="6"/>
    <s v="August"/>
    <x v="1"/>
    <n v="29"/>
    <n v="58"/>
    <s v="Fernandez, Teresa"/>
    <n v="7062"/>
    <n v="2"/>
    <s v="Director"/>
    <n v="4"/>
    <n v="52.2"/>
    <n v="29"/>
    <n v="29"/>
    <n v="29"/>
    <n v="0.17"/>
    <x v="198"/>
    <n v="696"/>
    <n v="212.97600000000006"/>
    <x v="513"/>
    <n v="0.27444444444444444"/>
  </r>
  <r>
    <n v="647"/>
    <x v="221"/>
    <n v="3"/>
    <n v="16"/>
    <n v="22"/>
    <x v="6"/>
    <s v="August"/>
    <x v="2"/>
    <n v="23"/>
    <n v="46"/>
    <s v="Martin, Francisco"/>
    <n v="2456"/>
    <n v="7"/>
    <s v="Vendedor Jr"/>
    <n v="2"/>
    <n v="46"/>
    <n v="24.150000000000002"/>
    <n v="23"/>
    <n v="24.150000000000002"/>
    <n v="0.14000000000000001"/>
    <x v="199"/>
    <n v="531.30000000000007"/>
    <n v="141.68"/>
    <x v="514"/>
    <n v="0.33499999999999996"/>
  </r>
  <r>
    <n v="648"/>
    <x v="221"/>
    <n v="7"/>
    <n v="32"/>
    <n v="16"/>
    <x v="6"/>
    <s v="August"/>
    <x v="4"/>
    <n v="17"/>
    <n v="34"/>
    <s v="Gomez, Javier"/>
    <n v="1612"/>
    <n v="8"/>
    <s v="Pasante"/>
    <n v="1"/>
    <n v="34"/>
    <n v="17"/>
    <n v="17"/>
    <n v="17"/>
    <n v="0.13"/>
    <x v="14"/>
    <n v="272"/>
    <n v="70.72"/>
    <x v="515"/>
    <n v="0.36999999999999994"/>
  </r>
  <r>
    <n v="649"/>
    <x v="222"/>
    <n v="5"/>
    <n v="32"/>
    <n v="16"/>
    <x v="0"/>
    <s v="August"/>
    <x v="6"/>
    <n v="24"/>
    <n v="48"/>
    <s v="Gomez, Javier"/>
    <n v="1612"/>
    <n v="8"/>
    <s v="Pasante"/>
    <n v="1"/>
    <n v="57.599999999999994"/>
    <n v="24"/>
    <n v="24"/>
    <n v="24"/>
    <n v="0.13"/>
    <x v="52"/>
    <n v="384"/>
    <n v="119.80799999999999"/>
    <x v="516"/>
    <n v="0.45333333333333331"/>
  </r>
  <r>
    <n v="650"/>
    <x v="222"/>
    <n v="7"/>
    <n v="18"/>
    <n v="15"/>
    <x v="0"/>
    <s v="August"/>
    <x v="4"/>
    <n v="17"/>
    <n v="34"/>
    <s v="Garcia, Jose"/>
    <n v="5194"/>
    <n v="4"/>
    <s v="Jefe"/>
    <n v="3"/>
    <n v="40.799999999999997"/>
    <n v="17"/>
    <n v="17"/>
    <n v="17"/>
    <n v="0.15"/>
    <x v="36"/>
    <n v="255"/>
    <n v="91.8"/>
    <x v="179"/>
    <n v="0.43333333333333329"/>
  </r>
  <r>
    <n v="651"/>
    <x v="222"/>
    <n v="9"/>
    <n v="24"/>
    <n v="19"/>
    <x v="0"/>
    <s v="August"/>
    <x v="0"/>
    <n v="26"/>
    <n v="52"/>
    <s v="Sanchez, Isabel"/>
    <n v="4875"/>
    <n v="5"/>
    <s v="Vendedor Sr"/>
    <n v="2"/>
    <n v="62.4"/>
    <n v="26"/>
    <n v="26"/>
    <n v="26"/>
    <n v="0.14000000000000001"/>
    <x v="0"/>
    <n v="494"/>
    <n v="165.98400000000001"/>
    <x v="517"/>
    <n v="0.44333333333333325"/>
  </r>
  <r>
    <n v="652"/>
    <x v="223"/>
    <n v="9"/>
    <n v="10"/>
    <n v="10"/>
    <x v="1"/>
    <s v="August"/>
    <x v="0"/>
    <n v="26"/>
    <n v="52"/>
    <s v="Martin, Francisco"/>
    <n v="4384"/>
    <n v="5"/>
    <s v="Vendedor Sr"/>
    <n v="2"/>
    <n v="52"/>
    <n v="26"/>
    <n v="26"/>
    <n v="26"/>
    <n v="0.14000000000000001"/>
    <x v="37"/>
    <n v="260"/>
    <n v="72.800000000000011"/>
    <x v="201"/>
    <n v="0.36"/>
  </r>
  <r>
    <n v="653"/>
    <x v="223"/>
    <n v="3"/>
    <n v="28"/>
    <n v="14"/>
    <x v="1"/>
    <s v="August"/>
    <x v="2"/>
    <n v="23"/>
    <n v="46"/>
    <s v="Garcia, Manuel"/>
    <n v="5249"/>
    <n v="4"/>
    <s v="Jefe"/>
    <n v="3"/>
    <n v="46"/>
    <n v="24.150000000000002"/>
    <n v="23"/>
    <n v="24.150000000000002"/>
    <n v="0.15"/>
    <x v="77"/>
    <n v="338.1"/>
    <n v="96.6"/>
    <x v="518"/>
    <n v="0.32499999999999996"/>
  </r>
  <r>
    <n v="654"/>
    <x v="223"/>
    <n v="2"/>
    <n v="35"/>
    <n v="10"/>
    <x v="1"/>
    <s v="August"/>
    <x v="3"/>
    <n v="14"/>
    <n v="28"/>
    <s v="Garcia, David"/>
    <n v="2383"/>
    <n v="7"/>
    <s v="Vendedor Jr"/>
    <n v="2"/>
    <n v="28"/>
    <n v="14.700000000000001"/>
    <n v="14"/>
    <n v="14.700000000000001"/>
    <n v="0.14000000000000001"/>
    <x v="48"/>
    <n v="147"/>
    <n v="39.200000000000003"/>
    <x v="512"/>
    <n v="0.33500000000000002"/>
  </r>
  <r>
    <n v="655"/>
    <x v="224"/>
    <n v="10"/>
    <n v="12"/>
    <n v="18"/>
    <x v="2"/>
    <s v="August"/>
    <x v="1"/>
    <n v="29"/>
    <n v="58"/>
    <s v="Rodriguez, Javier"/>
    <n v="2027"/>
    <n v="7"/>
    <s v="Vendedor Jr"/>
    <n v="2"/>
    <n v="58"/>
    <n v="29"/>
    <n v="29"/>
    <n v="29"/>
    <n v="0.14000000000000001"/>
    <x v="59"/>
    <n v="522"/>
    <n v="146.16000000000003"/>
    <x v="519"/>
    <n v="0.35999999999999993"/>
  </r>
  <r>
    <n v="656"/>
    <x v="224"/>
    <n v="3"/>
    <n v="23"/>
    <n v="15"/>
    <x v="2"/>
    <s v="August"/>
    <x v="2"/>
    <n v="23"/>
    <n v="46"/>
    <s v="Martinez, Pedro"/>
    <n v="5555"/>
    <n v="4"/>
    <s v="Jefe"/>
    <n v="3"/>
    <n v="46"/>
    <n v="24.150000000000002"/>
    <n v="23"/>
    <n v="24.150000000000002"/>
    <n v="0.15"/>
    <x v="56"/>
    <n v="362.25000000000006"/>
    <n v="103.5"/>
    <x v="520"/>
    <n v="0.3249999999999999"/>
  </r>
  <r>
    <n v="657"/>
    <x v="224"/>
    <n v="2"/>
    <n v="35"/>
    <n v="13"/>
    <x v="2"/>
    <s v="August"/>
    <x v="3"/>
    <n v="14"/>
    <n v="28"/>
    <s v="Garcia, David"/>
    <n v="2383"/>
    <n v="7"/>
    <s v="Vendedor Jr"/>
    <n v="2"/>
    <n v="28"/>
    <n v="14.700000000000001"/>
    <n v="14"/>
    <n v="14.700000000000001"/>
    <n v="0.14000000000000001"/>
    <x v="16"/>
    <n v="191.10000000000002"/>
    <n v="50.960000000000008"/>
    <x v="521"/>
    <n v="0.33499999999999991"/>
  </r>
  <r>
    <n v="658"/>
    <x v="225"/>
    <n v="4"/>
    <n v="17"/>
    <n v="22"/>
    <x v="3"/>
    <s v="August"/>
    <x v="7"/>
    <n v="14"/>
    <n v="28"/>
    <s v="Messi, Lionel"/>
    <n v="8512"/>
    <n v="1"/>
    <s v="CEO"/>
    <n v="5"/>
    <n v="25.2"/>
    <n v="14.700000000000001"/>
    <n v="14"/>
    <n v="14.700000000000001"/>
    <n v="0.19"/>
    <x v="178"/>
    <n v="323.40000000000003"/>
    <n v="105.336"/>
    <x v="522"/>
    <n v="0.22666666666666654"/>
  </r>
  <r>
    <n v="659"/>
    <x v="225"/>
    <n v="7"/>
    <n v="10"/>
    <n v="12"/>
    <x v="3"/>
    <s v="August"/>
    <x v="4"/>
    <n v="17"/>
    <n v="34"/>
    <s v="Martin, Francisco"/>
    <n v="4384"/>
    <n v="5"/>
    <s v="Vendedor Sr"/>
    <n v="2"/>
    <n v="34"/>
    <n v="17"/>
    <n v="17"/>
    <n v="17"/>
    <n v="0.14000000000000001"/>
    <x v="108"/>
    <n v="204"/>
    <n v="57.120000000000005"/>
    <x v="523"/>
    <n v="0.36"/>
  </r>
  <r>
    <n v="660"/>
    <x v="225"/>
    <n v="8"/>
    <n v="15"/>
    <n v="10"/>
    <x v="3"/>
    <s v="August"/>
    <x v="5"/>
    <n v="14"/>
    <n v="28"/>
    <s v="Gomez, David"/>
    <n v="1821"/>
    <n v="8"/>
    <s v="Pasante"/>
    <n v="1"/>
    <n v="28"/>
    <n v="14"/>
    <n v="14"/>
    <n v="14"/>
    <n v="0.13"/>
    <x v="48"/>
    <n v="140"/>
    <n v="36.4"/>
    <x v="524"/>
    <n v="0.37"/>
  </r>
  <r>
    <n v="661"/>
    <x v="226"/>
    <n v="7"/>
    <n v="32"/>
    <n v="12"/>
    <x v="4"/>
    <s v="August"/>
    <x v="4"/>
    <n v="17"/>
    <n v="34"/>
    <s v="Gomez, Javier"/>
    <n v="1612"/>
    <n v="8"/>
    <s v="Pasante"/>
    <n v="1"/>
    <n v="34"/>
    <n v="17"/>
    <n v="17"/>
    <n v="17"/>
    <n v="0.13"/>
    <x v="108"/>
    <n v="204"/>
    <n v="53.04"/>
    <x v="525"/>
    <n v="0.36999999999999994"/>
  </r>
  <r>
    <n v="662"/>
    <x v="226"/>
    <n v="10"/>
    <n v="30"/>
    <n v="15"/>
    <x v="4"/>
    <s v="August"/>
    <x v="1"/>
    <n v="29"/>
    <n v="58"/>
    <s v="Gonzalez, Francisco"/>
    <n v="3909"/>
    <n v="6"/>
    <s v="Vendedor Ssr"/>
    <n v="2"/>
    <n v="58"/>
    <n v="29"/>
    <n v="29"/>
    <n v="29"/>
    <n v="0.14000000000000001"/>
    <x v="103"/>
    <n v="435"/>
    <n v="121.80000000000001"/>
    <x v="526"/>
    <n v="0.36000000000000004"/>
  </r>
  <r>
    <n v="663"/>
    <x v="226"/>
    <n v="10"/>
    <n v="36"/>
    <n v="21"/>
    <x v="4"/>
    <s v="August"/>
    <x v="1"/>
    <n v="29"/>
    <n v="58"/>
    <s v="Rodriguez, Francisco"/>
    <n v="1898"/>
    <n v="8"/>
    <s v="Pasante"/>
    <n v="1"/>
    <n v="58"/>
    <n v="29"/>
    <n v="29"/>
    <n v="29"/>
    <n v="0.13"/>
    <x v="196"/>
    <n v="609"/>
    <n v="158.34"/>
    <x v="527"/>
    <n v="0.37"/>
  </r>
  <r>
    <n v="907"/>
    <x v="227"/>
    <n v="5"/>
    <n v="5"/>
    <n v="17"/>
    <x v="2"/>
    <s v="October"/>
    <x v="6"/>
    <n v="24"/>
    <n v="48"/>
    <s v="Lopez, Laura"/>
    <n v="3037"/>
    <n v="6"/>
    <s v="Vendedor Ssr"/>
    <n v="2"/>
    <n v="48"/>
    <n v="24"/>
    <n v="24"/>
    <n v="24"/>
    <n v="0.14000000000000001"/>
    <x v="85"/>
    <n v="408"/>
    <n v="114.24000000000001"/>
    <x v="481"/>
    <n v="0.36"/>
  </r>
  <r>
    <n v="665"/>
    <x v="228"/>
    <n v="6"/>
    <n v="27"/>
    <n v="6"/>
    <x v="5"/>
    <s v="August"/>
    <x v="9"/>
    <n v="16"/>
    <n v="32"/>
    <s v="Martin, Antonio"/>
    <n v="1057"/>
    <n v="8"/>
    <s v="Pasante"/>
    <n v="1"/>
    <n v="32"/>
    <n v="16"/>
    <n v="16"/>
    <n v="16"/>
    <n v="0.13"/>
    <x v="177"/>
    <n v="96"/>
    <n v="24.96"/>
    <x v="528"/>
    <n v="0.36999999999999994"/>
  </r>
  <r>
    <n v="666"/>
    <x v="228"/>
    <n v="3"/>
    <n v="28"/>
    <n v="18"/>
    <x v="5"/>
    <s v="August"/>
    <x v="2"/>
    <n v="23"/>
    <n v="46"/>
    <s v="Garcia, Manuel"/>
    <n v="5249"/>
    <n v="4"/>
    <s v="Jefe"/>
    <n v="3"/>
    <n v="46"/>
    <n v="24.150000000000002"/>
    <n v="23"/>
    <n v="24.150000000000002"/>
    <n v="0.15"/>
    <x v="141"/>
    <n v="434.70000000000005"/>
    <n v="124.19999999999999"/>
    <x v="529"/>
    <n v="0.3249999999999999"/>
  </r>
  <r>
    <n v="667"/>
    <x v="229"/>
    <n v="7"/>
    <n v="18"/>
    <n v="12"/>
    <x v="6"/>
    <s v="August"/>
    <x v="4"/>
    <n v="17"/>
    <n v="34"/>
    <s v="Garcia, Jose"/>
    <n v="5194"/>
    <n v="4"/>
    <s v="Jefe"/>
    <n v="3"/>
    <n v="34"/>
    <n v="17"/>
    <n v="17"/>
    <n v="17"/>
    <n v="0.15"/>
    <x v="108"/>
    <n v="204"/>
    <n v="61.199999999999996"/>
    <x v="289"/>
    <n v="0.35000000000000003"/>
  </r>
  <r>
    <n v="668"/>
    <x v="229"/>
    <n v="1"/>
    <n v="24"/>
    <n v="15"/>
    <x v="6"/>
    <s v="August"/>
    <x v="8"/>
    <n v="10"/>
    <n v="20"/>
    <s v="Sanchez, Isabel"/>
    <n v="4875"/>
    <n v="5"/>
    <s v="Vendedor Sr"/>
    <n v="2"/>
    <n v="20"/>
    <n v="10.5"/>
    <n v="10"/>
    <n v="10.5"/>
    <n v="0.14000000000000001"/>
    <x v="26"/>
    <n v="157.5"/>
    <n v="42.000000000000007"/>
    <x v="530"/>
    <n v="0.33500000000000002"/>
  </r>
  <r>
    <n v="669"/>
    <x v="229"/>
    <n v="7"/>
    <n v="40"/>
    <n v="14"/>
    <x v="6"/>
    <s v="August"/>
    <x v="4"/>
    <n v="17"/>
    <n v="34"/>
    <s v="Martin, Carmen"/>
    <n v="1598"/>
    <n v="8"/>
    <s v="Pasante"/>
    <n v="1"/>
    <n v="34"/>
    <n v="17"/>
    <n v="17"/>
    <n v="17"/>
    <n v="0.13"/>
    <x v="9"/>
    <n v="238"/>
    <n v="61.88"/>
    <x v="531"/>
    <n v="0.37"/>
  </r>
  <r>
    <n v="670"/>
    <x v="230"/>
    <n v="5"/>
    <n v="11"/>
    <n v="15"/>
    <x v="0"/>
    <s v="August"/>
    <x v="6"/>
    <n v="24"/>
    <n v="48"/>
    <s v="Garcia, Isabel"/>
    <n v="3985"/>
    <n v="6"/>
    <s v="Vendedor Ssr"/>
    <n v="2"/>
    <n v="57.599999999999994"/>
    <n v="24"/>
    <n v="24"/>
    <n v="24"/>
    <n v="0.14000000000000001"/>
    <x v="63"/>
    <n v="360"/>
    <n v="120.96"/>
    <x v="532"/>
    <n v="0.4433333333333333"/>
  </r>
  <r>
    <n v="671"/>
    <x v="230"/>
    <n v="9"/>
    <n v="19"/>
    <n v="19"/>
    <x v="0"/>
    <s v="August"/>
    <x v="0"/>
    <n v="26"/>
    <n v="52"/>
    <s v="Rodriguez, Maria"/>
    <n v="4862"/>
    <n v="5"/>
    <s v="Vendedor Sr"/>
    <n v="2"/>
    <n v="62.4"/>
    <n v="26"/>
    <n v="26"/>
    <n v="26"/>
    <n v="0.14000000000000001"/>
    <x v="0"/>
    <n v="494"/>
    <n v="165.98400000000001"/>
    <x v="517"/>
    <n v="0.44333333333333325"/>
  </r>
  <r>
    <n v="672"/>
    <x v="230"/>
    <n v="7"/>
    <n v="12"/>
    <n v="18"/>
    <x v="0"/>
    <s v="August"/>
    <x v="4"/>
    <n v="17"/>
    <n v="34"/>
    <s v="Rodriguez, Javier"/>
    <n v="2027"/>
    <n v="7"/>
    <s v="Vendedor Jr"/>
    <n v="2"/>
    <n v="40.799999999999997"/>
    <n v="17"/>
    <n v="17"/>
    <n v="17"/>
    <n v="0.14000000000000001"/>
    <x v="186"/>
    <n v="306"/>
    <n v="102.816"/>
    <x v="533"/>
    <n v="0.4433333333333333"/>
  </r>
  <r>
    <n v="673"/>
    <x v="205"/>
    <n v="5"/>
    <n v="4"/>
    <n v="17"/>
    <x v="1"/>
    <s v="August"/>
    <x v="6"/>
    <n v="24"/>
    <n v="48"/>
    <s v="Fernandez, Isabel"/>
    <n v="4345"/>
    <n v="5"/>
    <s v="Vendedor Sr"/>
    <n v="2"/>
    <n v="48"/>
    <n v="24"/>
    <n v="24"/>
    <n v="24"/>
    <n v="0.14000000000000001"/>
    <x v="85"/>
    <n v="408"/>
    <n v="114.24000000000001"/>
    <x v="481"/>
    <n v="0.36"/>
  </r>
  <r>
    <n v="674"/>
    <x v="205"/>
    <n v="10"/>
    <n v="4"/>
    <n v="22"/>
    <x v="1"/>
    <s v="August"/>
    <x v="1"/>
    <n v="29"/>
    <n v="58"/>
    <s v="Fernandez, Isabel"/>
    <n v="4345"/>
    <n v="5"/>
    <s v="Vendedor Sr"/>
    <n v="2"/>
    <n v="58"/>
    <n v="29"/>
    <n v="29"/>
    <n v="29"/>
    <n v="0.14000000000000001"/>
    <x v="24"/>
    <n v="638"/>
    <n v="178.64000000000001"/>
    <x v="534"/>
    <n v="0.36"/>
  </r>
  <r>
    <n v="742"/>
    <x v="231"/>
    <n v="1"/>
    <n v="5"/>
    <n v="16"/>
    <x v="3"/>
    <s v="September"/>
    <x v="8"/>
    <n v="10"/>
    <n v="20"/>
    <s v="Lopez, Laura"/>
    <n v="3037"/>
    <n v="6"/>
    <s v="Vendedor Ssr"/>
    <n v="2"/>
    <n v="20"/>
    <n v="10"/>
    <n v="10"/>
    <n v="10"/>
    <n v="0.19"/>
    <x v="65"/>
    <n v="160"/>
    <n v="60.8"/>
    <x v="535"/>
    <n v="0.30999999999999994"/>
  </r>
  <r>
    <n v="676"/>
    <x v="232"/>
    <n v="9"/>
    <n v="13"/>
    <n v="11"/>
    <x v="2"/>
    <s v="August"/>
    <x v="0"/>
    <n v="26"/>
    <n v="52"/>
    <s v="Gonzalez, Josefa"/>
    <n v="1830"/>
    <n v="8"/>
    <s v="Pasante"/>
    <n v="1"/>
    <n v="52"/>
    <n v="26"/>
    <n v="26"/>
    <n v="26"/>
    <n v="0.13"/>
    <x v="187"/>
    <n v="286"/>
    <n v="74.36"/>
    <x v="536"/>
    <n v="0.37"/>
  </r>
  <r>
    <n v="677"/>
    <x v="232"/>
    <n v="1"/>
    <n v="21"/>
    <n v="11"/>
    <x v="2"/>
    <s v="August"/>
    <x v="8"/>
    <n v="10"/>
    <n v="20"/>
    <s v="Fernandez, Juan"/>
    <n v="2616"/>
    <n v="7"/>
    <s v="Vendedor Jr"/>
    <n v="2"/>
    <n v="20"/>
    <n v="10.5"/>
    <n v="10"/>
    <n v="10.5"/>
    <n v="0.14000000000000001"/>
    <x v="41"/>
    <n v="115.5"/>
    <n v="30.800000000000004"/>
    <x v="537"/>
    <n v="0.33499999999999996"/>
  </r>
  <r>
    <n v="678"/>
    <x v="232"/>
    <n v="2"/>
    <n v="12"/>
    <n v="17"/>
    <x v="2"/>
    <s v="August"/>
    <x v="3"/>
    <n v="14"/>
    <n v="28"/>
    <s v="Rodriguez, Javier"/>
    <n v="2027"/>
    <n v="7"/>
    <s v="Vendedor Jr"/>
    <n v="2"/>
    <n v="28"/>
    <n v="14.700000000000001"/>
    <n v="14"/>
    <n v="14.700000000000001"/>
    <n v="0.14000000000000001"/>
    <x v="9"/>
    <n v="249.9"/>
    <n v="66.64"/>
    <x v="538"/>
    <n v="0.33499999999999996"/>
  </r>
  <r>
    <n v="679"/>
    <x v="233"/>
    <n v="9"/>
    <n v="18"/>
    <n v="10"/>
    <x v="3"/>
    <s v="August"/>
    <x v="0"/>
    <n v="26"/>
    <n v="52"/>
    <s v="Garcia, Jose"/>
    <n v="5194"/>
    <n v="4"/>
    <s v="Jefe"/>
    <n v="3"/>
    <n v="52"/>
    <n v="26"/>
    <n v="26"/>
    <n v="26"/>
    <n v="0.15"/>
    <x v="37"/>
    <n v="260"/>
    <n v="78"/>
    <x v="285"/>
    <n v="0.35"/>
  </r>
  <r>
    <n v="680"/>
    <x v="233"/>
    <n v="4"/>
    <n v="27"/>
    <n v="12"/>
    <x v="3"/>
    <s v="August"/>
    <x v="7"/>
    <n v="14"/>
    <n v="28"/>
    <s v="Martin, Antonio"/>
    <n v="1057"/>
    <n v="8"/>
    <s v="Pasante"/>
    <n v="1"/>
    <n v="28"/>
    <n v="14.700000000000001"/>
    <n v="14"/>
    <n v="14.700000000000001"/>
    <n v="0.13"/>
    <x v="70"/>
    <n v="176.4"/>
    <n v="43.68"/>
    <x v="281"/>
    <n v="0.34499999999999997"/>
  </r>
  <r>
    <n v="681"/>
    <x v="233"/>
    <n v="8"/>
    <n v="3"/>
    <n v="18"/>
    <x v="3"/>
    <s v="August"/>
    <x v="5"/>
    <n v="14"/>
    <n v="28"/>
    <s v="Gonzalez, Pedro"/>
    <n v="5010"/>
    <n v="4"/>
    <s v="Jefe"/>
    <n v="3"/>
    <n v="28"/>
    <n v="14"/>
    <n v="14"/>
    <n v="14"/>
    <n v="0.15"/>
    <x v="61"/>
    <n v="252"/>
    <n v="75.599999999999994"/>
    <x v="260"/>
    <n v="0.35"/>
  </r>
  <r>
    <n v="682"/>
    <x v="234"/>
    <n v="3"/>
    <n v="27"/>
    <n v="16"/>
    <x v="4"/>
    <s v="August"/>
    <x v="2"/>
    <n v="23"/>
    <n v="46"/>
    <s v="Martin, Antonio"/>
    <n v="1057"/>
    <n v="8"/>
    <s v="Pasante"/>
    <n v="1"/>
    <n v="46"/>
    <n v="24.150000000000002"/>
    <n v="23"/>
    <n v="24.150000000000002"/>
    <n v="0.13"/>
    <x v="66"/>
    <n v="386.40000000000003"/>
    <n v="95.68"/>
    <x v="539"/>
    <n v="0.34499999999999992"/>
  </r>
  <r>
    <n v="683"/>
    <x v="234"/>
    <n v="4"/>
    <n v="13"/>
    <n v="16"/>
    <x v="4"/>
    <s v="August"/>
    <x v="7"/>
    <n v="14"/>
    <n v="28"/>
    <s v="Gonzalez, Josefa"/>
    <n v="1830"/>
    <n v="8"/>
    <s v="Pasante"/>
    <n v="1"/>
    <n v="28"/>
    <n v="14.700000000000001"/>
    <n v="14"/>
    <n v="14.700000000000001"/>
    <n v="0.13"/>
    <x v="43"/>
    <n v="235.20000000000002"/>
    <n v="58.24"/>
    <x v="540"/>
    <n v="0.34500000000000003"/>
  </r>
  <r>
    <n v="684"/>
    <x v="234"/>
    <n v="3"/>
    <n v="11"/>
    <n v="12"/>
    <x v="4"/>
    <s v="August"/>
    <x v="2"/>
    <n v="23"/>
    <n v="46"/>
    <s v="Garcia, Isabel"/>
    <n v="3985"/>
    <n v="6"/>
    <s v="Vendedor Ssr"/>
    <n v="2"/>
    <n v="46"/>
    <n v="24.150000000000002"/>
    <n v="23"/>
    <n v="24.150000000000002"/>
    <n v="0.14000000000000001"/>
    <x v="102"/>
    <n v="289.8"/>
    <n v="77.28"/>
    <x v="541"/>
    <n v="0.33499999999999991"/>
  </r>
  <r>
    <n v="685"/>
    <x v="78"/>
    <n v="10"/>
    <n v="36"/>
    <n v="11"/>
    <x v="5"/>
    <s v="August"/>
    <x v="1"/>
    <n v="29"/>
    <n v="58"/>
    <s v="Rodriguez, Francisco"/>
    <n v="1898"/>
    <n v="8"/>
    <s v="Pasante"/>
    <n v="1"/>
    <n v="58"/>
    <n v="29"/>
    <n v="29"/>
    <n v="29"/>
    <n v="0.13"/>
    <x v="136"/>
    <n v="319"/>
    <n v="82.94"/>
    <x v="542"/>
    <n v="0.37"/>
  </r>
  <r>
    <n v="943"/>
    <x v="235"/>
    <n v="3"/>
    <n v="5"/>
    <n v="15"/>
    <x v="0"/>
    <s v="November"/>
    <x v="2"/>
    <n v="23"/>
    <n v="46"/>
    <s v="Lopez, Laura"/>
    <n v="3037"/>
    <n v="6"/>
    <s v="Vendedor Ssr"/>
    <n v="2"/>
    <n v="55.199999999999996"/>
    <n v="23"/>
    <n v="23"/>
    <n v="23"/>
    <n v="0.17"/>
    <x v="72"/>
    <n v="345"/>
    <n v="140.76"/>
    <x v="97"/>
    <n v="0.41333333333333327"/>
  </r>
  <r>
    <n v="599"/>
    <x v="204"/>
    <n v="1"/>
    <n v="5"/>
    <n v="14"/>
    <x v="4"/>
    <s v="July"/>
    <x v="8"/>
    <n v="10"/>
    <n v="20"/>
    <s v="Lopez, Laura"/>
    <n v="3037"/>
    <n v="6"/>
    <s v="Vendedor Ssr"/>
    <n v="2"/>
    <n v="20"/>
    <n v="10.5"/>
    <n v="10"/>
    <n v="10.5"/>
    <n v="0.18"/>
    <x v="48"/>
    <n v="147"/>
    <n v="50.4"/>
    <x v="452"/>
    <n v="0.29499999999999998"/>
  </r>
  <r>
    <n v="688"/>
    <x v="236"/>
    <n v="4"/>
    <n v="25"/>
    <n v="16"/>
    <x v="6"/>
    <s v="August"/>
    <x v="7"/>
    <n v="14"/>
    <n v="28"/>
    <s v="Perez, Laura"/>
    <n v="3586"/>
    <n v="6"/>
    <s v="Vendedor Ssr"/>
    <n v="2"/>
    <n v="28"/>
    <n v="14.700000000000001"/>
    <n v="14"/>
    <n v="14.700000000000001"/>
    <n v="0.14000000000000001"/>
    <x v="43"/>
    <n v="235.20000000000002"/>
    <n v="62.720000000000006"/>
    <x v="543"/>
    <n v="0.33499999999999996"/>
  </r>
  <r>
    <n v="689"/>
    <x v="236"/>
    <n v="4"/>
    <n v="9"/>
    <n v="16"/>
    <x v="6"/>
    <s v="August"/>
    <x v="7"/>
    <n v="14"/>
    <n v="28"/>
    <s v="Gomez, Jose"/>
    <n v="5400"/>
    <n v="4"/>
    <s v="Jefe"/>
    <n v="3"/>
    <n v="28"/>
    <n v="14.700000000000001"/>
    <n v="14"/>
    <n v="14.700000000000001"/>
    <n v="0.15"/>
    <x v="43"/>
    <n v="235.20000000000002"/>
    <n v="67.2"/>
    <x v="544"/>
    <n v="0.3249999999999999"/>
  </r>
  <r>
    <n v="690"/>
    <x v="236"/>
    <n v="1"/>
    <n v="34"/>
    <n v="14"/>
    <x v="6"/>
    <s v="August"/>
    <x v="8"/>
    <n v="10"/>
    <n v="20"/>
    <s v="Lopez, Teresa"/>
    <n v="3680"/>
    <n v="6"/>
    <s v="Vendedor Ssr"/>
    <n v="2"/>
    <n v="20"/>
    <n v="10.5"/>
    <n v="10"/>
    <n v="10.5"/>
    <n v="0.14000000000000001"/>
    <x v="48"/>
    <n v="147"/>
    <n v="39.200000000000003"/>
    <x v="512"/>
    <n v="0.33500000000000002"/>
  </r>
  <r>
    <n v="691"/>
    <x v="237"/>
    <n v="3"/>
    <n v="25"/>
    <n v="14"/>
    <x v="0"/>
    <s v="August"/>
    <x v="2"/>
    <n v="23"/>
    <n v="46"/>
    <s v="Perez, Laura"/>
    <n v="3586"/>
    <n v="6"/>
    <s v="Vendedor Ssr"/>
    <n v="2"/>
    <n v="55.199999999999996"/>
    <n v="24.150000000000002"/>
    <n v="23"/>
    <n v="24.150000000000002"/>
    <n v="0.14000000000000001"/>
    <x v="192"/>
    <n v="338.1"/>
    <n v="108.19200000000001"/>
    <x v="545"/>
    <n v="0.42249999999999993"/>
  </r>
  <r>
    <n v="692"/>
    <x v="237"/>
    <n v="10"/>
    <n v="3"/>
    <n v="9"/>
    <x v="0"/>
    <s v="August"/>
    <x v="1"/>
    <n v="29"/>
    <n v="58"/>
    <s v="Gonzalez, Pedro"/>
    <n v="5010"/>
    <n v="4"/>
    <s v="Jefe"/>
    <n v="3"/>
    <n v="69.599999999999994"/>
    <n v="29"/>
    <n v="29"/>
    <n v="29"/>
    <n v="0.15"/>
    <x v="155"/>
    <n v="261"/>
    <n v="93.96"/>
    <x v="225"/>
    <n v="0.43333333333333335"/>
  </r>
  <r>
    <n v="693"/>
    <x v="237"/>
    <n v="2"/>
    <n v="4"/>
    <n v="13"/>
    <x v="0"/>
    <s v="August"/>
    <x v="3"/>
    <n v="14"/>
    <n v="28"/>
    <s v="Fernandez, Isabel"/>
    <n v="4345"/>
    <n v="5"/>
    <s v="Vendedor Sr"/>
    <n v="2"/>
    <n v="33.6"/>
    <n v="14.700000000000001"/>
    <n v="14"/>
    <n v="14.700000000000001"/>
    <n v="0.14000000000000001"/>
    <x v="129"/>
    <n v="191.10000000000002"/>
    <n v="61.152000000000008"/>
    <x v="546"/>
    <n v="0.42249999999999993"/>
  </r>
  <r>
    <n v="694"/>
    <x v="238"/>
    <n v="2"/>
    <n v="8"/>
    <n v="19"/>
    <x v="1"/>
    <s v="August"/>
    <x v="3"/>
    <n v="14"/>
    <n v="28"/>
    <s v="Perez, Manuel"/>
    <n v="6768"/>
    <n v="3"/>
    <s v="Gerente"/>
    <n v="3"/>
    <n v="25.2"/>
    <n v="14.700000000000001"/>
    <n v="14"/>
    <n v="14.700000000000001"/>
    <n v="0.15"/>
    <x v="200"/>
    <n v="279.3"/>
    <n v="71.819999999999993"/>
    <x v="220"/>
    <n v="0.26666666666666666"/>
  </r>
  <r>
    <n v="695"/>
    <x v="238"/>
    <n v="3"/>
    <n v="35"/>
    <n v="22"/>
    <x v="1"/>
    <s v="August"/>
    <x v="2"/>
    <n v="23"/>
    <n v="46"/>
    <s v="Garcia, David"/>
    <n v="2383"/>
    <n v="7"/>
    <s v="Vendedor Jr"/>
    <n v="2"/>
    <n v="46"/>
    <n v="24.150000000000002"/>
    <n v="23"/>
    <n v="24.150000000000002"/>
    <n v="0.14000000000000001"/>
    <x v="199"/>
    <n v="531.30000000000007"/>
    <n v="141.68"/>
    <x v="514"/>
    <n v="0.33499999999999996"/>
  </r>
  <r>
    <n v="696"/>
    <x v="238"/>
    <n v="5"/>
    <n v="21"/>
    <n v="13"/>
    <x v="1"/>
    <s v="August"/>
    <x v="6"/>
    <n v="24"/>
    <n v="48"/>
    <s v="Fernandez, Juan"/>
    <n v="2616"/>
    <n v="7"/>
    <s v="Vendedor Jr"/>
    <n v="2"/>
    <n v="48"/>
    <n v="24"/>
    <n v="24"/>
    <n v="24"/>
    <n v="0.14000000000000001"/>
    <x v="42"/>
    <n v="312"/>
    <n v="87.360000000000014"/>
    <x v="290"/>
    <n v="0.36"/>
  </r>
  <r>
    <n v="697"/>
    <x v="239"/>
    <n v="7"/>
    <n v="24"/>
    <n v="18"/>
    <x v="2"/>
    <s v="August"/>
    <x v="4"/>
    <n v="17"/>
    <n v="34"/>
    <s v="Sanchez, Isabel"/>
    <n v="4875"/>
    <n v="5"/>
    <s v="Vendedor Sr"/>
    <n v="2"/>
    <n v="34"/>
    <n v="17"/>
    <n v="17"/>
    <n v="17"/>
    <n v="0.14000000000000001"/>
    <x v="36"/>
    <n v="306"/>
    <n v="85.68"/>
    <x v="547"/>
    <n v="0.36"/>
  </r>
  <r>
    <n v="698"/>
    <x v="239"/>
    <n v="9"/>
    <n v="31"/>
    <n v="14"/>
    <x v="2"/>
    <s v="August"/>
    <x v="0"/>
    <n v="26"/>
    <n v="52"/>
    <s v="Fernandez, Isabel"/>
    <n v="2227"/>
    <n v="7"/>
    <s v="Vendedor Jr"/>
    <n v="2"/>
    <n v="52"/>
    <n v="26"/>
    <n v="26"/>
    <n v="26"/>
    <n v="0.14000000000000001"/>
    <x v="27"/>
    <n v="364"/>
    <n v="101.92000000000002"/>
    <x v="548"/>
    <n v="0.36"/>
  </r>
  <r>
    <n v="699"/>
    <x v="239"/>
    <n v="9"/>
    <n v="34"/>
    <n v="10"/>
    <x v="2"/>
    <s v="August"/>
    <x v="0"/>
    <n v="26"/>
    <n v="52"/>
    <s v="Lopez, Teresa"/>
    <n v="3680"/>
    <n v="6"/>
    <s v="Vendedor Ssr"/>
    <n v="2"/>
    <n v="52"/>
    <n v="26"/>
    <n v="26"/>
    <n v="26"/>
    <n v="0.14000000000000001"/>
    <x v="37"/>
    <n v="260"/>
    <n v="72.800000000000011"/>
    <x v="201"/>
    <n v="0.36"/>
  </r>
  <r>
    <n v="700"/>
    <x v="240"/>
    <n v="4"/>
    <n v="26"/>
    <n v="10"/>
    <x v="3"/>
    <s v="August"/>
    <x v="7"/>
    <n v="14"/>
    <n v="28"/>
    <s v="Gomez, Pilar"/>
    <n v="2557"/>
    <n v="7"/>
    <s v="Vendedor Jr"/>
    <n v="2"/>
    <n v="28"/>
    <n v="14.700000000000001"/>
    <n v="14"/>
    <n v="14.700000000000001"/>
    <n v="0.14000000000000001"/>
    <x v="48"/>
    <n v="147"/>
    <n v="39.200000000000003"/>
    <x v="512"/>
    <n v="0.33500000000000002"/>
  </r>
  <r>
    <n v="701"/>
    <x v="240"/>
    <n v="9"/>
    <n v="27"/>
    <n v="19"/>
    <x v="3"/>
    <s v="August"/>
    <x v="0"/>
    <n v="26"/>
    <n v="52"/>
    <s v="Martin, Antonio"/>
    <n v="1057"/>
    <n v="8"/>
    <s v="Pasante"/>
    <n v="1"/>
    <n v="52"/>
    <n v="26"/>
    <n v="26"/>
    <n v="26"/>
    <n v="0.13"/>
    <x v="68"/>
    <n v="494"/>
    <n v="128.44"/>
    <x v="549"/>
    <n v="0.36999999999999994"/>
  </r>
  <r>
    <n v="702"/>
    <x v="240"/>
    <n v="1"/>
    <n v="21"/>
    <n v="19"/>
    <x v="3"/>
    <s v="August"/>
    <x v="8"/>
    <n v="10"/>
    <n v="20"/>
    <s v="Fernandez, Juan"/>
    <n v="2616"/>
    <n v="7"/>
    <s v="Vendedor Jr"/>
    <n v="2"/>
    <n v="20"/>
    <n v="10.5"/>
    <n v="10"/>
    <n v="10.5"/>
    <n v="0.14000000000000001"/>
    <x v="78"/>
    <n v="199.5"/>
    <n v="53.2"/>
    <x v="550"/>
    <n v="0.33500000000000002"/>
  </r>
  <r>
    <n v="703"/>
    <x v="241"/>
    <n v="8"/>
    <n v="37"/>
    <n v="22"/>
    <x v="4"/>
    <s v="August"/>
    <x v="5"/>
    <n v="14"/>
    <n v="28"/>
    <s v="Gonzalez, Lionel"/>
    <n v="4073"/>
    <n v="5"/>
    <s v="Vendedor Sr"/>
    <n v="2"/>
    <n v="28"/>
    <n v="14"/>
    <n v="14"/>
    <n v="14"/>
    <n v="0.14000000000000001"/>
    <x v="171"/>
    <n v="308"/>
    <n v="86.240000000000009"/>
    <x v="271"/>
    <n v="0.36"/>
  </r>
  <r>
    <n v="704"/>
    <x v="241"/>
    <n v="2"/>
    <n v="26"/>
    <n v="13"/>
    <x v="4"/>
    <s v="August"/>
    <x v="3"/>
    <n v="14"/>
    <n v="28"/>
    <s v="Gomez, Pilar"/>
    <n v="2557"/>
    <n v="7"/>
    <s v="Vendedor Jr"/>
    <n v="2"/>
    <n v="28"/>
    <n v="14.700000000000001"/>
    <n v="14"/>
    <n v="14.700000000000001"/>
    <n v="0.14000000000000001"/>
    <x v="16"/>
    <n v="191.10000000000002"/>
    <n v="50.960000000000008"/>
    <x v="521"/>
    <n v="0.33499999999999991"/>
  </r>
  <r>
    <n v="705"/>
    <x v="241"/>
    <n v="9"/>
    <n v="29"/>
    <n v="11"/>
    <x v="4"/>
    <s v="August"/>
    <x v="0"/>
    <n v="26"/>
    <n v="52"/>
    <s v="Rodriguez, Jose"/>
    <n v="4645"/>
    <n v="5"/>
    <s v="Vendedor Sr"/>
    <n v="2"/>
    <n v="52"/>
    <n v="26"/>
    <n v="26"/>
    <n v="26"/>
    <n v="0.14000000000000001"/>
    <x v="187"/>
    <n v="286"/>
    <n v="80.080000000000013"/>
    <x v="551"/>
    <n v="0.35999999999999993"/>
  </r>
  <r>
    <n v="706"/>
    <x v="242"/>
    <n v="2"/>
    <n v="19"/>
    <n v="14"/>
    <x v="5"/>
    <s v="August"/>
    <x v="3"/>
    <n v="14"/>
    <n v="28"/>
    <s v="Rodriguez, Maria"/>
    <n v="4862"/>
    <n v="5"/>
    <s v="Vendedor Sr"/>
    <n v="2"/>
    <n v="28"/>
    <n v="14.700000000000001"/>
    <n v="14"/>
    <n v="14.700000000000001"/>
    <n v="0.14000000000000001"/>
    <x v="34"/>
    <n v="205.8"/>
    <n v="54.88"/>
    <x v="552"/>
    <n v="0.33499999999999996"/>
  </r>
  <r>
    <n v="707"/>
    <x v="242"/>
    <n v="5"/>
    <n v="8"/>
    <n v="14"/>
    <x v="5"/>
    <s v="August"/>
    <x v="6"/>
    <n v="24"/>
    <n v="48"/>
    <s v="Perez, Manuel"/>
    <n v="6768"/>
    <n v="3"/>
    <s v="Gerente"/>
    <n v="3"/>
    <n v="43.2"/>
    <n v="24"/>
    <n v="24"/>
    <n v="24"/>
    <n v="0.15"/>
    <x v="122"/>
    <n v="336"/>
    <n v="90.720000000000013"/>
    <x v="553"/>
    <n v="0.29444444444444445"/>
  </r>
  <r>
    <n v="708"/>
    <x v="242"/>
    <n v="7"/>
    <n v="35"/>
    <n v="19"/>
    <x v="5"/>
    <s v="August"/>
    <x v="4"/>
    <n v="17"/>
    <n v="34"/>
    <s v="Garcia, David"/>
    <n v="2383"/>
    <n v="7"/>
    <s v="Vendedor Jr"/>
    <n v="2"/>
    <n v="34"/>
    <n v="17"/>
    <n v="17"/>
    <n v="17"/>
    <n v="0.14000000000000001"/>
    <x v="119"/>
    <n v="323"/>
    <n v="90.440000000000012"/>
    <x v="554"/>
    <n v="0.36"/>
  </r>
  <r>
    <n v="709"/>
    <x v="243"/>
    <n v="1"/>
    <n v="19"/>
    <n v="15"/>
    <x v="6"/>
    <s v="August"/>
    <x v="8"/>
    <n v="10"/>
    <n v="20"/>
    <s v="Rodriguez, Maria"/>
    <n v="4862"/>
    <n v="5"/>
    <s v="Vendedor Sr"/>
    <n v="2"/>
    <n v="20"/>
    <n v="10.5"/>
    <n v="10"/>
    <n v="10.5"/>
    <n v="0.14000000000000001"/>
    <x v="26"/>
    <n v="157.5"/>
    <n v="42.000000000000007"/>
    <x v="530"/>
    <n v="0.33500000000000002"/>
  </r>
  <r>
    <n v="710"/>
    <x v="243"/>
    <n v="2"/>
    <n v="19"/>
    <n v="9"/>
    <x v="6"/>
    <s v="August"/>
    <x v="3"/>
    <n v="14"/>
    <n v="28"/>
    <s v="Rodriguez, Maria"/>
    <n v="4862"/>
    <n v="5"/>
    <s v="Vendedor Sr"/>
    <n v="2"/>
    <n v="28"/>
    <n v="14.700000000000001"/>
    <n v="14"/>
    <n v="14.700000000000001"/>
    <n v="0.14000000000000001"/>
    <x v="50"/>
    <n v="132.30000000000001"/>
    <n v="35.28"/>
    <x v="555"/>
    <n v="0.33499999999999996"/>
  </r>
  <r>
    <n v="711"/>
    <x v="243"/>
    <n v="9"/>
    <n v="15"/>
    <n v="17"/>
    <x v="6"/>
    <s v="August"/>
    <x v="0"/>
    <n v="26"/>
    <n v="52"/>
    <s v="Gomez, David"/>
    <n v="1821"/>
    <n v="8"/>
    <s v="Pasante"/>
    <n v="1"/>
    <n v="52"/>
    <n v="26"/>
    <n v="26"/>
    <n v="26"/>
    <n v="0.13"/>
    <x v="143"/>
    <n v="442"/>
    <n v="114.92"/>
    <x v="556"/>
    <n v="0.37000000000000005"/>
  </r>
  <r>
    <n v="712"/>
    <x v="244"/>
    <n v="8"/>
    <n v="36"/>
    <n v="18"/>
    <x v="0"/>
    <s v="August"/>
    <x v="5"/>
    <n v="14"/>
    <n v="28"/>
    <s v="Rodriguez, Francisco"/>
    <n v="1898"/>
    <n v="8"/>
    <s v="Pasante"/>
    <n v="1"/>
    <n v="33.6"/>
    <n v="14"/>
    <n v="14"/>
    <n v="14"/>
    <n v="0.13"/>
    <x v="122"/>
    <n v="252"/>
    <n v="78.624000000000009"/>
    <x v="557"/>
    <n v="0.45333333333333337"/>
  </r>
  <r>
    <n v="713"/>
    <x v="244"/>
    <n v="5"/>
    <n v="33"/>
    <n v="13"/>
    <x v="0"/>
    <s v="August"/>
    <x v="6"/>
    <n v="24"/>
    <n v="48"/>
    <s v="Martin, Josefa"/>
    <n v="4217"/>
    <n v="5"/>
    <s v="Vendedor Sr"/>
    <n v="2"/>
    <n v="57.599999999999994"/>
    <n v="24"/>
    <n v="24"/>
    <n v="24"/>
    <n v="0.14000000000000001"/>
    <x v="201"/>
    <n v="312"/>
    <n v="104.83200000000001"/>
    <x v="558"/>
    <n v="0.4433333333333333"/>
  </r>
  <r>
    <n v="714"/>
    <x v="244"/>
    <n v="3"/>
    <n v="6"/>
    <n v="14"/>
    <x v="0"/>
    <s v="August"/>
    <x v="2"/>
    <n v="23"/>
    <n v="46"/>
    <s v="Martinez, Pilar"/>
    <n v="2700"/>
    <n v="2"/>
    <s v="Director"/>
    <n v="4"/>
    <n v="41.4"/>
    <n v="24.150000000000002"/>
    <n v="23"/>
    <n v="24.150000000000002"/>
    <n v="0.17"/>
    <x v="180"/>
    <n v="338.1"/>
    <n v="98.532000000000011"/>
    <x v="559"/>
    <n v="0.24666666666666659"/>
  </r>
  <r>
    <n v="715"/>
    <x v="245"/>
    <n v="10"/>
    <n v="20"/>
    <n v="17"/>
    <x v="1"/>
    <s v="August"/>
    <x v="1"/>
    <n v="29"/>
    <n v="58"/>
    <s v="Gonzalez, Carmen"/>
    <n v="3522"/>
    <n v="6"/>
    <s v="Vendedor Ssr"/>
    <n v="2"/>
    <n v="58"/>
    <n v="29"/>
    <n v="29"/>
    <n v="29"/>
    <n v="0.14000000000000001"/>
    <x v="185"/>
    <n v="493"/>
    <n v="138.04000000000002"/>
    <x v="560"/>
    <n v="0.36000000000000004"/>
  </r>
  <r>
    <n v="716"/>
    <x v="245"/>
    <n v="2"/>
    <n v="4"/>
    <n v="9"/>
    <x v="1"/>
    <s v="August"/>
    <x v="3"/>
    <n v="14"/>
    <n v="28"/>
    <s v="Fernandez, Isabel"/>
    <n v="4345"/>
    <n v="5"/>
    <s v="Vendedor Sr"/>
    <n v="2"/>
    <n v="28"/>
    <n v="14.700000000000001"/>
    <n v="14"/>
    <n v="14.700000000000001"/>
    <n v="0.14000000000000001"/>
    <x v="50"/>
    <n v="132.30000000000001"/>
    <n v="35.28"/>
    <x v="555"/>
    <n v="0.33499999999999996"/>
  </r>
  <r>
    <n v="717"/>
    <x v="245"/>
    <n v="7"/>
    <n v="15"/>
    <n v="13"/>
    <x v="1"/>
    <s v="August"/>
    <x v="4"/>
    <n v="17"/>
    <n v="34"/>
    <s v="Gomez, David"/>
    <n v="1821"/>
    <n v="8"/>
    <s v="Pasante"/>
    <n v="1"/>
    <n v="34"/>
    <n v="17"/>
    <n v="17"/>
    <n v="17"/>
    <n v="0.13"/>
    <x v="179"/>
    <n v="221"/>
    <n v="57.46"/>
    <x v="561"/>
    <n v="0.37000000000000005"/>
  </r>
  <r>
    <n v="718"/>
    <x v="246"/>
    <n v="9"/>
    <n v="24"/>
    <n v="14"/>
    <x v="2"/>
    <s v="August"/>
    <x v="0"/>
    <n v="26"/>
    <n v="52"/>
    <s v="Sanchez, Isabel"/>
    <n v="4875"/>
    <n v="5"/>
    <s v="Vendedor Sr"/>
    <n v="2"/>
    <n v="52"/>
    <n v="26"/>
    <n v="26"/>
    <n v="26"/>
    <n v="0.14000000000000001"/>
    <x v="27"/>
    <n v="364"/>
    <n v="101.92000000000002"/>
    <x v="548"/>
    <n v="0.36"/>
  </r>
  <r>
    <n v="719"/>
    <x v="246"/>
    <n v="1"/>
    <n v="35"/>
    <n v="15"/>
    <x v="2"/>
    <s v="August"/>
    <x v="8"/>
    <n v="10"/>
    <n v="20"/>
    <s v="Garcia, David"/>
    <n v="2383"/>
    <n v="7"/>
    <s v="Vendedor Jr"/>
    <n v="2"/>
    <n v="20"/>
    <n v="10.5"/>
    <n v="10"/>
    <n v="10.5"/>
    <n v="0.14000000000000001"/>
    <x v="26"/>
    <n v="157.5"/>
    <n v="42.000000000000007"/>
    <x v="530"/>
    <n v="0.33500000000000002"/>
  </r>
  <r>
    <n v="720"/>
    <x v="246"/>
    <n v="9"/>
    <n v="23"/>
    <n v="15"/>
    <x v="2"/>
    <s v="August"/>
    <x v="0"/>
    <n v="26"/>
    <n v="52"/>
    <s v="Martinez, Pedro"/>
    <n v="5555"/>
    <n v="4"/>
    <s v="Jefe"/>
    <n v="3"/>
    <n v="52"/>
    <n v="26"/>
    <n v="26"/>
    <n v="26"/>
    <n v="0.15"/>
    <x v="58"/>
    <n v="390"/>
    <n v="117"/>
    <x v="562"/>
    <n v="0.35"/>
  </r>
  <r>
    <n v="721"/>
    <x v="247"/>
    <n v="1"/>
    <n v="10"/>
    <n v="22"/>
    <x v="3"/>
    <s v="August"/>
    <x v="8"/>
    <n v="10"/>
    <n v="20"/>
    <s v="Martin, Francisco"/>
    <n v="4384"/>
    <n v="5"/>
    <s v="Vendedor Sr"/>
    <n v="2"/>
    <n v="20"/>
    <n v="10.5"/>
    <n v="10"/>
    <n v="10.5"/>
    <n v="0.14000000000000001"/>
    <x v="202"/>
    <n v="231"/>
    <n v="61.600000000000009"/>
    <x v="563"/>
    <n v="0.33499999999999996"/>
  </r>
  <r>
    <n v="722"/>
    <x v="247"/>
    <n v="4"/>
    <n v="19"/>
    <n v="13"/>
    <x v="3"/>
    <s v="August"/>
    <x v="7"/>
    <n v="14"/>
    <n v="28"/>
    <s v="Rodriguez, Maria"/>
    <n v="4862"/>
    <n v="5"/>
    <s v="Vendedor Sr"/>
    <n v="2"/>
    <n v="28"/>
    <n v="14.700000000000001"/>
    <n v="14"/>
    <n v="14.700000000000001"/>
    <n v="0.14000000000000001"/>
    <x v="16"/>
    <n v="191.10000000000002"/>
    <n v="50.960000000000008"/>
    <x v="521"/>
    <n v="0.33499999999999991"/>
  </r>
  <r>
    <n v="723"/>
    <x v="247"/>
    <n v="1"/>
    <n v="22"/>
    <n v="8"/>
    <x v="3"/>
    <s v="August"/>
    <x v="8"/>
    <n v="10"/>
    <n v="20"/>
    <s v="Lopez, Ana"/>
    <n v="1601"/>
    <n v="8"/>
    <s v="Pasante"/>
    <n v="1"/>
    <n v="20"/>
    <n v="10.5"/>
    <n v="10"/>
    <n v="10.5"/>
    <n v="0.13"/>
    <x v="168"/>
    <n v="84"/>
    <n v="20.8"/>
    <x v="564"/>
    <n v="0.34500000000000003"/>
  </r>
  <r>
    <n v="724"/>
    <x v="248"/>
    <n v="3"/>
    <n v="15"/>
    <n v="17"/>
    <x v="4"/>
    <s v="August"/>
    <x v="2"/>
    <n v="23"/>
    <n v="46"/>
    <s v="Gomez, David"/>
    <n v="1821"/>
    <n v="8"/>
    <s v="Pasante"/>
    <n v="1"/>
    <n v="46"/>
    <n v="24.150000000000002"/>
    <n v="23"/>
    <n v="24.150000000000002"/>
    <n v="0.13"/>
    <x v="20"/>
    <n v="410.55"/>
    <n v="101.66"/>
    <x v="565"/>
    <n v="0.34499999999999997"/>
  </r>
  <r>
    <n v="725"/>
    <x v="248"/>
    <n v="7"/>
    <n v="26"/>
    <n v="13"/>
    <x v="4"/>
    <s v="August"/>
    <x v="4"/>
    <n v="17"/>
    <n v="34"/>
    <s v="Gomez, Pilar"/>
    <n v="2557"/>
    <n v="7"/>
    <s v="Vendedor Jr"/>
    <n v="2"/>
    <n v="34"/>
    <n v="17"/>
    <n v="17"/>
    <n v="17"/>
    <n v="0.14000000000000001"/>
    <x v="179"/>
    <n v="221"/>
    <n v="61.88"/>
    <x v="185"/>
    <n v="0.36"/>
  </r>
  <r>
    <n v="726"/>
    <x v="248"/>
    <n v="4"/>
    <n v="23"/>
    <n v="25"/>
    <x v="4"/>
    <s v="August"/>
    <x v="7"/>
    <n v="14"/>
    <n v="28"/>
    <s v="Martinez, Pedro"/>
    <n v="5555"/>
    <n v="4"/>
    <s v="Jefe"/>
    <n v="3"/>
    <n v="28"/>
    <n v="14.700000000000001"/>
    <n v="14"/>
    <n v="14.700000000000001"/>
    <n v="0.15"/>
    <x v="91"/>
    <n v="367.5"/>
    <n v="105"/>
    <x v="566"/>
    <n v="0.32500000000000001"/>
  </r>
  <r>
    <n v="418"/>
    <x v="145"/>
    <n v="10"/>
    <n v="5"/>
    <n v="13"/>
    <x v="0"/>
    <s v="May"/>
    <x v="1"/>
    <n v="29"/>
    <n v="58"/>
    <s v="Lopez, Laura"/>
    <n v="3037"/>
    <n v="6"/>
    <s v="Vendedor Ssr"/>
    <n v="2"/>
    <n v="69.599999999999994"/>
    <n v="29"/>
    <n v="29"/>
    <n v="29"/>
    <n v="0.22"/>
    <x v="189"/>
    <n v="377"/>
    <n v="199.05599999999998"/>
    <x v="567"/>
    <n v="0.36333333333333323"/>
  </r>
  <r>
    <n v="728"/>
    <x v="133"/>
    <n v="7"/>
    <n v="25"/>
    <n v="22"/>
    <x v="5"/>
    <s v="September"/>
    <x v="4"/>
    <n v="17"/>
    <n v="34"/>
    <s v="Perez, Laura"/>
    <n v="3586"/>
    <n v="6"/>
    <s v="Vendedor Ssr"/>
    <n v="2"/>
    <n v="34"/>
    <n v="17"/>
    <n v="17"/>
    <n v="17"/>
    <n v="0.19"/>
    <x v="99"/>
    <n v="374"/>
    <n v="142.12"/>
    <x v="568"/>
    <n v="0.31"/>
  </r>
  <r>
    <n v="729"/>
    <x v="133"/>
    <n v="8"/>
    <n v="24"/>
    <n v="12"/>
    <x v="5"/>
    <s v="September"/>
    <x v="5"/>
    <n v="14"/>
    <n v="28"/>
    <s v="Sanchez, Isabel"/>
    <n v="4875"/>
    <n v="5"/>
    <s v="Vendedor Sr"/>
    <n v="2"/>
    <n v="28"/>
    <n v="14"/>
    <n v="14"/>
    <n v="14"/>
    <n v="0.19"/>
    <x v="70"/>
    <n v="168"/>
    <n v="63.84"/>
    <x v="569"/>
    <n v="0.31"/>
  </r>
  <r>
    <n v="730"/>
    <x v="249"/>
    <n v="4"/>
    <n v="6"/>
    <n v="17"/>
    <x v="6"/>
    <s v="September"/>
    <x v="7"/>
    <n v="14"/>
    <n v="28"/>
    <s v="Martinez, Pilar"/>
    <n v="2700"/>
    <n v="2"/>
    <s v="Director"/>
    <n v="4"/>
    <n v="25.2"/>
    <n v="14"/>
    <n v="14"/>
    <n v="14"/>
    <n v="0.23"/>
    <x v="15"/>
    <n v="238"/>
    <n v="98.531999999999996"/>
    <x v="570"/>
    <n v="0.21444444444444444"/>
  </r>
  <r>
    <n v="731"/>
    <x v="249"/>
    <n v="2"/>
    <n v="34"/>
    <n v="13"/>
    <x v="6"/>
    <s v="September"/>
    <x v="3"/>
    <n v="14"/>
    <n v="28"/>
    <s v="Lopez, Teresa"/>
    <n v="3680"/>
    <n v="6"/>
    <s v="Vendedor Ssr"/>
    <n v="2"/>
    <n v="28"/>
    <n v="14"/>
    <n v="14"/>
    <n v="14"/>
    <n v="0.19"/>
    <x v="16"/>
    <n v="182"/>
    <n v="69.16"/>
    <x v="571"/>
    <n v="0.31"/>
  </r>
  <r>
    <n v="732"/>
    <x v="249"/>
    <n v="2"/>
    <n v="31"/>
    <n v="19"/>
    <x v="6"/>
    <s v="September"/>
    <x v="3"/>
    <n v="14"/>
    <n v="28"/>
    <s v="Fernandez, Isabel"/>
    <n v="2227"/>
    <n v="7"/>
    <s v="Vendedor Jr"/>
    <n v="2"/>
    <n v="28"/>
    <n v="14"/>
    <n v="14"/>
    <n v="14"/>
    <n v="0.19"/>
    <x v="49"/>
    <n v="266"/>
    <n v="101.08"/>
    <x v="572"/>
    <n v="0.31000000000000005"/>
  </r>
  <r>
    <n v="733"/>
    <x v="250"/>
    <n v="6"/>
    <n v="4"/>
    <n v="12"/>
    <x v="0"/>
    <s v="September"/>
    <x v="9"/>
    <n v="16"/>
    <n v="32"/>
    <s v="Fernandez, Isabel"/>
    <n v="4345"/>
    <n v="5"/>
    <s v="Vendedor Sr"/>
    <n v="2"/>
    <n v="38.4"/>
    <n v="16"/>
    <n v="16"/>
    <n v="16"/>
    <n v="0.19"/>
    <x v="203"/>
    <n v="192"/>
    <n v="87.551999999999992"/>
    <x v="573"/>
    <n v="0.3933333333333332"/>
  </r>
  <r>
    <n v="734"/>
    <x v="250"/>
    <n v="1"/>
    <n v="4"/>
    <n v="17"/>
    <x v="0"/>
    <s v="September"/>
    <x v="8"/>
    <n v="10"/>
    <n v="20"/>
    <s v="Fernandez, Isabel"/>
    <n v="4345"/>
    <n v="5"/>
    <s v="Vendedor Sr"/>
    <n v="2"/>
    <n v="24"/>
    <n v="10"/>
    <n v="10"/>
    <n v="10"/>
    <n v="0.19"/>
    <x v="108"/>
    <n v="170"/>
    <n v="77.52"/>
    <x v="574"/>
    <n v="0.39333333333333337"/>
  </r>
  <r>
    <n v="735"/>
    <x v="250"/>
    <n v="3"/>
    <n v="9"/>
    <n v="7"/>
    <x v="0"/>
    <s v="September"/>
    <x v="2"/>
    <n v="23"/>
    <n v="46"/>
    <s v="Gomez, Jose"/>
    <n v="5400"/>
    <n v="4"/>
    <s v="Jefe"/>
    <n v="3"/>
    <n v="55.199999999999996"/>
    <n v="23"/>
    <n v="23"/>
    <n v="23"/>
    <n v="0.21"/>
    <x v="204"/>
    <n v="161"/>
    <n v="81.143999999999991"/>
    <x v="575"/>
    <n v="0.37333333333333329"/>
  </r>
  <r>
    <n v="736"/>
    <x v="251"/>
    <n v="8"/>
    <n v="9"/>
    <n v="14"/>
    <x v="1"/>
    <s v="September"/>
    <x v="5"/>
    <n v="14"/>
    <n v="28"/>
    <s v="Gomez, Jose"/>
    <n v="5400"/>
    <n v="4"/>
    <s v="Jefe"/>
    <n v="3"/>
    <n v="28"/>
    <n v="14"/>
    <n v="14"/>
    <n v="14"/>
    <n v="0.21"/>
    <x v="34"/>
    <n v="196"/>
    <n v="82.32"/>
    <x v="576"/>
    <n v="0.29000000000000004"/>
  </r>
  <r>
    <n v="737"/>
    <x v="251"/>
    <n v="4"/>
    <n v="18"/>
    <n v="12"/>
    <x v="1"/>
    <s v="September"/>
    <x v="7"/>
    <n v="14"/>
    <n v="28"/>
    <s v="Garcia, Jose"/>
    <n v="5194"/>
    <n v="4"/>
    <s v="Jefe"/>
    <n v="3"/>
    <n v="28"/>
    <n v="14"/>
    <n v="14"/>
    <n v="14"/>
    <n v="0.21"/>
    <x v="70"/>
    <n v="168"/>
    <n v="70.56"/>
    <x v="577"/>
    <n v="0.28999999999999998"/>
  </r>
  <r>
    <n v="738"/>
    <x v="251"/>
    <n v="8"/>
    <n v="1"/>
    <n v="16"/>
    <x v="1"/>
    <s v="September"/>
    <x v="5"/>
    <n v="14"/>
    <n v="28"/>
    <s v="Garcia, Juan"/>
    <n v="7402"/>
    <n v="7"/>
    <s v="Vendedor Jr"/>
    <n v="2"/>
    <n v="28"/>
    <n v="14"/>
    <n v="14"/>
    <n v="14"/>
    <n v="0.19"/>
    <x v="43"/>
    <n v="224"/>
    <n v="85.12"/>
    <x v="578"/>
    <n v="0.31"/>
  </r>
  <r>
    <n v="739"/>
    <x v="252"/>
    <n v="4"/>
    <n v="38"/>
    <n v="22"/>
    <x v="2"/>
    <s v="September"/>
    <x v="7"/>
    <n v="14"/>
    <n v="28"/>
    <s v="Fernandez, Jose"/>
    <n v="3055"/>
    <n v="6"/>
    <s v="Vendedor Ssr"/>
    <n v="2"/>
    <n v="28"/>
    <n v="14"/>
    <n v="14"/>
    <n v="14"/>
    <n v="0.19"/>
    <x v="171"/>
    <n v="308"/>
    <n v="117.04"/>
    <x v="579"/>
    <n v="0.30999999999999994"/>
  </r>
  <r>
    <n v="740"/>
    <x v="252"/>
    <n v="2"/>
    <n v="36"/>
    <n v="12"/>
    <x v="2"/>
    <s v="September"/>
    <x v="3"/>
    <n v="14"/>
    <n v="28"/>
    <s v="Rodriguez, Francisco"/>
    <n v="1898"/>
    <n v="8"/>
    <s v="Pasante"/>
    <n v="1"/>
    <n v="28"/>
    <n v="14"/>
    <n v="14"/>
    <n v="14"/>
    <n v="0.17"/>
    <x v="70"/>
    <n v="168"/>
    <n v="57.120000000000005"/>
    <x v="257"/>
    <n v="0.32999999999999996"/>
  </r>
  <r>
    <n v="741"/>
    <x v="252"/>
    <n v="2"/>
    <n v="37"/>
    <n v="15"/>
    <x v="2"/>
    <s v="September"/>
    <x v="3"/>
    <n v="14"/>
    <n v="28"/>
    <s v="Gonzalez, Lionel"/>
    <n v="4073"/>
    <n v="5"/>
    <s v="Vendedor Sr"/>
    <n v="2"/>
    <n v="28"/>
    <n v="14"/>
    <n v="14"/>
    <n v="14"/>
    <n v="0.19"/>
    <x v="74"/>
    <n v="210"/>
    <n v="79.8"/>
    <x v="580"/>
    <n v="0.31"/>
  </r>
  <r>
    <n v="686"/>
    <x v="78"/>
    <n v="1"/>
    <n v="5"/>
    <n v="13"/>
    <x v="5"/>
    <s v="August"/>
    <x v="8"/>
    <n v="10"/>
    <n v="20"/>
    <s v="Lopez, Laura"/>
    <n v="3037"/>
    <n v="6"/>
    <s v="Vendedor Ssr"/>
    <n v="2"/>
    <n v="20"/>
    <n v="10.5"/>
    <n v="10"/>
    <n v="10.5"/>
    <n v="0.14000000000000001"/>
    <x v="83"/>
    <n v="136.5"/>
    <n v="36.400000000000006"/>
    <x v="581"/>
    <n v="0.33499999999999996"/>
  </r>
  <r>
    <n v="743"/>
    <x v="231"/>
    <n v="9"/>
    <n v="39"/>
    <n v="16"/>
    <x v="3"/>
    <s v="September"/>
    <x v="0"/>
    <n v="26"/>
    <n v="52"/>
    <s v="Gomez, Maria"/>
    <n v="2483"/>
    <n v="7"/>
    <s v="Vendedor Jr"/>
    <n v="2"/>
    <n v="52"/>
    <n v="26"/>
    <n v="26"/>
    <n v="26"/>
    <n v="0.19"/>
    <x v="182"/>
    <n v="416"/>
    <n v="158.08000000000001"/>
    <x v="582"/>
    <n v="0.30999999999999994"/>
  </r>
  <r>
    <n v="744"/>
    <x v="231"/>
    <n v="4"/>
    <n v="20"/>
    <n v="20"/>
    <x v="3"/>
    <s v="September"/>
    <x v="7"/>
    <n v="14"/>
    <n v="28"/>
    <s v="Gonzalez, Carmen"/>
    <n v="3522"/>
    <n v="6"/>
    <s v="Vendedor Ssr"/>
    <n v="2"/>
    <n v="28"/>
    <n v="14"/>
    <n v="14"/>
    <n v="14"/>
    <n v="0.19"/>
    <x v="21"/>
    <n v="280"/>
    <n v="106.4"/>
    <x v="583"/>
    <n v="0.31000000000000005"/>
  </r>
  <r>
    <n v="745"/>
    <x v="253"/>
    <n v="2"/>
    <n v="25"/>
    <n v="12"/>
    <x v="4"/>
    <s v="September"/>
    <x v="3"/>
    <n v="14"/>
    <n v="28"/>
    <s v="Perez, Laura"/>
    <n v="3586"/>
    <n v="6"/>
    <s v="Vendedor Ssr"/>
    <n v="2"/>
    <n v="28"/>
    <n v="14"/>
    <n v="14"/>
    <n v="14"/>
    <n v="0.19"/>
    <x v="70"/>
    <n v="168"/>
    <n v="63.84"/>
    <x v="569"/>
    <n v="0.31"/>
  </r>
  <r>
    <n v="746"/>
    <x v="253"/>
    <n v="1"/>
    <n v="18"/>
    <n v="16"/>
    <x v="4"/>
    <s v="September"/>
    <x v="8"/>
    <n v="10"/>
    <n v="20"/>
    <s v="Garcia, Jose"/>
    <n v="5194"/>
    <n v="4"/>
    <s v="Jefe"/>
    <n v="3"/>
    <n v="20"/>
    <n v="10"/>
    <n v="10"/>
    <n v="10"/>
    <n v="0.21"/>
    <x v="65"/>
    <n v="160"/>
    <n v="67.2"/>
    <x v="584"/>
    <n v="0.29000000000000004"/>
  </r>
  <r>
    <n v="747"/>
    <x v="253"/>
    <n v="3"/>
    <n v="7"/>
    <n v="16"/>
    <x v="4"/>
    <s v="September"/>
    <x v="2"/>
    <n v="23"/>
    <n v="46"/>
    <s v="Sanchez, Antonio"/>
    <n v="1810"/>
    <n v="8"/>
    <s v="Pasante"/>
    <n v="1"/>
    <n v="46"/>
    <n v="23"/>
    <n v="23"/>
    <n v="23"/>
    <n v="0.17"/>
    <x v="66"/>
    <n v="368"/>
    <n v="125.12"/>
    <x v="274"/>
    <n v="0.33"/>
  </r>
  <r>
    <n v="748"/>
    <x v="254"/>
    <n v="3"/>
    <n v="20"/>
    <n v="11"/>
    <x v="5"/>
    <s v="September"/>
    <x v="2"/>
    <n v="23"/>
    <n v="46"/>
    <s v="Gonzalez, Carmen"/>
    <n v="3522"/>
    <n v="6"/>
    <s v="Vendedor Ssr"/>
    <n v="2"/>
    <n v="46"/>
    <n v="23"/>
    <n v="23"/>
    <n v="23"/>
    <n v="0.19"/>
    <x v="133"/>
    <n v="253"/>
    <n v="96.14"/>
    <x v="585"/>
    <n v="0.31000000000000005"/>
  </r>
  <r>
    <n v="749"/>
    <x v="254"/>
    <n v="7"/>
    <n v="20"/>
    <n v="19"/>
    <x v="5"/>
    <s v="September"/>
    <x v="4"/>
    <n v="17"/>
    <n v="34"/>
    <s v="Gonzalez, Carmen"/>
    <n v="3522"/>
    <n v="6"/>
    <s v="Vendedor Ssr"/>
    <n v="2"/>
    <n v="34"/>
    <n v="17"/>
    <n v="17"/>
    <n v="17"/>
    <n v="0.19"/>
    <x v="119"/>
    <n v="323"/>
    <n v="122.74"/>
    <x v="404"/>
    <n v="0.31"/>
  </r>
  <r>
    <n v="750"/>
    <x v="254"/>
    <n v="4"/>
    <n v="1"/>
    <n v="19"/>
    <x v="5"/>
    <s v="September"/>
    <x v="7"/>
    <n v="14"/>
    <n v="28"/>
    <s v="Garcia, Juan"/>
    <n v="7402"/>
    <n v="7"/>
    <s v="Vendedor Jr"/>
    <n v="2"/>
    <n v="28"/>
    <n v="14"/>
    <n v="14"/>
    <n v="14"/>
    <n v="0.19"/>
    <x v="49"/>
    <n v="266"/>
    <n v="101.08"/>
    <x v="572"/>
    <n v="0.31000000000000005"/>
  </r>
  <r>
    <n v="751"/>
    <x v="255"/>
    <n v="4"/>
    <n v="5"/>
    <n v="13"/>
    <x v="6"/>
    <s v="September"/>
    <x v="7"/>
    <n v="14"/>
    <n v="28"/>
    <s v="Lopez, Laura"/>
    <n v="3037"/>
    <n v="6"/>
    <s v="Vendedor Ssr"/>
    <n v="2"/>
    <n v="28"/>
    <n v="14"/>
    <n v="14"/>
    <n v="14"/>
    <n v="0.19"/>
    <x v="16"/>
    <n v="182"/>
    <n v="69.16"/>
    <x v="571"/>
    <n v="0.31"/>
  </r>
  <r>
    <n v="752"/>
    <x v="255"/>
    <n v="5"/>
    <n v="31"/>
    <n v="19"/>
    <x v="6"/>
    <s v="September"/>
    <x v="6"/>
    <n v="24"/>
    <n v="48"/>
    <s v="Fernandez, Isabel"/>
    <n v="2227"/>
    <n v="7"/>
    <s v="Vendedor Jr"/>
    <n v="2"/>
    <n v="48"/>
    <n v="24"/>
    <n v="24"/>
    <n v="24"/>
    <n v="0.19"/>
    <x v="111"/>
    <n v="456"/>
    <n v="173.28"/>
    <x v="586"/>
    <n v="0.31000000000000005"/>
  </r>
  <r>
    <n v="753"/>
    <x v="255"/>
    <n v="3"/>
    <n v="15"/>
    <n v="15"/>
    <x v="6"/>
    <s v="September"/>
    <x v="2"/>
    <n v="23"/>
    <n v="46"/>
    <s v="Gomez, David"/>
    <n v="1821"/>
    <n v="8"/>
    <s v="Pasante"/>
    <n v="1"/>
    <n v="46"/>
    <n v="23"/>
    <n v="23"/>
    <n v="23"/>
    <n v="0.17"/>
    <x v="56"/>
    <n v="345"/>
    <n v="117.30000000000001"/>
    <x v="587"/>
    <n v="0.32999999999999996"/>
  </r>
  <r>
    <n v="754"/>
    <x v="256"/>
    <n v="5"/>
    <n v="7"/>
    <n v="15"/>
    <x v="0"/>
    <s v="September"/>
    <x v="6"/>
    <n v="24"/>
    <n v="48"/>
    <s v="Sanchez, Antonio"/>
    <n v="1810"/>
    <n v="8"/>
    <s v="Pasante"/>
    <n v="1"/>
    <n v="57.599999999999994"/>
    <n v="24"/>
    <n v="24"/>
    <n v="24"/>
    <n v="0.17"/>
    <x v="63"/>
    <n v="360"/>
    <n v="146.88"/>
    <x v="588"/>
    <n v="0.41333333333333327"/>
  </r>
  <r>
    <n v="755"/>
    <x v="256"/>
    <n v="10"/>
    <n v="9"/>
    <n v="11"/>
    <x v="0"/>
    <s v="September"/>
    <x v="1"/>
    <n v="29"/>
    <n v="58"/>
    <s v="Gomez, Jose"/>
    <n v="5400"/>
    <n v="4"/>
    <s v="Jefe"/>
    <n v="3"/>
    <n v="69.599999999999994"/>
    <n v="29"/>
    <n v="29"/>
    <n v="29"/>
    <n v="0.21"/>
    <x v="205"/>
    <n v="319"/>
    <n v="160.77599999999998"/>
    <x v="589"/>
    <n v="0.37333333333333329"/>
  </r>
  <r>
    <n v="756"/>
    <x v="256"/>
    <n v="9"/>
    <n v="32"/>
    <n v="10"/>
    <x v="0"/>
    <s v="September"/>
    <x v="0"/>
    <n v="26"/>
    <n v="52"/>
    <s v="Gomez, Javier"/>
    <n v="1612"/>
    <n v="8"/>
    <s v="Pasante"/>
    <n v="1"/>
    <n v="62.4"/>
    <n v="26"/>
    <n v="26"/>
    <n v="26"/>
    <n v="0.17"/>
    <x v="42"/>
    <n v="260"/>
    <n v="106.08000000000001"/>
    <x v="582"/>
    <n v="0.41333333333333327"/>
  </r>
  <r>
    <n v="757"/>
    <x v="257"/>
    <n v="4"/>
    <n v="18"/>
    <n v="15"/>
    <x v="1"/>
    <s v="September"/>
    <x v="7"/>
    <n v="14"/>
    <n v="28"/>
    <s v="Garcia, Jose"/>
    <n v="5194"/>
    <n v="4"/>
    <s v="Jefe"/>
    <n v="3"/>
    <n v="28"/>
    <n v="14"/>
    <n v="14"/>
    <n v="14"/>
    <n v="0.21"/>
    <x v="74"/>
    <n v="210"/>
    <n v="88.2"/>
    <x v="590"/>
    <n v="0.29000000000000004"/>
  </r>
  <r>
    <n v="758"/>
    <x v="257"/>
    <n v="7"/>
    <n v="5"/>
    <n v="13"/>
    <x v="1"/>
    <s v="September"/>
    <x v="4"/>
    <n v="17"/>
    <n v="34"/>
    <s v="Lopez, Laura"/>
    <n v="3037"/>
    <n v="6"/>
    <s v="Vendedor Ssr"/>
    <n v="2"/>
    <n v="34"/>
    <n v="17"/>
    <n v="17"/>
    <n v="17"/>
    <n v="0.19"/>
    <x v="179"/>
    <n v="221"/>
    <n v="83.98"/>
    <x v="591"/>
    <n v="0.30999999999999994"/>
  </r>
  <r>
    <n v="759"/>
    <x v="257"/>
    <n v="4"/>
    <n v="27"/>
    <n v="16"/>
    <x v="1"/>
    <s v="September"/>
    <x v="7"/>
    <n v="14"/>
    <n v="28"/>
    <s v="Martin, Antonio"/>
    <n v="1057"/>
    <n v="8"/>
    <s v="Pasante"/>
    <n v="1"/>
    <n v="28"/>
    <n v="14"/>
    <n v="14"/>
    <n v="14"/>
    <n v="0.17"/>
    <x v="43"/>
    <n v="224"/>
    <n v="76.160000000000011"/>
    <x v="275"/>
    <n v="0.32999999999999996"/>
  </r>
  <r>
    <n v="760"/>
    <x v="258"/>
    <n v="1"/>
    <n v="24"/>
    <n v="15"/>
    <x v="2"/>
    <s v="September"/>
    <x v="8"/>
    <n v="10"/>
    <n v="20"/>
    <s v="Sanchez, Isabel"/>
    <n v="4875"/>
    <n v="5"/>
    <s v="Vendedor Sr"/>
    <n v="2"/>
    <n v="20"/>
    <n v="10"/>
    <n v="10"/>
    <n v="10"/>
    <n v="0.19"/>
    <x v="26"/>
    <n v="150"/>
    <n v="57"/>
    <x v="592"/>
    <n v="0.31"/>
  </r>
  <r>
    <n v="761"/>
    <x v="258"/>
    <n v="6"/>
    <n v="36"/>
    <n v="23"/>
    <x v="2"/>
    <s v="September"/>
    <x v="9"/>
    <n v="16"/>
    <n v="32"/>
    <s v="Rodriguez, Francisco"/>
    <n v="1898"/>
    <n v="8"/>
    <s v="Pasante"/>
    <n v="1"/>
    <n v="32"/>
    <n v="16"/>
    <n v="16"/>
    <n v="16"/>
    <n v="0.17"/>
    <x v="66"/>
    <n v="368"/>
    <n v="125.12"/>
    <x v="274"/>
    <n v="0.33"/>
  </r>
  <r>
    <n v="762"/>
    <x v="258"/>
    <n v="3"/>
    <n v="27"/>
    <n v="20"/>
    <x v="2"/>
    <s v="September"/>
    <x v="2"/>
    <n v="23"/>
    <n v="46"/>
    <s v="Martin, Antonio"/>
    <n v="1057"/>
    <n v="8"/>
    <s v="Pasante"/>
    <n v="1"/>
    <n v="46"/>
    <n v="23"/>
    <n v="23"/>
    <n v="23"/>
    <n v="0.17"/>
    <x v="149"/>
    <n v="460"/>
    <n v="156.4"/>
    <x v="593"/>
    <n v="0.33"/>
  </r>
  <r>
    <n v="763"/>
    <x v="259"/>
    <n v="8"/>
    <n v="14"/>
    <n v="15"/>
    <x v="3"/>
    <s v="September"/>
    <x v="5"/>
    <n v="14"/>
    <n v="28"/>
    <s v="Fernandez, Teresa"/>
    <n v="7062"/>
    <n v="2"/>
    <s v="Director"/>
    <n v="4"/>
    <n v="25.2"/>
    <n v="14"/>
    <n v="14"/>
    <n v="14"/>
    <n v="0.23"/>
    <x v="12"/>
    <n v="210"/>
    <n v="86.94"/>
    <x v="594"/>
    <n v="0.21444444444444444"/>
  </r>
  <r>
    <n v="764"/>
    <x v="259"/>
    <n v="4"/>
    <n v="35"/>
    <n v="8"/>
    <x v="3"/>
    <s v="September"/>
    <x v="7"/>
    <n v="14"/>
    <n v="28"/>
    <s v="Garcia, David"/>
    <n v="2383"/>
    <n v="7"/>
    <s v="Vendedor Jr"/>
    <n v="2"/>
    <n v="28"/>
    <n v="14"/>
    <n v="14"/>
    <n v="14"/>
    <n v="0.19"/>
    <x v="6"/>
    <n v="112"/>
    <n v="42.56"/>
    <x v="595"/>
    <n v="0.31"/>
  </r>
  <r>
    <n v="765"/>
    <x v="259"/>
    <n v="10"/>
    <n v="40"/>
    <n v="13"/>
    <x v="3"/>
    <s v="September"/>
    <x v="1"/>
    <n v="29"/>
    <n v="58"/>
    <s v="Martin, Carmen"/>
    <n v="1598"/>
    <n v="8"/>
    <s v="Pasante"/>
    <n v="1"/>
    <n v="58"/>
    <n v="29"/>
    <n v="29"/>
    <n v="29"/>
    <n v="0.17"/>
    <x v="71"/>
    <n v="377"/>
    <n v="128.18"/>
    <x v="596"/>
    <n v="0.33"/>
  </r>
  <r>
    <n v="766"/>
    <x v="260"/>
    <n v="10"/>
    <n v="10"/>
    <n v="14"/>
    <x v="4"/>
    <s v="September"/>
    <x v="1"/>
    <n v="29"/>
    <n v="58"/>
    <s v="Martin, Francisco"/>
    <n v="4384"/>
    <n v="5"/>
    <s v="Vendedor Sr"/>
    <n v="2"/>
    <n v="58"/>
    <n v="29"/>
    <n v="29"/>
    <n v="29"/>
    <n v="0.19"/>
    <x v="32"/>
    <n v="406"/>
    <n v="154.28"/>
    <x v="597"/>
    <n v="0.31000000000000005"/>
  </r>
  <r>
    <n v="767"/>
    <x v="260"/>
    <n v="7"/>
    <n v="26"/>
    <n v="22"/>
    <x v="4"/>
    <s v="September"/>
    <x v="4"/>
    <n v="17"/>
    <n v="34"/>
    <s v="Gomez, Pilar"/>
    <n v="2557"/>
    <n v="7"/>
    <s v="Vendedor Jr"/>
    <n v="2"/>
    <n v="34"/>
    <n v="17"/>
    <n v="17"/>
    <n v="17"/>
    <n v="0.19"/>
    <x v="99"/>
    <n v="374"/>
    <n v="142.12"/>
    <x v="568"/>
    <n v="0.31"/>
  </r>
  <r>
    <n v="768"/>
    <x v="260"/>
    <n v="7"/>
    <n v="6"/>
    <n v="14"/>
    <x v="4"/>
    <s v="September"/>
    <x v="4"/>
    <n v="17"/>
    <n v="34"/>
    <s v="Martinez, Pilar"/>
    <n v="2700"/>
    <n v="2"/>
    <s v="Director"/>
    <n v="4"/>
    <n v="30.6"/>
    <n v="17"/>
    <n v="17"/>
    <n v="17"/>
    <n v="0.23"/>
    <x v="117"/>
    <n v="238"/>
    <n v="98.532000000000011"/>
    <x v="570"/>
    <n v="0.21444444444444441"/>
  </r>
  <r>
    <n v="769"/>
    <x v="261"/>
    <n v="4"/>
    <n v="33"/>
    <n v="18"/>
    <x v="5"/>
    <s v="September"/>
    <x v="7"/>
    <n v="14"/>
    <n v="28"/>
    <s v="Martin, Josefa"/>
    <n v="4217"/>
    <n v="5"/>
    <s v="Vendedor Sr"/>
    <n v="2"/>
    <n v="28"/>
    <n v="14"/>
    <n v="14"/>
    <n v="14"/>
    <n v="0.19"/>
    <x v="61"/>
    <n v="252"/>
    <n v="95.76"/>
    <x v="598"/>
    <n v="0.31"/>
  </r>
  <r>
    <n v="770"/>
    <x v="261"/>
    <n v="2"/>
    <n v="37"/>
    <n v="15"/>
    <x v="5"/>
    <s v="September"/>
    <x v="3"/>
    <n v="14"/>
    <n v="28"/>
    <s v="Gonzalez, Lionel"/>
    <n v="4073"/>
    <n v="5"/>
    <s v="Vendedor Sr"/>
    <n v="2"/>
    <n v="28"/>
    <n v="14"/>
    <n v="14"/>
    <n v="14"/>
    <n v="0.19"/>
    <x v="74"/>
    <n v="210"/>
    <n v="79.8"/>
    <x v="580"/>
    <n v="0.31"/>
  </r>
  <r>
    <n v="771"/>
    <x v="261"/>
    <n v="1"/>
    <n v="7"/>
    <n v="13"/>
    <x v="5"/>
    <s v="September"/>
    <x v="8"/>
    <n v="10"/>
    <n v="20"/>
    <s v="Sanchez, Antonio"/>
    <n v="1810"/>
    <n v="8"/>
    <s v="Pasante"/>
    <n v="1"/>
    <n v="20"/>
    <n v="10"/>
    <n v="10"/>
    <n v="10"/>
    <n v="0.17"/>
    <x v="83"/>
    <n v="130"/>
    <n v="44.2"/>
    <x v="119"/>
    <n v="0.33000000000000007"/>
  </r>
  <r>
    <n v="772"/>
    <x v="262"/>
    <n v="4"/>
    <n v="13"/>
    <n v="12"/>
    <x v="6"/>
    <s v="September"/>
    <x v="7"/>
    <n v="14"/>
    <n v="28"/>
    <s v="Gonzalez, Josefa"/>
    <n v="1830"/>
    <n v="8"/>
    <s v="Pasante"/>
    <n v="1"/>
    <n v="28"/>
    <n v="14"/>
    <n v="14"/>
    <n v="14"/>
    <n v="0.17"/>
    <x v="70"/>
    <n v="168"/>
    <n v="57.120000000000005"/>
    <x v="257"/>
    <n v="0.32999999999999996"/>
  </r>
  <r>
    <n v="773"/>
    <x v="262"/>
    <n v="6"/>
    <n v="16"/>
    <n v="16"/>
    <x v="6"/>
    <s v="September"/>
    <x v="9"/>
    <n v="16"/>
    <n v="32"/>
    <s v="Martin, Francisco"/>
    <n v="2456"/>
    <n v="7"/>
    <s v="Vendedor Jr"/>
    <n v="2"/>
    <n v="32"/>
    <n v="16"/>
    <n v="16"/>
    <n v="16"/>
    <n v="0.19"/>
    <x v="33"/>
    <n v="256"/>
    <n v="97.28"/>
    <x v="599"/>
    <n v="0.31000000000000005"/>
  </r>
  <r>
    <n v="774"/>
    <x v="262"/>
    <n v="7"/>
    <n v="27"/>
    <n v="23"/>
    <x v="6"/>
    <s v="September"/>
    <x v="4"/>
    <n v="17"/>
    <n v="34"/>
    <s v="Martin, Antonio"/>
    <n v="1057"/>
    <n v="8"/>
    <s v="Pasante"/>
    <n v="1"/>
    <n v="34"/>
    <n v="17"/>
    <n v="17"/>
    <n v="17"/>
    <n v="0.17"/>
    <x v="20"/>
    <n v="391"/>
    <n v="132.94"/>
    <x v="600"/>
    <n v="0.3299999999999999"/>
  </r>
  <r>
    <n v="775"/>
    <x v="263"/>
    <n v="2"/>
    <n v="1"/>
    <n v="21"/>
    <x v="0"/>
    <s v="September"/>
    <x v="3"/>
    <n v="14"/>
    <n v="28"/>
    <s v="Garcia, Juan"/>
    <n v="7402"/>
    <n v="7"/>
    <s v="Vendedor Jr"/>
    <n v="2"/>
    <n v="33.6"/>
    <n v="14"/>
    <n v="14"/>
    <n v="14"/>
    <n v="0.19"/>
    <x v="159"/>
    <n v="294"/>
    <n v="134.06399999999999"/>
    <x v="601"/>
    <n v="0.39333333333333342"/>
  </r>
  <r>
    <n v="776"/>
    <x v="263"/>
    <n v="6"/>
    <n v="38"/>
    <n v="22"/>
    <x v="0"/>
    <s v="September"/>
    <x v="9"/>
    <n v="16"/>
    <n v="32"/>
    <s v="Fernandez, Jose"/>
    <n v="3055"/>
    <n v="6"/>
    <s v="Vendedor Ssr"/>
    <n v="2"/>
    <n v="38.4"/>
    <n v="16"/>
    <n v="16"/>
    <n v="16"/>
    <n v="0.19"/>
    <x v="206"/>
    <n v="352"/>
    <n v="160.512"/>
    <x v="602"/>
    <n v="0.39333333333333337"/>
  </r>
  <r>
    <n v="777"/>
    <x v="263"/>
    <n v="5"/>
    <n v="29"/>
    <n v="12"/>
    <x v="0"/>
    <s v="September"/>
    <x v="6"/>
    <n v="24"/>
    <n v="48"/>
    <s v="Rodriguez, Jose"/>
    <n v="4645"/>
    <n v="5"/>
    <s v="Vendedor Sr"/>
    <n v="2"/>
    <n v="57.599999999999994"/>
    <n v="24"/>
    <n v="24"/>
    <n v="24"/>
    <n v="0.19"/>
    <x v="207"/>
    <n v="288"/>
    <n v="131.32799999999997"/>
    <x v="603"/>
    <n v="0.39333333333333331"/>
  </r>
  <r>
    <n v="778"/>
    <x v="264"/>
    <n v="6"/>
    <n v="22"/>
    <n v="15"/>
    <x v="1"/>
    <s v="September"/>
    <x v="9"/>
    <n v="16"/>
    <n v="32"/>
    <s v="Lopez, Ana"/>
    <n v="1601"/>
    <n v="8"/>
    <s v="Pasante"/>
    <n v="1"/>
    <n v="32"/>
    <n v="16"/>
    <n v="16"/>
    <n v="16"/>
    <n v="0.17"/>
    <x v="10"/>
    <n v="240"/>
    <n v="81.600000000000009"/>
    <x v="259"/>
    <n v="0.32999999999999996"/>
  </r>
  <r>
    <n v="779"/>
    <x v="264"/>
    <n v="10"/>
    <n v="2"/>
    <n v="15"/>
    <x v="1"/>
    <s v="September"/>
    <x v="1"/>
    <n v="29"/>
    <n v="58"/>
    <s v="Rodriguez, Ana"/>
    <n v="6979"/>
    <n v="3"/>
    <s v="Gerente"/>
    <n v="3"/>
    <n v="52.2"/>
    <n v="29"/>
    <n v="29"/>
    <n v="29"/>
    <n v="0.21"/>
    <x v="193"/>
    <n v="435"/>
    <n v="164.43"/>
    <x v="604"/>
    <n v="0.23444444444444437"/>
  </r>
  <r>
    <n v="780"/>
    <x v="264"/>
    <n v="6"/>
    <n v="4"/>
    <n v="8"/>
    <x v="1"/>
    <s v="September"/>
    <x v="9"/>
    <n v="16"/>
    <n v="32"/>
    <s v="Fernandez, Isabel"/>
    <n v="4345"/>
    <n v="5"/>
    <s v="Vendedor Sr"/>
    <n v="2"/>
    <n v="32"/>
    <n v="16"/>
    <n v="16"/>
    <n v="16"/>
    <n v="0.19"/>
    <x v="169"/>
    <n v="128"/>
    <n v="48.64"/>
    <x v="414"/>
    <n v="0.31000000000000005"/>
  </r>
  <r>
    <n v="781"/>
    <x v="265"/>
    <n v="7"/>
    <n v="16"/>
    <n v="19"/>
    <x v="2"/>
    <s v="September"/>
    <x v="4"/>
    <n v="17"/>
    <n v="34"/>
    <s v="Martin, Francisco"/>
    <n v="2456"/>
    <n v="7"/>
    <s v="Vendedor Jr"/>
    <n v="2"/>
    <n v="34"/>
    <n v="17"/>
    <n v="17"/>
    <n v="17"/>
    <n v="0.19"/>
    <x v="119"/>
    <n v="323"/>
    <n v="122.74"/>
    <x v="404"/>
    <n v="0.31"/>
  </r>
  <r>
    <n v="782"/>
    <x v="265"/>
    <n v="2"/>
    <n v="10"/>
    <n v="13"/>
    <x v="2"/>
    <s v="September"/>
    <x v="3"/>
    <n v="14"/>
    <n v="28"/>
    <s v="Martin, Francisco"/>
    <n v="4384"/>
    <n v="5"/>
    <s v="Vendedor Sr"/>
    <n v="2"/>
    <n v="28"/>
    <n v="14"/>
    <n v="14"/>
    <n v="14"/>
    <n v="0.19"/>
    <x v="16"/>
    <n v="182"/>
    <n v="69.16"/>
    <x v="571"/>
    <n v="0.31"/>
  </r>
  <r>
    <n v="783"/>
    <x v="265"/>
    <n v="4"/>
    <n v="8"/>
    <n v="15"/>
    <x v="2"/>
    <s v="September"/>
    <x v="7"/>
    <n v="14"/>
    <n v="28"/>
    <s v="Perez, Manuel"/>
    <n v="6768"/>
    <n v="3"/>
    <s v="Gerente"/>
    <n v="3"/>
    <n v="25.2"/>
    <n v="14"/>
    <n v="14"/>
    <n v="14"/>
    <n v="0.21"/>
    <x v="12"/>
    <n v="210"/>
    <n v="79.38"/>
    <x v="605"/>
    <n v="0.23444444444444446"/>
  </r>
  <r>
    <n v="784"/>
    <x v="266"/>
    <n v="9"/>
    <n v="25"/>
    <n v="16"/>
    <x v="3"/>
    <s v="September"/>
    <x v="0"/>
    <n v="26"/>
    <n v="52"/>
    <s v="Perez, Laura"/>
    <n v="3586"/>
    <n v="6"/>
    <s v="Vendedor Ssr"/>
    <n v="2"/>
    <n v="52"/>
    <n v="26"/>
    <n v="26"/>
    <n v="26"/>
    <n v="0.19"/>
    <x v="182"/>
    <n v="416"/>
    <n v="158.08000000000001"/>
    <x v="582"/>
    <n v="0.30999999999999994"/>
  </r>
  <r>
    <n v="785"/>
    <x v="266"/>
    <n v="5"/>
    <n v="29"/>
    <n v="12"/>
    <x v="3"/>
    <s v="September"/>
    <x v="6"/>
    <n v="24"/>
    <n v="48"/>
    <s v="Rodriguez, Jose"/>
    <n v="4645"/>
    <n v="5"/>
    <s v="Vendedor Sr"/>
    <n v="2"/>
    <n v="48"/>
    <n v="24"/>
    <n v="24"/>
    <n v="24"/>
    <n v="0.19"/>
    <x v="55"/>
    <n v="288"/>
    <n v="109.44"/>
    <x v="606"/>
    <n v="0.31"/>
  </r>
  <r>
    <n v="786"/>
    <x v="266"/>
    <n v="9"/>
    <n v="8"/>
    <n v="17"/>
    <x v="3"/>
    <s v="September"/>
    <x v="0"/>
    <n v="26"/>
    <n v="52"/>
    <s v="Perez, Manuel"/>
    <n v="6768"/>
    <n v="3"/>
    <s v="Gerente"/>
    <n v="3"/>
    <n v="46.800000000000004"/>
    <n v="26"/>
    <n v="26"/>
    <n v="26"/>
    <n v="0.21"/>
    <x v="208"/>
    <n v="442"/>
    <n v="167.07599999999999"/>
    <x v="607"/>
    <n v="0.23444444444444443"/>
  </r>
  <r>
    <n v="787"/>
    <x v="267"/>
    <n v="10"/>
    <n v="23"/>
    <n v="16"/>
    <x v="4"/>
    <s v="September"/>
    <x v="1"/>
    <n v="29"/>
    <n v="58"/>
    <s v="Martinez, Pedro"/>
    <n v="5555"/>
    <n v="4"/>
    <s v="Jefe"/>
    <n v="3"/>
    <n v="58"/>
    <n v="29"/>
    <n v="29"/>
    <n v="29"/>
    <n v="0.21"/>
    <x v="105"/>
    <n v="464"/>
    <n v="194.88"/>
    <x v="608"/>
    <n v="0.28999999999999998"/>
  </r>
  <r>
    <n v="788"/>
    <x v="267"/>
    <n v="4"/>
    <n v="19"/>
    <n v="17"/>
    <x v="4"/>
    <s v="September"/>
    <x v="7"/>
    <n v="14"/>
    <n v="28"/>
    <s v="Rodriguez, Maria"/>
    <n v="4862"/>
    <n v="5"/>
    <s v="Vendedor Sr"/>
    <n v="2"/>
    <n v="28"/>
    <n v="14"/>
    <n v="14"/>
    <n v="14"/>
    <n v="0.19"/>
    <x v="9"/>
    <n v="238"/>
    <n v="90.44"/>
    <x v="609"/>
    <n v="0.31"/>
  </r>
  <r>
    <n v="789"/>
    <x v="267"/>
    <n v="5"/>
    <n v="38"/>
    <n v="15"/>
    <x v="4"/>
    <s v="September"/>
    <x v="6"/>
    <n v="24"/>
    <n v="48"/>
    <s v="Fernandez, Jose"/>
    <n v="3055"/>
    <n v="6"/>
    <s v="Vendedor Ssr"/>
    <n v="2"/>
    <n v="48"/>
    <n v="24"/>
    <n v="24"/>
    <n v="24"/>
    <n v="0.19"/>
    <x v="22"/>
    <n v="360"/>
    <n v="136.80000000000001"/>
    <x v="610"/>
    <n v="0.31"/>
  </r>
  <r>
    <n v="790"/>
    <x v="268"/>
    <n v="4"/>
    <n v="19"/>
    <n v="9"/>
    <x v="5"/>
    <s v="September"/>
    <x v="7"/>
    <n v="14"/>
    <n v="28"/>
    <s v="Rodriguez, Maria"/>
    <n v="4862"/>
    <n v="5"/>
    <s v="Vendedor Sr"/>
    <n v="2"/>
    <n v="28"/>
    <n v="14"/>
    <n v="14"/>
    <n v="14"/>
    <n v="0.19"/>
    <x v="50"/>
    <n v="126"/>
    <n v="47.88"/>
    <x v="611"/>
    <n v="0.31"/>
  </r>
  <r>
    <n v="791"/>
    <x v="268"/>
    <n v="7"/>
    <n v="37"/>
    <n v="15"/>
    <x v="5"/>
    <s v="September"/>
    <x v="4"/>
    <n v="17"/>
    <n v="34"/>
    <s v="Gonzalez, Lionel"/>
    <n v="4073"/>
    <n v="5"/>
    <s v="Vendedor Sr"/>
    <n v="2"/>
    <n v="34"/>
    <n v="17"/>
    <n v="17"/>
    <n v="17"/>
    <n v="0.19"/>
    <x v="121"/>
    <n v="255"/>
    <n v="96.9"/>
    <x v="612"/>
    <n v="0.31000000000000005"/>
  </r>
  <r>
    <n v="792"/>
    <x v="268"/>
    <n v="1"/>
    <n v="15"/>
    <n v="17"/>
    <x v="5"/>
    <s v="September"/>
    <x v="8"/>
    <n v="10"/>
    <n v="20"/>
    <s v="Gomez, David"/>
    <n v="1821"/>
    <n v="8"/>
    <s v="Pasante"/>
    <n v="1"/>
    <n v="20"/>
    <n v="10"/>
    <n v="10"/>
    <n v="10"/>
    <n v="0.17"/>
    <x v="39"/>
    <n v="170"/>
    <n v="57.800000000000004"/>
    <x v="613"/>
    <n v="0.32999999999999996"/>
  </r>
  <r>
    <n v="793"/>
    <x v="269"/>
    <n v="5"/>
    <n v="35"/>
    <n v="17"/>
    <x v="6"/>
    <s v="September"/>
    <x v="6"/>
    <n v="24"/>
    <n v="48"/>
    <s v="Garcia, David"/>
    <n v="2383"/>
    <n v="7"/>
    <s v="Vendedor Jr"/>
    <n v="2"/>
    <n v="48"/>
    <n v="24"/>
    <n v="24"/>
    <n v="24"/>
    <n v="0.19"/>
    <x v="85"/>
    <n v="408"/>
    <n v="155.04"/>
    <x v="614"/>
    <n v="0.31000000000000005"/>
  </r>
  <r>
    <n v="794"/>
    <x v="269"/>
    <n v="7"/>
    <n v="33"/>
    <n v="19"/>
    <x v="6"/>
    <s v="September"/>
    <x v="4"/>
    <n v="17"/>
    <n v="34"/>
    <s v="Martin, Josefa"/>
    <n v="4217"/>
    <n v="5"/>
    <s v="Vendedor Sr"/>
    <n v="2"/>
    <n v="34"/>
    <n v="17"/>
    <n v="17"/>
    <n v="17"/>
    <n v="0.19"/>
    <x v="119"/>
    <n v="323"/>
    <n v="122.74"/>
    <x v="404"/>
    <n v="0.31"/>
  </r>
  <r>
    <n v="795"/>
    <x v="269"/>
    <n v="7"/>
    <n v="27"/>
    <n v="14"/>
    <x v="6"/>
    <s v="September"/>
    <x v="4"/>
    <n v="17"/>
    <n v="34"/>
    <s v="Martin, Antonio"/>
    <n v="1057"/>
    <n v="8"/>
    <s v="Pasante"/>
    <n v="1"/>
    <n v="34"/>
    <n v="17"/>
    <n v="17"/>
    <n v="17"/>
    <n v="0.17"/>
    <x v="9"/>
    <n v="238"/>
    <n v="80.92"/>
    <x v="433"/>
    <n v="0.32999999999999996"/>
  </r>
  <r>
    <n v="796"/>
    <x v="270"/>
    <n v="8"/>
    <n v="10"/>
    <n v="18"/>
    <x v="0"/>
    <s v="September"/>
    <x v="5"/>
    <n v="14"/>
    <n v="28"/>
    <s v="Martin, Francisco"/>
    <n v="4384"/>
    <n v="5"/>
    <s v="Vendedor Sr"/>
    <n v="2"/>
    <n v="33.6"/>
    <n v="14"/>
    <n v="14"/>
    <n v="14"/>
    <n v="0.19"/>
    <x v="122"/>
    <n v="252"/>
    <n v="114.91200000000002"/>
    <x v="615"/>
    <n v="0.39333333333333337"/>
  </r>
  <r>
    <n v="797"/>
    <x v="270"/>
    <n v="9"/>
    <n v="6"/>
    <n v="13"/>
    <x v="0"/>
    <s v="September"/>
    <x v="0"/>
    <n v="26"/>
    <n v="52"/>
    <s v="Martinez, Pilar"/>
    <n v="2700"/>
    <n v="2"/>
    <s v="Director"/>
    <n v="4"/>
    <n v="46.800000000000004"/>
    <n v="26"/>
    <n v="26"/>
    <n v="26"/>
    <n v="0.23"/>
    <x v="209"/>
    <n v="338"/>
    <n v="139.93200000000002"/>
    <x v="616"/>
    <n v="0.21444444444444455"/>
  </r>
  <r>
    <n v="798"/>
    <x v="270"/>
    <n v="2"/>
    <n v="25"/>
    <n v="21"/>
    <x v="0"/>
    <s v="September"/>
    <x v="3"/>
    <n v="14"/>
    <n v="28"/>
    <s v="Perez, Laura"/>
    <n v="3586"/>
    <n v="6"/>
    <s v="Vendedor Ssr"/>
    <n v="2"/>
    <n v="33.6"/>
    <n v="14"/>
    <n v="14"/>
    <n v="14"/>
    <n v="0.19"/>
    <x v="159"/>
    <n v="294"/>
    <n v="134.06399999999999"/>
    <x v="601"/>
    <n v="0.39333333333333342"/>
  </r>
  <r>
    <n v="799"/>
    <x v="271"/>
    <n v="8"/>
    <n v="18"/>
    <n v="12"/>
    <x v="1"/>
    <s v="September"/>
    <x v="5"/>
    <n v="14"/>
    <n v="28"/>
    <s v="Garcia, Jose"/>
    <n v="5194"/>
    <n v="4"/>
    <s v="Jefe"/>
    <n v="3"/>
    <n v="28"/>
    <n v="14"/>
    <n v="14"/>
    <n v="14"/>
    <n v="0.21"/>
    <x v="70"/>
    <n v="168"/>
    <n v="70.56"/>
    <x v="577"/>
    <n v="0.28999999999999998"/>
  </r>
  <r>
    <n v="800"/>
    <x v="271"/>
    <n v="9"/>
    <n v="37"/>
    <n v="12"/>
    <x v="1"/>
    <s v="September"/>
    <x v="0"/>
    <n v="26"/>
    <n v="52"/>
    <s v="Gonzalez, Lionel"/>
    <n v="4073"/>
    <n v="5"/>
    <s v="Vendedor Sr"/>
    <n v="2"/>
    <n v="52"/>
    <n v="26"/>
    <n v="26"/>
    <n v="26"/>
    <n v="0.19"/>
    <x v="42"/>
    <n v="312"/>
    <n v="118.56"/>
    <x v="617"/>
    <n v="0.31"/>
  </r>
  <r>
    <n v="801"/>
    <x v="271"/>
    <n v="8"/>
    <n v="34"/>
    <n v="18"/>
    <x v="1"/>
    <s v="September"/>
    <x v="5"/>
    <n v="14"/>
    <n v="28"/>
    <s v="Lopez, Teresa"/>
    <n v="3680"/>
    <n v="6"/>
    <s v="Vendedor Ssr"/>
    <n v="2"/>
    <n v="28"/>
    <n v="14"/>
    <n v="14"/>
    <n v="14"/>
    <n v="0.19"/>
    <x v="61"/>
    <n v="252"/>
    <n v="95.76"/>
    <x v="598"/>
    <n v="0.31"/>
  </r>
  <r>
    <n v="802"/>
    <x v="272"/>
    <n v="3"/>
    <n v="15"/>
    <n v="12"/>
    <x v="2"/>
    <s v="September"/>
    <x v="2"/>
    <n v="23"/>
    <n v="46"/>
    <s v="Gomez, David"/>
    <n v="1821"/>
    <n v="8"/>
    <s v="Pasante"/>
    <n v="1"/>
    <n v="46"/>
    <n v="23"/>
    <n v="23"/>
    <n v="23"/>
    <n v="0.17"/>
    <x v="102"/>
    <n v="276"/>
    <n v="93.84"/>
    <x v="618"/>
    <n v="0.32999999999999996"/>
  </r>
  <r>
    <n v="803"/>
    <x v="272"/>
    <n v="3"/>
    <n v="12"/>
    <n v="14"/>
    <x v="2"/>
    <s v="September"/>
    <x v="2"/>
    <n v="23"/>
    <n v="46"/>
    <s v="Rodriguez, Javier"/>
    <n v="2027"/>
    <n v="7"/>
    <s v="Vendedor Jr"/>
    <n v="2"/>
    <n v="46"/>
    <n v="23"/>
    <n v="23"/>
    <n v="23"/>
    <n v="0.19"/>
    <x v="77"/>
    <n v="322"/>
    <n v="122.36"/>
    <x v="111"/>
    <n v="0.31"/>
  </r>
  <r>
    <n v="804"/>
    <x v="272"/>
    <n v="4"/>
    <n v="7"/>
    <n v="15"/>
    <x v="2"/>
    <s v="September"/>
    <x v="7"/>
    <n v="14"/>
    <n v="28"/>
    <s v="Sanchez, Antonio"/>
    <n v="1810"/>
    <n v="8"/>
    <s v="Pasante"/>
    <n v="1"/>
    <n v="28"/>
    <n v="14"/>
    <n v="14"/>
    <n v="14"/>
    <n v="0.17"/>
    <x v="74"/>
    <n v="210"/>
    <n v="71.400000000000006"/>
    <x v="158"/>
    <n v="0.33000000000000007"/>
  </r>
  <r>
    <n v="805"/>
    <x v="273"/>
    <n v="2"/>
    <n v="18"/>
    <n v="15"/>
    <x v="3"/>
    <s v="September"/>
    <x v="3"/>
    <n v="14"/>
    <n v="28"/>
    <s v="Garcia, Jose"/>
    <n v="5194"/>
    <n v="4"/>
    <s v="Jefe"/>
    <n v="3"/>
    <n v="28"/>
    <n v="14"/>
    <n v="14"/>
    <n v="14"/>
    <n v="0.21"/>
    <x v="74"/>
    <n v="210"/>
    <n v="88.2"/>
    <x v="590"/>
    <n v="0.29000000000000004"/>
  </r>
  <r>
    <n v="806"/>
    <x v="273"/>
    <n v="6"/>
    <n v="17"/>
    <n v="12"/>
    <x v="3"/>
    <s v="September"/>
    <x v="9"/>
    <n v="16"/>
    <n v="32"/>
    <s v="Messi, Lionel"/>
    <n v="8512"/>
    <n v="1"/>
    <s v="CEO"/>
    <n v="5"/>
    <n v="28.8"/>
    <n v="16"/>
    <n v="16"/>
    <n v="16"/>
    <n v="0.25"/>
    <x v="89"/>
    <n v="192"/>
    <n v="86.4"/>
    <x v="619"/>
    <n v="0.19444444444444456"/>
  </r>
  <r>
    <n v="807"/>
    <x v="273"/>
    <n v="4"/>
    <n v="9"/>
    <n v="17"/>
    <x v="3"/>
    <s v="September"/>
    <x v="7"/>
    <n v="14"/>
    <n v="28"/>
    <s v="Gomez, Jose"/>
    <n v="5400"/>
    <n v="4"/>
    <s v="Jefe"/>
    <n v="3"/>
    <n v="28"/>
    <n v="14"/>
    <n v="14"/>
    <n v="14"/>
    <n v="0.21"/>
    <x v="9"/>
    <n v="238"/>
    <n v="99.96"/>
    <x v="620"/>
    <n v="0.29000000000000004"/>
  </r>
  <r>
    <n v="808"/>
    <x v="274"/>
    <n v="9"/>
    <n v="33"/>
    <n v="18"/>
    <x v="4"/>
    <s v="September"/>
    <x v="0"/>
    <n v="26"/>
    <n v="52"/>
    <s v="Martin, Josefa"/>
    <n v="4217"/>
    <n v="5"/>
    <s v="Vendedor Sr"/>
    <n v="2"/>
    <n v="52"/>
    <n v="26"/>
    <n v="26"/>
    <n v="26"/>
    <n v="0.19"/>
    <x v="73"/>
    <n v="468"/>
    <n v="177.84"/>
    <x v="621"/>
    <n v="0.30999999999999994"/>
  </r>
  <r>
    <n v="809"/>
    <x v="274"/>
    <n v="6"/>
    <n v="2"/>
    <n v="13"/>
    <x v="4"/>
    <s v="September"/>
    <x v="9"/>
    <n v="16"/>
    <n v="32"/>
    <s v="Rodriguez, Ana"/>
    <n v="6979"/>
    <n v="3"/>
    <s v="Gerente"/>
    <n v="3"/>
    <n v="28.8"/>
    <n v="16"/>
    <n v="16"/>
    <n v="16"/>
    <n v="0.21"/>
    <x v="90"/>
    <n v="208"/>
    <n v="78.624000000000009"/>
    <x v="622"/>
    <n v="0.23444444444444446"/>
  </r>
  <r>
    <n v="810"/>
    <x v="274"/>
    <n v="8"/>
    <n v="10"/>
    <n v="15"/>
    <x v="4"/>
    <s v="September"/>
    <x v="5"/>
    <n v="14"/>
    <n v="28"/>
    <s v="Martin, Francisco"/>
    <n v="4384"/>
    <n v="5"/>
    <s v="Vendedor Sr"/>
    <n v="2"/>
    <n v="28"/>
    <n v="14"/>
    <n v="14"/>
    <n v="14"/>
    <n v="0.19"/>
    <x v="74"/>
    <n v="210"/>
    <n v="79.8"/>
    <x v="580"/>
    <n v="0.31"/>
  </r>
  <r>
    <n v="811"/>
    <x v="275"/>
    <n v="9"/>
    <n v="7"/>
    <n v="15"/>
    <x v="5"/>
    <s v="September"/>
    <x v="0"/>
    <n v="26"/>
    <n v="52"/>
    <s v="Sanchez, Antonio"/>
    <n v="1810"/>
    <n v="8"/>
    <s v="Pasante"/>
    <n v="1"/>
    <n v="52"/>
    <n v="26"/>
    <n v="26"/>
    <n v="26"/>
    <n v="0.17"/>
    <x v="58"/>
    <n v="390"/>
    <n v="132.60000000000002"/>
    <x v="623"/>
    <n v="0.32999999999999996"/>
  </r>
  <r>
    <n v="812"/>
    <x v="275"/>
    <n v="1"/>
    <n v="1"/>
    <n v="17"/>
    <x v="5"/>
    <s v="September"/>
    <x v="8"/>
    <n v="10"/>
    <n v="20"/>
    <s v="Garcia, Juan"/>
    <n v="7402"/>
    <n v="7"/>
    <s v="Vendedor Jr"/>
    <n v="2"/>
    <n v="20"/>
    <n v="10"/>
    <n v="10"/>
    <n v="10"/>
    <n v="0.19"/>
    <x v="39"/>
    <n v="170"/>
    <n v="64.599999999999994"/>
    <x v="624"/>
    <n v="0.31"/>
  </r>
  <r>
    <n v="813"/>
    <x v="275"/>
    <n v="9"/>
    <n v="38"/>
    <n v="14"/>
    <x v="5"/>
    <s v="September"/>
    <x v="0"/>
    <n v="26"/>
    <n v="52"/>
    <s v="Fernandez, Jose"/>
    <n v="3055"/>
    <n v="6"/>
    <s v="Vendedor Ssr"/>
    <n v="2"/>
    <n v="52"/>
    <n v="26"/>
    <n v="26"/>
    <n v="26"/>
    <n v="0.19"/>
    <x v="27"/>
    <n v="364"/>
    <n v="138.32"/>
    <x v="625"/>
    <n v="0.31"/>
  </r>
  <r>
    <n v="814"/>
    <x v="276"/>
    <n v="8"/>
    <n v="27"/>
    <n v="21"/>
    <x v="6"/>
    <s v="September"/>
    <x v="5"/>
    <n v="14"/>
    <n v="28"/>
    <s v="Martin, Antonio"/>
    <n v="1057"/>
    <n v="8"/>
    <s v="Pasante"/>
    <n v="1"/>
    <n v="28"/>
    <n v="14"/>
    <n v="14"/>
    <n v="14"/>
    <n v="0.17"/>
    <x v="76"/>
    <n v="294"/>
    <n v="99.960000000000008"/>
    <x v="376"/>
    <n v="0.32999999999999996"/>
  </r>
  <r>
    <n v="815"/>
    <x v="276"/>
    <n v="5"/>
    <n v="17"/>
    <n v="7"/>
    <x v="6"/>
    <s v="September"/>
    <x v="6"/>
    <n v="24"/>
    <n v="48"/>
    <s v="Messi, Lionel"/>
    <n v="8512"/>
    <n v="1"/>
    <s v="CEO"/>
    <n v="5"/>
    <n v="43.2"/>
    <n v="24"/>
    <n v="24"/>
    <n v="24"/>
    <n v="0.25"/>
    <x v="210"/>
    <n v="168"/>
    <n v="75.600000000000009"/>
    <x v="451"/>
    <n v="0.19444444444444445"/>
  </r>
  <r>
    <n v="816"/>
    <x v="276"/>
    <n v="6"/>
    <n v="18"/>
    <n v="17"/>
    <x v="6"/>
    <s v="September"/>
    <x v="9"/>
    <n v="16"/>
    <n v="32"/>
    <s v="Garcia, Jose"/>
    <n v="5194"/>
    <n v="4"/>
    <s v="Jefe"/>
    <n v="3"/>
    <n v="32"/>
    <n v="16"/>
    <n v="16"/>
    <n v="16"/>
    <n v="0.21"/>
    <x v="14"/>
    <n v="272"/>
    <n v="114.24"/>
    <x v="626"/>
    <n v="0.28999999999999998"/>
  </r>
  <r>
    <n v="817"/>
    <x v="277"/>
    <n v="7"/>
    <n v="34"/>
    <n v="23"/>
    <x v="0"/>
    <s v="October"/>
    <x v="4"/>
    <n v="17"/>
    <n v="34"/>
    <s v="Lopez, Teresa"/>
    <n v="3680"/>
    <n v="6"/>
    <s v="Vendedor Ssr"/>
    <n v="2"/>
    <n v="40.799999999999997"/>
    <n v="17"/>
    <n v="17"/>
    <n v="17"/>
    <n v="0.14000000000000001"/>
    <x v="211"/>
    <n v="391"/>
    <n v="131.376"/>
    <x v="627"/>
    <n v="0.44333333333333336"/>
  </r>
  <r>
    <n v="818"/>
    <x v="277"/>
    <n v="1"/>
    <n v="30"/>
    <n v="20"/>
    <x v="0"/>
    <s v="October"/>
    <x v="8"/>
    <n v="10"/>
    <n v="20"/>
    <s v="Gonzalez, Francisco"/>
    <n v="3909"/>
    <n v="6"/>
    <s v="Vendedor Ssr"/>
    <n v="2"/>
    <n v="24"/>
    <n v="10"/>
    <n v="10"/>
    <n v="10"/>
    <n v="0.14000000000000001"/>
    <x v="10"/>
    <n v="200"/>
    <n v="67.2"/>
    <x v="211"/>
    <n v="0.44333333333333336"/>
  </r>
  <r>
    <n v="819"/>
    <x v="277"/>
    <n v="2"/>
    <n v="31"/>
    <n v="15"/>
    <x v="0"/>
    <s v="October"/>
    <x v="3"/>
    <n v="14"/>
    <n v="28"/>
    <s v="Fernandez, Isabel"/>
    <n v="2227"/>
    <n v="7"/>
    <s v="Vendedor Jr"/>
    <n v="2"/>
    <n v="33.6"/>
    <n v="14"/>
    <n v="14"/>
    <n v="14"/>
    <n v="0.14000000000000001"/>
    <x v="61"/>
    <n v="210"/>
    <n v="70.56"/>
    <x v="628"/>
    <n v="0.4433333333333333"/>
  </r>
  <r>
    <n v="820"/>
    <x v="278"/>
    <n v="3"/>
    <n v="10"/>
    <n v="18"/>
    <x v="1"/>
    <s v="October"/>
    <x v="2"/>
    <n v="23"/>
    <n v="46"/>
    <s v="Martin, Francisco"/>
    <n v="4384"/>
    <n v="5"/>
    <s v="Vendedor Sr"/>
    <n v="2"/>
    <n v="46"/>
    <n v="23"/>
    <n v="23"/>
    <n v="23"/>
    <n v="0.14000000000000001"/>
    <x v="141"/>
    <n v="414"/>
    <n v="115.92000000000002"/>
    <x v="267"/>
    <n v="0.35999999999999993"/>
  </r>
  <r>
    <n v="821"/>
    <x v="278"/>
    <n v="8"/>
    <n v="6"/>
    <n v="19"/>
    <x v="1"/>
    <s v="October"/>
    <x v="5"/>
    <n v="14"/>
    <n v="28"/>
    <s v="Martinez, Pilar"/>
    <n v="2700"/>
    <n v="2"/>
    <s v="Director"/>
    <n v="4"/>
    <n v="25.2"/>
    <n v="14"/>
    <n v="14"/>
    <n v="14"/>
    <n v="0.17"/>
    <x v="200"/>
    <n v="266"/>
    <n v="81.396000000000001"/>
    <x v="629"/>
    <n v="0.27444444444444444"/>
  </r>
  <r>
    <n v="822"/>
    <x v="278"/>
    <n v="10"/>
    <n v="14"/>
    <n v="14"/>
    <x v="1"/>
    <s v="October"/>
    <x v="1"/>
    <n v="29"/>
    <n v="58"/>
    <s v="Fernandez, Teresa"/>
    <n v="7062"/>
    <n v="2"/>
    <s v="Director"/>
    <n v="4"/>
    <n v="52.2"/>
    <n v="29"/>
    <n v="29"/>
    <n v="29"/>
    <n v="0.17"/>
    <x v="157"/>
    <n v="406"/>
    <n v="124.23600000000002"/>
    <x v="630"/>
    <n v="0.27444444444444455"/>
  </r>
  <r>
    <n v="823"/>
    <x v="279"/>
    <n v="3"/>
    <n v="18"/>
    <n v="17"/>
    <x v="2"/>
    <s v="October"/>
    <x v="2"/>
    <n v="23"/>
    <n v="46"/>
    <s v="Garcia, Jose"/>
    <n v="5194"/>
    <n v="4"/>
    <s v="Jefe"/>
    <n v="3"/>
    <n v="46"/>
    <n v="23"/>
    <n v="23"/>
    <n v="23"/>
    <n v="0.15"/>
    <x v="20"/>
    <n v="391"/>
    <n v="117.3"/>
    <x v="631"/>
    <n v="0.35"/>
  </r>
  <r>
    <n v="824"/>
    <x v="279"/>
    <n v="1"/>
    <n v="15"/>
    <n v="19"/>
    <x v="2"/>
    <s v="October"/>
    <x v="8"/>
    <n v="10"/>
    <n v="20"/>
    <s v="Gomez, David"/>
    <n v="1821"/>
    <n v="8"/>
    <s v="Pasante"/>
    <n v="1"/>
    <n v="20"/>
    <n v="10"/>
    <n v="10"/>
    <n v="10"/>
    <n v="0.13"/>
    <x v="78"/>
    <n v="190"/>
    <n v="49.4"/>
    <x v="632"/>
    <n v="0.37"/>
  </r>
  <r>
    <n v="825"/>
    <x v="279"/>
    <n v="10"/>
    <n v="8"/>
    <n v="21"/>
    <x v="2"/>
    <s v="October"/>
    <x v="1"/>
    <n v="29"/>
    <n v="58"/>
    <s v="Perez, Manuel"/>
    <n v="6768"/>
    <n v="3"/>
    <s v="Gerente"/>
    <n v="3"/>
    <n v="52.2"/>
    <n v="29"/>
    <n v="29"/>
    <n v="29"/>
    <n v="0.15"/>
    <x v="54"/>
    <n v="609"/>
    <n v="164.43"/>
    <x v="633"/>
    <n v="0.2944444444444444"/>
  </r>
  <r>
    <n v="826"/>
    <x v="280"/>
    <n v="3"/>
    <n v="14"/>
    <n v="5"/>
    <x v="3"/>
    <s v="October"/>
    <x v="2"/>
    <n v="23"/>
    <n v="46"/>
    <s v="Fernandez, Teresa"/>
    <n v="7062"/>
    <n v="2"/>
    <s v="Director"/>
    <n v="4"/>
    <n v="41.4"/>
    <n v="23"/>
    <n v="23"/>
    <n v="23"/>
    <n v="0.17"/>
    <x v="212"/>
    <n v="115"/>
    <n v="35.190000000000005"/>
    <x v="634"/>
    <n v="0.27444444444444444"/>
  </r>
  <r>
    <n v="827"/>
    <x v="280"/>
    <n v="8"/>
    <n v="39"/>
    <n v="10"/>
    <x v="3"/>
    <s v="October"/>
    <x v="5"/>
    <n v="14"/>
    <n v="28"/>
    <s v="Gomez, Maria"/>
    <n v="2483"/>
    <n v="7"/>
    <s v="Vendedor Jr"/>
    <n v="2"/>
    <n v="28"/>
    <n v="14"/>
    <n v="14"/>
    <n v="14"/>
    <n v="0.14000000000000001"/>
    <x v="48"/>
    <n v="140"/>
    <n v="39.200000000000003"/>
    <x v="319"/>
    <n v="0.36000000000000004"/>
  </r>
  <r>
    <n v="828"/>
    <x v="280"/>
    <n v="3"/>
    <n v="16"/>
    <n v="14"/>
    <x v="3"/>
    <s v="October"/>
    <x v="2"/>
    <n v="23"/>
    <n v="46"/>
    <s v="Martin, Francisco"/>
    <n v="2456"/>
    <n v="7"/>
    <s v="Vendedor Jr"/>
    <n v="2"/>
    <n v="46"/>
    <n v="23"/>
    <n v="23"/>
    <n v="23"/>
    <n v="0.14000000000000001"/>
    <x v="77"/>
    <n v="322"/>
    <n v="90.160000000000011"/>
    <x v="635"/>
    <n v="0.36"/>
  </r>
  <r>
    <n v="829"/>
    <x v="281"/>
    <n v="8"/>
    <n v="36"/>
    <n v="10"/>
    <x v="4"/>
    <s v="October"/>
    <x v="5"/>
    <n v="14"/>
    <n v="28"/>
    <s v="Rodriguez, Francisco"/>
    <n v="1898"/>
    <n v="8"/>
    <s v="Pasante"/>
    <n v="1"/>
    <n v="28"/>
    <n v="14"/>
    <n v="14"/>
    <n v="14"/>
    <n v="0.13"/>
    <x v="48"/>
    <n v="140"/>
    <n v="36.4"/>
    <x v="524"/>
    <n v="0.37"/>
  </r>
  <r>
    <n v="830"/>
    <x v="281"/>
    <n v="5"/>
    <n v="31"/>
    <n v="20"/>
    <x v="4"/>
    <s v="October"/>
    <x v="6"/>
    <n v="24"/>
    <n v="48"/>
    <s v="Fernandez, Isabel"/>
    <n v="2227"/>
    <n v="7"/>
    <s v="Vendedor Jr"/>
    <n v="2"/>
    <n v="48"/>
    <n v="24"/>
    <n v="24"/>
    <n v="24"/>
    <n v="0.14000000000000001"/>
    <x v="35"/>
    <n v="480"/>
    <n v="134.4"/>
    <x v="636"/>
    <n v="0.36000000000000004"/>
  </r>
  <r>
    <n v="831"/>
    <x v="281"/>
    <n v="5"/>
    <n v="40"/>
    <n v="16"/>
    <x v="4"/>
    <s v="October"/>
    <x v="6"/>
    <n v="24"/>
    <n v="48"/>
    <s v="Martin, Carmen"/>
    <n v="1598"/>
    <n v="8"/>
    <s v="Pasante"/>
    <n v="1"/>
    <n v="48"/>
    <n v="24"/>
    <n v="24"/>
    <n v="24"/>
    <n v="0.13"/>
    <x v="29"/>
    <n v="384"/>
    <n v="99.84"/>
    <x v="637"/>
    <n v="0.36999999999999994"/>
  </r>
  <r>
    <n v="832"/>
    <x v="282"/>
    <n v="9"/>
    <n v="22"/>
    <n v="14"/>
    <x v="5"/>
    <s v="October"/>
    <x v="0"/>
    <n v="26"/>
    <n v="52"/>
    <s v="Lopez, Ana"/>
    <n v="1601"/>
    <n v="8"/>
    <s v="Pasante"/>
    <n v="1"/>
    <n v="52"/>
    <n v="26"/>
    <n v="26"/>
    <n v="26"/>
    <n v="0.13"/>
    <x v="27"/>
    <n v="364"/>
    <n v="94.64"/>
    <x v="508"/>
    <n v="0.37"/>
  </r>
  <r>
    <n v="833"/>
    <x v="282"/>
    <n v="9"/>
    <n v="34"/>
    <n v="22"/>
    <x v="5"/>
    <s v="October"/>
    <x v="0"/>
    <n v="26"/>
    <n v="52"/>
    <s v="Lopez, Teresa"/>
    <n v="3680"/>
    <n v="6"/>
    <s v="Vendedor Ssr"/>
    <n v="2"/>
    <n v="52"/>
    <n v="26"/>
    <n v="26"/>
    <n v="26"/>
    <n v="0.14000000000000001"/>
    <x v="106"/>
    <n v="572"/>
    <n v="160.16000000000003"/>
    <x v="638"/>
    <n v="0.35999999999999993"/>
  </r>
  <r>
    <n v="834"/>
    <x v="282"/>
    <n v="4"/>
    <n v="19"/>
    <n v="12"/>
    <x v="5"/>
    <s v="October"/>
    <x v="7"/>
    <n v="14"/>
    <n v="28"/>
    <s v="Rodriguez, Maria"/>
    <n v="4862"/>
    <n v="5"/>
    <s v="Vendedor Sr"/>
    <n v="2"/>
    <n v="28"/>
    <n v="14"/>
    <n v="14"/>
    <n v="14"/>
    <n v="0.14000000000000001"/>
    <x v="70"/>
    <n v="168"/>
    <n v="47.040000000000006"/>
    <x v="639"/>
    <n v="0.35999999999999993"/>
  </r>
  <r>
    <n v="835"/>
    <x v="283"/>
    <n v="3"/>
    <n v="2"/>
    <n v="19"/>
    <x v="6"/>
    <s v="October"/>
    <x v="2"/>
    <n v="23"/>
    <n v="46"/>
    <s v="Rodriguez, Ana"/>
    <n v="6979"/>
    <n v="3"/>
    <s v="Gerente"/>
    <n v="3"/>
    <n v="41.4"/>
    <n v="23"/>
    <n v="23"/>
    <n v="23"/>
    <n v="0.15"/>
    <x v="213"/>
    <n v="437"/>
    <n v="117.99"/>
    <x v="640"/>
    <n v="0.29444444444444445"/>
  </r>
  <r>
    <n v="836"/>
    <x v="283"/>
    <n v="10"/>
    <n v="2"/>
    <n v="18"/>
    <x v="6"/>
    <s v="October"/>
    <x v="1"/>
    <n v="29"/>
    <n v="58"/>
    <s v="Rodriguez, Ana"/>
    <n v="6979"/>
    <n v="3"/>
    <s v="Gerente"/>
    <n v="3"/>
    <n v="52.2"/>
    <n v="29"/>
    <n v="29"/>
    <n v="29"/>
    <n v="0.15"/>
    <x v="190"/>
    <n v="522"/>
    <n v="140.94"/>
    <x v="641"/>
    <n v="0.2944444444444444"/>
  </r>
  <r>
    <n v="837"/>
    <x v="283"/>
    <n v="3"/>
    <n v="16"/>
    <n v="13"/>
    <x v="6"/>
    <s v="October"/>
    <x v="2"/>
    <n v="23"/>
    <n v="46"/>
    <s v="Martin, Francisco"/>
    <n v="2456"/>
    <n v="7"/>
    <s v="Vendedor Jr"/>
    <n v="2"/>
    <n v="46"/>
    <n v="23"/>
    <n v="23"/>
    <n v="23"/>
    <n v="0.14000000000000001"/>
    <x v="113"/>
    <n v="299"/>
    <n v="83.720000000000013"/>
    <x v="165"/>
    <n v="0.35999999999999993"/>
  </r>
  <r>
    <n v="838"/>
    <x v="284"/>
    <n v="9"/>
    <n v="23"/>
    <n v="10"/>
    <x v="0"/>
    <s v="October"/>
    <x v="0"/>
    <n v="26"/>
    <n v="52"/>
    <s v="Martinez, Pedro"/>
    <n v="5555"/>
    <n v="4"/>
    <s v="Jefe"/>
    <n v="3"/>
    <n v="62.4"/>
    <n v="26"/>
    <n v="26"/>
    <n v="26"/>
    <n v="0.15"/>
    <x v="42"/>
    <n v="260"/>
    <n v="93.6"/>
    <x v="198"/>
    <n v="0.43333333333333329"/>
  </r>
  <r>
    <n v="839"/>
    <x v="284"/>
    <n v="6"/>
    <n v="4"/>
    <n v="14"/>
    <x v="0"/>
    <s v="October"/>
    <x v="9"/>
    <n v="16"/>
    <n v="32"/>
    <s v="Fernandez, Isabel"/>
    <n v="4345"/>
    <n v="5"/>
    <s v="Vendedor Sr"/>
    <n v="2"/>
    <n v="38.4"/>
    <n v="16"/>
    <n v="16"/>
    <n v="16"/>
    <n v="0.14000000000000001"/>
    <x v="96"/>
    <n v="224"/>
    <n v="75.26400000000001"/>
    <x v="642"/>
    <n v="0.44333333333333336"/>
  </r>
  <r>
    <n v="840"/>
    <x v="284"/>
    <n v="7"/>
    <n v="19"/>
    <n v="20"/>
    <x v="0"/>
    <s v="October"/>
    <x v="4"/>
    <n v="17"/>
    <n v="34"/>
    <s v="Rodriguez, Maria"/>
    <n v="4862"/>
    <n v="5"/>
    <s v="Vendedor Sr"/>
    <n v="2"/>
    <n v="40.799999999999997"/>
    <n v="17"/>
    <n v="17"/>
    <n v="17"/>
    <n v="0.14000000000000001"/>
    <x v="85"/>
    <n v="340"/>
    <n v="114.24000000000001"/>
    <x v="643"/>
    <n v="0.4433333333333333"/>
  </r>
  <r>
    <n v="841"/>
    <x v="285"/>
    <n v="10"/>
    <n v="12"/>
    <n v="13"/>
    <x v="1"/>
    <s v="October"/>
    <x v="1"/>
    <n v="29"/>
    <n v="58"/>
    <s v="Rodriguez, Javier"/>
    <n v="2027"/>
    <n v="7"/>
    <s v="Vendedor Jr"/>
    <n v="2"/>
    <n v="58"/>
    <n v="29"/>
    <n v="29"/>
    <n v="29"/>
    <n v="0.14000000000000001"/>
    <x v="71"/>
    <n v="377"/>
    <n v="105.56000000000002"/>
    <x v="225"/>
    <n v="0.36"/>
  </r>
  <r>
    <n v="842"/>
    <x v="285"/>
    <n v="4"/>
    <n v="11"/>
    <n v="18"/>
    <x v="1"/>
    <s v="October"/>
    <x v="7"/>
    <n v="14"/>
    <n v="28"/>
    <s v="Garcia, Isabel"/>
    <n v="3985"/>
    <n v="6"/>
    <s v="Vendedor Ssr"/>
    <n v="2"/>
    <n v="28"/>
    <n v="14"/>
    <n v="14"/>
    <n v="14"/>
    <n v="0.14000000000000001"/>
    <x v="61"/>
    <n v="252"/>
    <n v="70.56"/>
    <x v="283"/>
    <n v="0.36"/>
  </r>
  <r>
    <n v="843"/>
    <x v="285"/>
    <n v="7"/>
    <n v="34"/>
    <n v="13"/>
    <x v="1"/>
    <s v="October"/>
    <x v="4"/>
    <n v="17"/>
    <n v="34"/>
    <s v="Lopez, Teresa"/>
    <n v="3680"/>
    <n v="6"/>
    <s v="Vendedor Ssr"/>
    <n v="2"/>
    <n v="34"/>
    <n v="17"/>
    <n v="17"/>
    <n v="17"/>
    <n v="0.14000000000000001"/>
    <x v="179"/>
    <n v="221"/>
    <n v="61.88"/>
    <x v="185"/>
    <n v="0.36"/>
  </r>
  <r>
    <n v="844"/>
    <x v="286"/>
    <n v="5"/>
    <n v="20"/>
    <n v="20"/>
    <x v="2"/>
    <s v="October"/>
    <x v="6"/>
    <n v="24"/>
    <n v="48"/>
    <s v="Gonzalez, Carmen"/>
    <n v="3522"/>
    <n v="6"/>
    <s v="Vendedor Ssr"/>
    <n v="2"/>
    <n v="48"/>
    <n v="24"/>
    <n v="24"/>
    <n v="24"/>
    <n v="0.14000000000000001"/>
    <x v="35"/>
    <n v="480"/>
    <n v="134.4"/>
    <x v="636"/>
    <n v="0.36000000000000004"/>
  </r>
  <r>
    <n v="845"/>
    <x v="286"/>
    <n v="1"/>
    <n v="20"/>
    <n v="17"/>
    <x v="2"/>
    <s v="October"/>
    <x v="8"/>
    <n v="10"/>
    <n v="20"/>
    <s v="Gonzalez, Carmen"/>
    <n v="3522"/>
    <n v="6"/>
    <s v="Vendedor Ssr"/>
    <n v="2"/>
    <n v="20"/>
    <n v="10"/>
    <n v="10"/>
    <n v="10"/>
    <n v="0.14000000000000001"/>
    <x v="39"/>
    <n v="170"/>
    <n v="47.6"/>
    <x v="644"/>
    <n v="0.36000000000000004"/>
  </r>
  <r>
    <n v="846"/>
    <x v="286"/>
    <n v="1"/>
    <n v="26"/>
    <n v="15"/>
    <x v="2"/>
    <s v="October"/>
    <x v="8"/>
    <n v="10"/>
    <n v="20"/>
    <s v="Gomez, Pilar"/>
    <n v="2557"/>
    <n v="7"/>
    <s v="Vendedor Jr"/>
    <n v="2"/>
    <n v="20"/>
    <n v="10"/>
    <n v="10"/>
    <n v="10"/>
    <n v="0.14000000000000001"/>
    <x v="26"/>
    <n v="150"/>
    <n v="42.000000000000007"/>
    <x v="349"/>
    <n v="0.36"/>
  </r>
  <r>
    <n v="847"/>
    <x v="287"/>
    <n v="8"/>
    <n v="9"/>
    <n v="18"/>
    <x v="3"/>
    <s v="October"/>
    <x v="5"/>
    <n v="14"/>
    <n v="28"/>
    <s v="Gomez, Jose"/>
    <n v="5400"/>
    <n v="4"/>
    <s v="Jefe"/>
    <n v="3"/>
    <n v="28"/>
    <n v="14"/>
    <n v="14"/>
    <n v="14"/>
    <n v="0.15"/>
    <x v="61"/>
    <n v="252"/>
    <n v="75.599999999999994"/>
    <x v="260"/>
    <n v="0.35"/>
  </r>
  <r>
    <n v="848"/>
    <x v="287"/>
    <n v="5"/>
    <n v="4"/>
    <n v="13"/>
    <x v="3"/>
    <s v="October"/>
    <x v="6"/>
    <n v="24"/>
    <n v="48"/>
    <s v="Fernandez, Isabel"/>
    <n v="4345"/>
    <n v="5"/>
    <s v="Vendedor Sr"/>
    <n v="2"/>
    <n v="48"/>
    <n v="24"/>
    <n v="24"/>
    <n v="24"/>
    <n v="0.14000000000000001"/>
    <x v="42"/>
    <n v="312"/>
    <n v="87.360000000000014"/>
    <x v="290"/>
    <n v="0.36"/>
  </r>
  <r>
    <n v="849"/>
    <x v="287"/>
    <n v="8"/>
    <n v="28"/>
    <n v="13"/>
    <x v="3"/>
    <s v="October"/>
    <x v="5"/>
    <n v="14"/>
    <n v="28"/>
    <s v="Garcia, Manuel"/>
    <n v="5249"/>
    <n v="4"/>
    <s v="Jefe"/>
    <n v="3"/>
    <n v="28"/>
    <n v="14"/>
    <n v="14"/>
    <n v="14"/>
    <n v="0.15"/>
    <x v="16"/>
    <n v="182"/>
    <n v="54.6"/>
    <x v="645"/>
    <n v="0.35000000000000003"/>
  </r>
  <r>
    <n v="850"/>
    <x v="288"/>
    <n v="8"/>
    <n v="39"/>
    <n v="17"/>
    <x v="4"/>
    <s v="October"/>
    <x v="5"/>
    <n v="14"/>
    <n v="28"/>
    <s v="Gomez, Maria"/>
    <n v="2483"/>
    <n v="7"/>
    <s v="Vendedor Jr"/>
    <n v="2"/>
    <n v="28"/>
    <n v="14"/>
    <n v="14"/>
    <n v="14"/>
    <n v="0.14000000000000001"/>
    <x v="9"/>
    <n v="238"/>
    <n v="66.64"/>
    <x v="468"/>
    <n v="0.36000000000000004"/>
  </r>
  <r>
    <n v="851"/>
    <x v="288"/>
    <n v="9"/>
    <n v="18"/>
    <n v="16"/>
    <x v="4"/>
    <s v="October"/>
    <x v="0"/>
    <n v="26"/>
    <n v="52"/>
    <s v="Garcia, Jose"/>
    <n v="5194"/>
    <n v="4"/>
    <s v="Jefe"/>
    <n v="3"/>
    <n v="52"/>
    <n v="26"/>
    <n v="26"/>
    <n v="26"/>
    <n v="0.15"/>
    <x v="182"/>
    <n v="416"/>
    <n v="124.8"/>
    <x v="354"/>
    <n v="0.35000000000000003"/>
  </r>
  <r>
    <n v="852"/>
    <x v="288"/>
    <n v="10"/>
    <n v="35"/>
    <n v="16"/>
    <x v="4"/>
    <s v="October"/>
    <x v="1"/>
    <n v="29"/>
    <n v="58"/>
    <s v="Garcia, David"/>
    <n v="2383"/>
    <n v="7"/>
    <s v="Vendedor Jr"/>
    <n v="2"/>
    <n v="58"/>
    <n v="29"/>
    <n v="29"/>
    <n v="29"/>
    <n v="0.14000000000000001"/>
    <x v="105"/>
    <n v="464"/>
    <n v="129.92000000000002"/>
    <x v="646"/>
    <n v="0.35999999999999993"/>
  </r>
  <r>
    <n v="853"/>
    <x v="289"/>
    <n v="6"/>
    <n v="34"/>
    <n v="18"/>
    <x v="5"/>
    <s v="October"/>
    <x v="9"/>
    <n v="16"/>
    <n v="32"/>
    <s v="Lopez, Teresa"/>
    <n v="3680"/>
    <n v="6"/>
    <s v="Vendedor Ssr"/>
    <n v="2"/>
    <n v="32"/>
    <n v="16"/>
    <n v="16"/>
    <n v="16"/>
    <n v="0.14000000000000001"/>
    <x v="55"/>
    <n v="288"/>
    <n v="80.640000000000015"/>
    <x v="647"/>
    <n v="0.36000000000000004"/>
  </r>
  <r>
    <n v="854"/>
    <x v="289"/>
    <n v="6"/>
    <n v="27"/>
    <n v="16"/>
    <x v="5"/>
    <s v="October"/>
    <x v="9"/>
    <n v="16"/>
    <n v="32"/>
    <s v="Martin, Antonio"/>
    <n v="1057"/>
    <n v="8"/>
    <s v="Pasante"/>
    <n v="1"/>
    <n v="32"/>
    <n v="16"/>
    <n v="16"/>
    <n v="16"/>
    <n v="0.13"/>
    <x v="33"/>
    <n v="256"/>
    <n v="66.56"/>
    <x v="648"/>
    <n v="0.37"/>
  </r>
  <r>
    <n v="855"/>
    <x v="289"/>
    <n v="1"/>
    <n v="36"/>
    <n v="21"/>
    <x v="5"/>
    <s v="October"/>
    <x v="8"/>
    <n v="10"/>
    <n v="20"/>
    <s v="Rodriguez, Francisco"/>
    <n v="1898"/>
    <n v="8"/>
    <s v="Pasante"/>
    <n v="1"/>
    <n v="20"/>
    <n v="10"/>
    <n v="10"/>
    <n v="10"/>
    <n v="0.13"/>
    <x v="74"/>
    <n v="210"/>
    <n v="54.6"/>
    <x v="649"/>
    <n v="0.36999999999999994"/>
  </r>
  <r>
    <n v="856"/>
    <x v="290"/>
    <n v="3"/>
    <n v="24"/>
    <n v="17"/>
    <x v="6"/>
    <s v="October"/>
    <x v="2"/>
    <n v="23"/>
    <n v="46"/>
    <s v="Sanchez, Isabel"/>
    <n v="4875"/>
    <n v="5"/>
    <s v="Vendedor Sr"/>
    <n v="2"/>
    <n v="46"/>
    <n v="23"/>
    <n v="23"/>
    <n v="23"/>
    <n v="0.14000000000000001"/>
    <x v="20"/>
    <n v="391"/>
    <n v="109.48"/>
    <x v="650"/>
    <n v="0.36"/>
  </r>
  <r>
    <n v="857"/>
    <x v="290"/>
    <n v="9"/>
    <n v="29"/>
    <n v="15"/>
    <x v="6"/>
    <s v="October"/>
    <x v="0"/>
    <n v="26"/>
    <n v="52"/>
    <s v="Rodriguez, Jose"/>
    <n v="4645"/>
    <n v="5"/>
    <s v="Vendedor Sr"/>
    <n v="2"/>
    <n v="52"/>
    <n v="26"/>
    <n v="26"/>
    <n v="26"/>
    <n v="0.14000000000000001"/>
    <x v="58"/>
    <n v="390"/>
    <n v="109.20000000000002"/>
    <x v="118"/>
    <n v="0.35999999999999993"/>
  </r>
  <r>
    <n v="858"/>
    <x v="290"/>
    <n v="1"/>
    <n v="39"/>
    <n v="10"/>
    <x v="6"/>
    <s v="October"/>
    <x v="8"/>
    <n v="10"/>
    <n v="20"/>
    <s v="Gomez, Maria"/>
    <n v="2483"/>
    <n v="7"/>
    <s v="Vendedor Jr"/>
    <n v="2"/>
    <n v="20"/>
    <n v="10"/>
    <n v="10"/>
    <n v="10"/>
    <n v="0.14000000000000001"/>
    <x v="57"/>
    <n v="100"/>
    <n v="28.000000000000004"/>
    <x v="651"/>
    <n v="0.36"/>
  </r>
  <r>
    <n v="859"/>
    <x v="291"/>
    <n v="3"/>
    <n v="28"/>
    <n v="15"/>
    <x v="0"/>
    <s v="October"/>
    <x v="2"/>
    <n v="23"/>
    <n v="46"/>
    <s v="Garcia, Manuel"/>
    <n v="5249"/>
    <n v="4"/>
    <s v="Jefe"/>
    <n v="3"/>
    <n v="55.199999999999996"/>
    <n v="23"/>
    <n v="23"/>
    <n v="23"/>
    <n v="0.15"/>
    <x v="72"/>
    <n v="345"/>
    <n v="124.19999999999997"/>
    <x v="652"/>
    <n v="0.43333333333333329"/>
  </r>
  <r>
    <n v="860"/>
    <x v="291"/>
    <n v="6"/>
    <n v="1"/>
    <n v="19"/>
    <x v="0"/>
    <s v="October"/>
    <x v="9"/>
    <n v="16"/>
    <n v="32"/>
    <s v="Garcia, Juan"/>
    <n v="7402"/>
    <n v="7"/>
    <s v="Vendedor Jr"/>
    <n v="2"/>
    <n v="38.4"/>
    <n v="16"/>
    <n v="16"/>
    <n v="16"/>
    <n v="0.14000000000000001"/>
    <x v="161"/>
    <n v="304"/>
    <n v="102.14400000000002"/>
    <x v="653"/>
    <n v="0.44333333333333336"/>
  </r>
  <r>
    <n v="861"/>
    <x v="291"/>
    <n v="7"/>
    <n v="20"/>
    <n v="25"/>
    <x v="0"/>
    <s v="October"/>
    <x v="4"/>
    <n v="17"/>
    <n v="34"/>
    <s v="Gonzalez, Carmen"/>
    <n v="3522"/>
    <n v="6"/>
    <s v="Vendedor Ssr"/>
    <n v="2"/>
    <n v="40.799999999999997"/>
    <n v="17"/>
    <n v="17"/>
    <n v="17"/>
    <n v="0.14000000000000001"/>
    <x v="214"/>
    <n v="425"/>
    <n v="142.80000000000001"/>
    <x v="654"/>
    <n v="0.4433333333333333"/>
  </r>
  <r>
    <n v="862"/>
    <x v="292"/>
    <n v="4"/>
    <n v="32"/>
    <n v="18"/>
    <x v="1"/>
    <s v="October"/>
    <x v="7"/>
    <n v="14"/>
    <n v="28"/>
    <s v="Gomez, Javier"/>
    <n v="1612"/>
    <n v="8"/>
    <s v="Pasante"/>
    <n v="1"/>
    <n v="28"/>
    <n v="14"/>
    <n v="14"/>
    <n v="14"/>
    <n v="0.13"/>
    <x v="61"/>
    <n v="252"/>
    <n v="65.52"/>
    <x v="655"/>
    <n v="0.37000000000000005"/>
  </r>
  <r>
    <n v="863"/>
    <x v="292"/>
    <n v="4"/>
    <n v="2"/>
    <n v="15"/>
    <x v="1"/>
    <s v="October"/>
    <x v="7"/>
    <n v="14"/>
    <n v="28"/>
    <s v="Rodriguez, Ana"/>
    <n v="6979"/>
    <n v="3"/>
    <s v="Gerente"/>
    <n v="3"/>
    <n v="25.2"/>
    <n v="14"/>
    <n v="14"/>
    <n v="14"/>
    <n v="0.15"/>
    <x v="12"/>
    <n v="210"/>
    <n v="56.699999999999996"/>
    <x v="656"/>
    <n v="0.29444444444444445"/>
  </r>
  <r>
    <n v="864"/>
    <x v="292"/>
    <n v="8"/>
    <n v="27"/>
    <n v="11"/>
    <x v="1"/>
    <s v="October"/>
    <x v="5"/>
    <n v="14"/>
    <n v="28"/>
    <s v="Martin, Antonio"/>
    <n v="1057"/>
    <n v="8"/>
    <s v="Pasante"/>
    <n v="1"/>
    <n v="28"/>
    <n v="14"/>
    <n v="14"/>
    <n v="14"/>
    <n v="0.13"/>
    <x v="11"/>
    <n v="154"/>
    <n v="40.04"/>
    <x v="657"/>
    <n v="0.37000000000000005"/>
  </r>
  <r>
    <n v="865"/>
    <x v="293"/>
    <n v="8"/>
    <n v="6"/>
    <n v="13"/>
    <x v="2"/>
    <s v="October"/>
    <x v="5"/>
    <n v="14"/>
    <n v="28"/>
    <s v="Martinez, Pilar"/>
    <n v="2700"/>
    <n v="2"/>
    <s v="Director"/>
    <n v="4"/>
    <n v="25.2"/>
    <n v="14"/>
    <n v="14"/>
    <n v="14"/>
    <n v="0.17"/>
    <x v="215"/>
    <n v="182"/>
    <n v="55.692"/>
    <x v="658"/>
    <n v="0.27444444444444432"/>
  </r>
  <r>
    <n v="866"/>
    <x v="293"/>
    <n v="4"/>
    <n v="7"/>
    <n v="15"/>
    <x v="2"/>
    <s v="October"/>
    <x v="7"/>
    <n v="14"/>
    <n v="28"/>
    <s v="Sanchez, Antonio"/>
    <n v="1810"/>
    <n v="8"/>
    <s v="Pasante"/>
    <n v="1"/>
    <n v="28"/>
    <n v="14"/>
    <n v="14"/>
    <n v="14"/>
    <n v="0.13"/>
    <x v="74"/>
    <n v="210"/>
    <n v="54.6"/>
    <x v="649"/>
    <n v="0.36999999999999994"/>
  </r>
  <r>
    <n v="867"/>
    <x v="293"/>
    <n v="4"/>
    <n v="24"/>
    <n v="18"/>
    <x v="2"/>
    <s v="October"/>
    <x v="7"/>
    <n v="14"/>
    <n v="28"/>
    <s v="Sanchez, Isabel"/>
    <n v="4875"/>
    <n v="5"/>
    <s v="Vendedor Sr"/>
    <n v="2"/>
    <n v="28"/>
    <n v="14"/>
    <n v="14"/>
    <n v="14"/>
    <n v="0.14000000000000001"/>
    <x v="61"/>
    <n v="252"/>
    <n v="70.56"/>
    <x v="283"/>
    <n v="0.36"/>
  </r>
  <r>
    <n v="868"/>
    <x v="294"/>
    <n v="4"/>
    <n v="20"/>
    <n v="13"/>
    <x v="3"/>
    <s v="October"/>
    <x v="7"/>
    <n v="14"/>
    <n v="28"/>
    <s v="Gonzalez, Carmen"/>
    <n v="3522"/>
    <n v="6"/>
    <s v="Vendedor Ssr"/>
    <n v="2"/>
    <n v="28"/>
    <n v="14"/>
    <n v="14"/>
    <n v="14"/>
    <n v="0.14000000000000001"/>
    <x v="16"/>
    <n v="182"/>
    <n v="50.960000000000008"/>
    <x v="175"/>
    <n v="0.36"/>
  </r>
  <r>
    <n v="869"/>
    <x v="294"/>
    <n v="7"/>
    <n v="32"/>
    <n v="12"/>
    <x v="3"/>
    <s v="October"/>
    <x v="4"/>
    <n v="17"/>
    <n v="34"/>
    <s v="Gomez, Javier"/>
    <n v="1612"/>
    <n v="8"/>
    <s v="Pasante"/>
    <n v="1"/>
    <n v="34"/>
    <n v="17"/>
    <n v="17"/>
    <n v="17"/>
    <n v="0.13"/>
    <x v="108"/>
    <n v="204"/>
    <n v="53.04"/>
    <x v="525"/>
    <n v="0.36999999999999994"/>
  </r>
  <r>
    <n v="870"/>
    <x v="294"/>
    <n v="6"/>
    <n v="35"/>
    <n v="18"/>
    <x v="3"/>
    <s v="October"/>
    <x v="9"/>
    <n v="16"/>
    <n v="32"/>
    <s v="Garcia, David"/>
    <n v="2383"/>
    <n v="7"/>
    <s v="Vendedor Jr"/>
    <n v="2"/>
    <n v="32"/>
    <n v="16"/>
    <n v="16"/>
    <n v="16"/>
    <n v="0.14000000000000001"/>
    <x v="55"/>
    <n v="288"/>
    <n v="80.640000000000015"/>
    <x v="647"/>
    <n v="0.36000000000000004"/>
  </r>
  <r>
    <n v="871"/>
    <x v="295"/>
    <n v="7"/>
    <n v="14"/>
    <n v="17"/>
    <x v="4"/>
    <s v="October"/>
    <x v="4"/>
    <n v="17"/>
    <n v="34"/>
    <s v="Fernandez, Teresa"/>
    <n v="7062"/>
    <n v="2"/>
    <s v="Director"/>
    <n v="4"/>
    <n v="30.6"/>
    <n v="17"/>
    <n v="17"/>
    <n v="17"/>
    <n v="0.17"/>
    <x v="216"/>
    <n v="289"/>
    <n v="88.434000000000012"/>
    <x v="659"/>
    <n v="0.27444444444444444"/>
  </r>
  <r>
    <n v="872"/>
    <x v="295"/>
    <n v="3"/>
    <n v="22"/>
    <n v="21"/>
    <x v="4"/>
    <s v="October"/>
    <x v="2"/>
    <n v="23"/>
    <n v="46"/>
    <s v="Lopez, Ana"/>
    <n v="1601"/>
    <n v="8"/>
    <s v="Pasante"/>
    <n v="1"/>
    <n v="46"/>
    <n v="23"/>
    <n v="23"/>
    <n v="23"/>
    <n v="0.13"/>
    <x v="174"/>
    <n v="483"/>
    <n v="125.58"/>
    <x v="660"/>
    <n v="0.36999999999999994"/>
  </r>
  <r>
    <n v="873"/>
    <x v="295"/>
    <n v="7"/>
    <n v="6"/>
    <n v="18"/>
    <x v="4"/>
    <s v="October"/>
    <x v="4"/>
    <n v="17"/>
    <n v="34"/>
    <s v="Martinez, Pilar"/>
    <n v="2700"/>
    <n v="2"/>
    <s v="Director"/>
    <n v="4"/>
    <n v="30.6"/>
    <n v="17"/>
    <n v="17"/>
    <n v="17"/>
    <n v="0.17"/>
    <x v="217"/>
    <n v="306"/>
    <n v="93.636000000000024"/>
    <x v="661"/>
    <n v="0.27444444444444449"/>
  </r>
  <r>
    <n v="874"/>
    <x v="296"/>
    <n v="7"/>
    <n v="12"/>
    <n v="18"/>
    <x v="5"/>
    <s v="October"/>
    <x v="4"/>
    <n v="17"/>
    <n v="34"/>
    <s v="Rodriguez, Javier"/>
    <n v="2027"/>
    <n v="7"/>
    <s v="Vendedor Jr"/>
    <n v="2"/>
    <n v="34"/>
    <n v="17"/>
    <n v="17"/>
    <n v="17"/>
    <n v="0.14000000000000001"/>
    <x v="36"/>
    <n v="306"/>
    <n v="85.68"/>
    <x v="547"/>
    <n v="0.36"/>
  </r>
  <r>
    <n v="875"/>
    <x v="296"/>
    <n v="2"/>
    <n v="36"/>
    <n v="13"/>
    <x v="5"/>
    <s v="October"/>
    <x v="3"/>
    <n v="14"/>
    <n v="28"/>
    <s v="Rodriguez, Francisco"/>
    <n v="1898"/>
    <n v="8"/>
    <s v="Pasante"/>
    <n v="1"/>
    <n v="28"/>
    <n v="14"/>
    <n v="14"/>
    <n v="14"/>
    <n v="0.13"/>
    <x v="16"/>
    <n v="182"/>
    <n v="47.32"/>
    <x v="662"/>
    <n v="0.37"/>
  </r>
  <r>
    <n v="876"/>
    <x v="296"/>
    <n v="10"/>
    <n v="36"/>
    <n v="14"/>
    <x v="5"/>
    <s v="October"/>
    <x v="1"/>
    <n v="29"/>
    <n v="58"/>
    <s v="Rodriguez, Francisco"/>
    <n v="1898"/>
    <n v="8"/>
    <s v="Pasante"/>
    <n v="1"/>
    <n v="58"/>
    <n v="29"/>
    <n v="29"/>
    <n v="29"/>
    <n v="0.13"/>
    <x v="32"/>
    <n v="406"/>
    <n v="105.56"/>
    <x v="510"/>
    <n v="0.37"/>
  </r>
  <r>
    <n v="877"/>
    <x v="297"/>
    <n v="8"/>
    <n v="11"/>
    <n v="18"/>
    <x v="6"/>
    <s v="October"/>
    <x v="5"/>
    <n v="14"/>
    <n v="28"/>
    <s v="Garcia, Isabel"/>
    <n v="3985"/>
    <n v="6"/>
    <s v="Vendedor Ssr"/>
    <n v="2"/>
    <n v="28"/>
    <n v="14"/>
    <n v="14"/>
    <n v="14"/>
    <n v="0.14000000000000001"/>
    <x v="61"/>
    <n v="252"/>
    <n v="70.56"/>
    <x v="283"/>
    <n v="0.36"/>
  </r>
  <r>
    <n v="878"/>
    <x v="297"/>
    <n v="9"/>
    <n v="12"/>
    <n v="12"/>
    <x v="6"/>
    <s v="October"/>
    <x v="0"/>
    <n v="26"/>
    <n v="52"/>
    <s v="Rodriguez, Javier"/>
    <n v="2027"/>
    <n v="7"/>
    <s v="Vendedor Jr"/>
    <n v="2"/>
    <n v="52"/>
    <n v="26"/>
    <n v="26"/>
    <n v="26"/>
    <n v="0.14000000000000001"/>
    <x v="42"/>
    <n v="312"/>
    <n v="87.360000000000014"/>
    <x v="290"/>
    <n v="0.36"/>
  </r>
  <r>
    <n v="879"/>
    <x v="297"/>
    <n v="5"/>
    <n v="22"/>
    <n v="11"/>
    <x v="6"/>
    <s v="October"/>
    <x v="6"/>
    <n v="24"/>
    <n v="48"/>
    <s v="Lopez, Ana"/>
    <n v="1601"/>
    <n v="8"/>
    <s v="Pasante"/>
    <n v="1"/>
    <n v="48"/>
    <n v="24"/>
    <n v="24"/>
    <n v="24"/>
    <n v="0.13"/>
    <x v="75"/>
    <n v="264"/>
    <n v="68.64"/>
    <x v="663"/>
    <n v="0.37000000000000005"/>
  </r>
  <r>
    <n v="880"/>
    <x v="298"/>
    <n v="4"/>
    <n v="40"/>
    <n v="19"/>
    <x v="0"/>
    <s v="October"/>
    <x v="7"/>
    <n v="14"/>
    <n v="28"/>
    <s v="Martin, Carmen"/>
    <n v="1598"/>
    <n v="8"/>
    <s v="Pasante"/>
    <n v="1"/>
    <n v="33.6"/>
    <n v="14"/>
    <n v="14"/>
    <n v="14"/>
    <n v="0.13"/>
    <x v="131"/>
    <n v="266"/>
    <n v="82.992000000000004"/>
    <x v="664"/>
    <n v="0.45333333333333331"/>
  </r>
  <r>
    <n v="881"/>
    <x v="298"/>
    <n v="5"/>
    <n v="26"/>
    <n v="20"/>
    <x v="0"/>
    <s v="October"/>
    <x v="6"/>
    <n v="24"/>
    <n v="48"/>
    <s v="Gomez, Pilar"/>
    <n v="2557"/>
    <n v="7"/>
    <s v="Vendedor Jr"/>
    <n v="2"/>
    <n v="57.599999999999994"/>
    <n v="24"/>
    <n v="24"/>
    <n v="24"/>
    <n v="0.14000000000000001"/>
    <x v="218"/>
    <n v="480"/>
    <n v="161.28000000000003"/>
    <x v="665"/>
    <n v="0.44333333333333336"/>
  </r>
  <r>
    <n v="882"/>
    <x v="298"/>
    <n v="1"/>
    <n v="31"/>
    <n v="10"/>
    <x v="0"/>
    <s v="October"/>
    <x v="8"/>
    <n v="10"/>
    <n v="20"/>
    <s v="Fernandez, Isabel"/>
    <n v="2227"/>
    <n v="7"/>
    <s v="Vendedor Jr"/>
    <n v="2"/>
    <n v="24"/>
    <n v="10"/>
    <n v="10"/>
    <n v="10"/>
    <n v="0.14000000000000001"/>
    <x v="162"/>
    <n v="100"/>
    <n v="33.6"/>
    <x v="666"/>
    <n v="0.44333333333333336"/>
  </r>
  <r>
    <n v="883"/>
    <x v="299"/>
    <n v="8"/>
    <n v="29"/>
    <n v="12"/>
    <x v="1"/>
    <s v="October"/>
    <x v="5"/>
    <n v="14"/>
    <n v="28"/>
    <s v="Rodriguez, Jose"/>
    <n v="4645"/>
    <n v="5"/>
    <s v="Vendedor Sr"/>
    <n v="2"/>
    <n v="28"/>
    <n v="14"/>
    <n v="14"/>
    <n v="14"/>
    <n v="0.14000000000000001"/>
    <x v="70"/>
    <n v="168"/>
    <n v="47.040000000000006"/>
    <x v="639"/>
    <n v="0.35999999999999993"/>
  </r>
  <r>
    <n v="884"/>
    <x v="299"/>
    <n v="10"/>
    <n v="11"/>
    <n v="12"/>
    <x v="1"/>
    <s v="October"/>
    <x v="1"/>
    <n v="29"/>
    <n v="58"/>
    <s v="Garcia, Isabel"/>
    <n v="3985"/>
    <n v="6"/>
    <s v="Vendedor Ssr"/>
    <n v="2"/>
    <n v="58"/>
    <n v="29"/>
    <n v="29"/>
    <n v="29"/>
    <n v="0.14000000000000001"/>
    <x v="31"/>
    <n v="348"/>
    <n v="97.440000000000012"/>
    <x v="667"/>
    <n v="0.36"/>
  </r>
  <r>
    <n v="885"/>
    <x v="299"/>
    <n v="2"/>
    <n v="38"/>
    <n v="20"/>
    <x v="1"/>
    <s v="October"/>
    <x v="3"/>
    <n v="14"/>
    <n v="28"/>
    <s v="Fernandez, Jose"/>
    <n v="3055"/>
    <n v="6"/>
    <s v="Vendedor Ssr"/>
    <n v="2"/>
    <n v="28"/>
    <n v="14"/>
    <n v="14"/>
    <n v="14"/>
    <n v="0.14000000000000001"/>
    <x v="21"/>
    <n v="280"/>
    <n v="78.400000000000006"/>
    <x v="668"/>
    <n v="0.36000000000000004"/>
  </r>
  <r>
    <n v="886"/>
    <x v="300"/>
    <n v="3"/>
    <n v="3"/>
    <n v="9"/>
    <x v="2"/>
    <s v="October"/>
    <x v="2"/>
    <n v="23"/>
    <n v="46"/>
    <s v="Gonzalez, Pedro"/>
    <n v="5010"/>
    <n v="4"/>
    <s v="Jefe"/>
    <n v="3"/>
    <n v="46"/>
    <n v="23"/>
    <n v="23"/>
    <n v="23"/>
    <n v="0.15"/>
    <x v="44"/>
    <n v="207"/>
    <n v="62.099999999999994"/>
    <x v="277"/>
    <n v="0.34999999999999992"/>
  </r>
  <r>
    <n v="887"/>
    <x v="300"/>
    <n v="4"/>
    <n v="5"/>
    <n v="13"/>
    <x v="2"/>
    <s v="October"/>
    <x v="7"/>
    <n v="14"/>
    <n v="28"/>
    <s v="Lopez, Laura"/>
    <n v="3037"/>
    <n v="6"/>
    <s v="Vendedor Ssr"/>
    <n v="2"/>
    <n v="28"/>
    <n v="14"/>
    <n v="14"/>
    <n v="14"/>
    <n v="0.14000000000000001"/>
    <x v="16"/>
    <n v="182"/>
    <n v="50.960000000000008"/>
    <x v="175"/>
    <n v="0.36"/>
  </r>
  <r>
    <n v="888"/>
    <x v="300"/>
    <n v="9"/>
    <n v="38"/>
    <n v="19"/>
    <x v="2"/>
    <s v="October"/>
    <x v="0"/>
    <n v="26"/>
    <n v="52"/>
    <s v="Fernandez, Jose"/>
    <n v="3055"/>
    <n v="6"/>
    <s v="Vendedor Ssr"/>
    <n v="2"/>
    <n v="52"/>
    <n v="26"/>
    <n v="26"/>
    <n v="26"/>
    <n v="0.14000000000000001"/>
    <x v="68"/>
    <n v="494"/>
    <n v="138.32000000000002"/>
    <x v="177"/>
    <n v="0.35999999999999993"/>
  </r>
  <r>
    <n v="889"/>
    <x v="301"/>
    <n v="7"/>
    <n v="32"/>
    <n v="7"/>
    <x v="3"/>
    <s v="October"/>
    <x v="4"/>
    <n v="17"/>
    <n v="34"/>
    <s v="Gomez, Javier"/>
    <n v="1612"/>
    <n v="8"/>
    <s v="Pasante"/>
    <n v="1"/>
    <n v="34"/>
    <n v="17"/>
    <n v="17"/>
    <n v="17"/>
    <n v="0.13"/>
    <x v="126"/>
    <n v="119"/>
    <n v="30.94"/>
    <x v="669"/>
    <n v="0.37"/>
  </r>
  <r>
    <n v="890"/>
    <x v="301"/>
    <n v="9"/>
    <n v="23"/>
    <n v="17"/>
    <x v="3"/>
    <s v="October"/>
    <x v="0"/>
    <n v="26"/>
    <n v="52"/>
    <s v="Martinez, Pedro"/>
    <n v="5555"/>
    <n v="4"/>
    <s v="Jefe"/>
    <n v="3"/>
    <n v="52"/>
    <n v="26"/>
    <n v="26"/>
    <n v="26"/>
    <n v="0.15"/>
    <x v="143"/>
    <n v="442"/>
    <n v="132.6"/>
    <x v="388"/>
    <n v="0.35"/>
  </r>
  <r>
    <n v="891"/>
    <x v="301"/>
    <n v="10"/>
    <n v="30"/>
    <n v="17"/>
    <x v="3"/>
    <s v="October"/>
    <x v="1"/>
    <n v="29"/>
    <n v="58"/>
    <s v="Gonzalez, Francisco"/>
    <n v="3909"/>
    <n v="6"/>
    <s v="Vendedor Ssr"/>
    <n v="2"/>
    <n v="58"/>
    <n v="29"/>
    <n v="29"/>
    <n v="29"/>
    <n v="0.14000000000000001"/>
    <x v="185"/>
    <n v="493"/>
    <n v="138.04000000000002"/>
    <x v="560"/>
    <n v="0.36000000000000004"/>
  </r>
  <r>
    <n v="892"/>
    <x v="302"/>
    <n v="8"/>
    <n v="20"/>
    <n v="14"/>
    <x v="4"/>
    <s v="October"/>
    <x v="5"/>
    <n v="14"/>
    <n v="28"/>
    <s v="Gonzalez, Carmen"/>
    <n v="3522"/>
    <n v="6"/>
    <s v="Vendedor Ssr"/>
    <n v="2"/>
    <n v="28"/>
    <n v="14"/>
    <n v="14"/>
    <n v="14"/>
    <n v="0.14000000000000001"/>
    <x v="34"/>
    <n v="196"/>
    <n v="54.88"/>
    <x v="268"/>
    <n v="0.36"/>
  </r>
  <r>
    <n v="893"/>
    <x v="302"/>
    <n v="1"/>
    <n v="19"/>
    <n v="14"/>
    <x v="4"/>
    <s v="October"/>
    <x v="8"/>
    <n v="10"/>
    <n v="20"/>
    <s v="Rodriguez, Maria"/>
    <n v="4862"/>
    <n v="5"/>
    <s v="Vendedor Sr"/>
    <n v="2"/>
    <n v="20"/>
    <n v="10"/>
    <n v="10"/>
    <n v="10"/>
    <n v="0.14000000000000001"/>
    <x v="48"/>
    <n v="140"/>
    <n v="39.200000000000003"/>
    <x v="319"/>
    <n v="0.36000000000000004"/>
  </r>
  <r>
    <n v="894"/>
    <x v="302"/>
    <n v="8"/>
    <n v="20"/>
    <n v="11"/>
    <x v="4"/>
    <s v="October"/>
    <x v="5"/>
    <n v="14"/>
    <n v="28"/>
    <s v="Gonzalez, Carmen"/>
    <n v="3522"/>
    <n v="6"/>
    <s v="Vendedor Ssr"/>
    <n v="2"/>
    <n v="28"/>
    <n v="14"/>
    <n v="14"/>
    <n v="14"/>
    <n v="0.14000000000000001"/>
    <x v="11"/>
    <n v="154"/>
    <n v="43.120000000000005"/>
    <x v="257"/>
    <n v="0.36"/>
  </r>
  <r>
    <n v="895"/>
    <x v="303"/>
    <n v="4"/>
    <n v="31"/>
    <n v="22"/>
    <x v="5"/>
    <s v="October"/>
    <x v="7"/>
    <n v="14"/>
    <n v="28"/>
    <s v="Fernandez, Isabel"/>
    <n v="2227"/>
    <n v="7"/>
    <s v="Vendedor Jr"/>
    <n v="2"/>
    <n v="28"/>
    <n v="14"/>
    <n v="14"/>
    <n v="14"/>
    <n v="0.14000000000000001"/>
    <x v="171"/>
    <n v="308"/>
    <n v="86.240000000000009"/>
    <x v="271"/>
    <n v="0.36"/>
  </r>
  <r>
    <n v="896"/>
    <x v="303"/>
    <n v="9"/>
    <n v="21"/>
    <n v="22"/>
    <x v="5"/>
    <s v="October"/>
    <x v="0"/>
    <n v="26"/>
    <n v="52"/>
    <s v="Fernandez, Juan"/>
    <n v="2616"/>
    <n v="7"/>
    <s v="Vendedor Jr"/>
    <n v="2"/>
    <n v="52"/>
    <n v="26"/>
    <n v="26"/>
    <n v="26"/>
    <n v="0.14000000000000001"/>
    <x v="106"/>
    <n v="572"/>
    <n v="160.16000000000003"/>
    <x v="638"/>
    <n v="0.35999999999999993"/>
  </r>
  <r>
    <n v="897"/>
    <x v="303"/>
    <n v="1"/>
    <n v="22"/>
    <n v="12"/>
    <x v="5"/>
    <s v="October"/>
    <x v="8"/>
    <n v="10"/>
    <n v="20"/>
    <s v="Lopez, Ana"/>
    <n v="1601"/>
    <n v="8"/>
    <s v="Pasante"/>
    <n v="1"/>
    <n v="20"/>
    <n v="10"/>
    <n v="10"/>
    <n v="10"/>
    <n v="0.13"/>
    <x v="162"/>
    <n v="120"/>
    <n v="31.200000000000003"/>
    <x v="670"/>
    <n v="0.37000000000000005"/>
  </r>
  <r>
    <n v="898"/>
    <x v="304"/>
    <n v="6"/>
    <n v="10"/>
    <n v="17"/>
    <x v="6"/>
    <s v="October"/>
    <x v="9"/>
    <n v="16"/>
    <n v="32"/>
    <s v="Martin, Francisco"/>
    <n v="4384"/>
    <n v="5"/>
    <s v="Vendedor Sr"/>
    <n v="2"/>
    <n v="32"/>
    <n v="16"/>
    <n v="16"/>
    <n v="16"/>
    <n v="0.14000000000000001"/>
    <x v="14"/>
    <n v="272"/>
    <n v="76.160000000000011"/>
    <x v="249"/>
    <n v="0.35999999999999993"/>
  </r>
  <r>
    <n v="899"/>
    <x v="304"/>
    <n v="6"/>
    <n v="28"/>
    <n v="19"/>
    <x v="6"/>
    <s v="October"/>
    <x v="9"/>
    <n v="16"/>
    <n v="32"/>
    <s v="Garcia, Manuel"/>
    <n v="5249"/>
    <n v="4"/>
    <s v="Jefe"/>
    <n v="3"/>
    <n v="32"/>
    <n v="16"/>
    <n v="16"/>
    <n v="16"/>
    <n v="0.15"/>
    <x v="110"/>
    <n v="304"/>
    <n v="91.2"/>
    <x v="211"/>
    <n v="0.35000000000000003"/>
  </r>
  <r>
    <n v="900"/>
    <x v="304"/>
    <n v="4"/>
    <n v="14"/>
    <n v="17"/>
    <x v="6"/>
    <s v="October"/>
    <x v="7"/>
    <n v="14"/>
    <n v="28"/>
    <s v="Fernandez, Teresa"/>
    <n v="7062"/>
    <n v="2"/>
    <s v="Director"/>
    <n v="4"/>
    <n v="25.2"/>
    <n v="14"/>
    <n v="14"/>
    <n v="14"/>
    <n v="0.17"/>
    <x v="15"/>
    <n v="238"/>
    <n v="72.828000000000003"/>
    <x v="671"/>
    <n v="0.27444444444444449"/>
  </r>
  <r>
    <n v="901"/>
    <x v="305"/>
    <n v="1"/>
    <n v="36"/>
    <n v="18"/>
    <x v="0"/>
    <s v="October"/>
    <x v="8"/>
    <n v="10"/>
    <n v="20"/>
    <s v="Rodriguez, Francisco"/>
    <n v="1898"/>
    <n v="8"/>
    <s v="Pasante"/>
    <n v="1"/>
    <n v="24"/>
    <n v="10"/>
    <n v="10"/>
    <n v="10"/>
    <n v="0.13"/>
    <x v="84"/>
    <n v="180"/>
    <n v="56.160000000000004"/>
    <x v="672"/>
    <n v="0.45333333333333337"/>
  </r>
  <r>
    <n v="902"/>
    <x v="305"/>
    <n v="8"/>
    <n v="6"/>
    <n v="15"/>
    <x v="0"/>
    <s v="October"/>
    <x v="5"/>
    <n v="14"/>
    <n v="28"/>
    <s v="Martinez, Pilar"/>
    <n v="2700"/>
    <n v="2"/>
    <s v="Director"/>
    <n v="4"/>
    <n v="25.2"/>
    <n v="14"/>
    <n v="14"/>
    <n v="14"/>
    <n v="0.17"/>
    <x v="12"/>
    <n v="210"/>
    <n v="64.260000000000005"/>
    <x v="407"/>
    <n v="0.27444444444444449"/>
  </r>
  <r>
    <n v="903"/>
    <x v="305"/>
    <n v="9"/>
    <n v="36"/>
    <n v="13"/>
    <x v="0"/>
    <s v="October"/>
    <x v="0"/>
    <n v="26"/>
    <n v="52"/>
    <s v="Rodriguez, Francisco"/>
    <n v="1898"/>
    <n v="8"/>
    <s v="Pasante"/>
    <n v="1"/>
    <n v="62.4"/>
    <n v="26"/>
    <n v="26"/>
    <n v="26"/>
    <n v="0.13"/>
    <x v="219"/>
    <n v="338"/>
    <n v="105.45599999999999"/>
    <x v="673"/>
    <n v="0.45333333333333325"/>
  </r>
  <r>
    <n v="904"/>
    <x v="306"/>
    <n v="4"/>
    <n v="36"/>
    <n v="18"/>
    <x v="1"/>
    <s v="October"/>
    <x v="7"/>
    <n v="14"/>
    <n v="28"/>
    <s v="Rodriguez, Francisco"/>
    <n v="1898"/>
    <n v="8"/>
    <s v="Pasante"/>
    <n v="1"/>
    <n v="28"/>
    <n v="14"/>
    <n v="14"/>
    <n v="14"/>
    <n v="0.13"/>
    <x v="61"/>
    <n v="252"/>
    <n v="65.52"/>
    <x v="655"/>
    <n v="0.37000000000000005"/>
  </r>
  <r>
    <n v="905"/>
    <x v="306"/>
    <n v="8"/>
    <n v="9"/>
    <n v="22"/>
    <x v="1"/>
    <s v="October"/>
    <x v="5"/>
    <n v="14"/>
    <n v="28"/>
    <s v="Gomez, Jose"/>
    <n v="5400"/>
    <n v="4"/>
    <s v="Jefe"/>
    <n v="3"/>
    <n v="28"/>
    <n v="14"/>
    <n v="14"/>
    <n v="14"/>
    <n v="0.15"/>
    <x v="171"/>
    <n v="308"/>
    <n v="92.399999999999991"/>
    <x v="674"/>
    <n v="0.35000000000000003"/>
  </r>
  <r>
    <n v="906"/>
    <x v="306"/>
    <n v="7"/>
    <n v="25"/>
    <n v="12"/>
    <x v="1"/>
    <s v="October"/>
    <x v="4"/>
    <n v="17"/>
    <n v="34"/>
    <s v="Perez, Laura"/>
    <n v="3586"/>
    <n v="6"/>
    <s v="Vendedor Ssr"/>
    <n v="2"/>
    <n v="34"/>
    <n v="17"/>
    <n v="17"/>
    <n v="17"/>
    <n v="0.14000000000000001"/>
    <x v="108"/>
    <n v="204"/>
    <n v="57.120000000000005"/>
    <x v="523"/>
    <n v="0.36"/>
  </r>
  <r>
    <n v="595"/>
    <x v="203"/>
    <n v="2"/>
    <n v="5"/>
    <n v="12"/>
    <x v="3"/>
    <s v="July"/>
    <x v="3"/>
    <n v="14"/>
    <n v="28"/>
    <s v="Lopez, Laura"/>
    <n v="3037"/>
    <n v="6"/>
    <s v="Vendedor Ssr"/>
    <n v="2"/>
    <n v="28"/>
    <n v="14.700000000000001"/>
    <n v="14"/>
    <n v="14.700000000000001"/>
    <n v="0.18"/>
    <x v="70"/>
    <n v="176.4"/>
    <n v="60.48"/>
    <x v="92"/>
    <n v="0.29500000000000004"/>
  </r>
  <r>
    <n v="908"/>
    <x v="227"/>
    <n v="9"/>
    <n v="21"/>
    <n v="7"/>
    <x v="2"/>
    <s v="October"/>
    <x v="0"/>
    <n v="26"/>
    <n v="52"/>
    <s v="Fernandez, Juan"/>
    <n v="2616"/>
    <n v="7"/>
    <s v="Vendedor Jr"/>
    <n v="2"/>
    <n v="52"/>
    <n v="26"/>
    <n v="26"/>
    <n v="26"/>
    <n v="0.14000000000000001"/>
    <x v="16"/>
    <n v="182"/>
    <n v="50.960000000000008"/>
    <x v="175"/>
    <n v="0.36"/>
  </r>
  <r>
    <n v="909"/>
    <x v="227"/>
    <n v="9"/>
    <n v="20"/>
    <n v="22"/>
    <x v="2"/>
    <s v="October"/>
    <x v="0"/>
    <n v="26"/>
    <n v="52"/>
    <s v="Gonzalez, Carmen"/>
    <n v="3522"/>
    <n v="6"/>
    <s v="Vendedor Ssr"/>
    <n v="2"/>
    <n v="52"/>
    <n v="26"/>
    <n v="26"/>
    <n v="26"/>
    <n v="0.14000000000000001"/>
    <x v="106"/>
    <n v="572"/>
    <n v="160.16000000000003"/>
    <x v="638"/>
    <n v="0.35999999999999993"/>
  </r>
  <r>
    <n v="910"/>
    <x v="307"/>
    <n v="6"/>
    <n v="33"/>
    <n v="17"/>
    <x v="3"/>
    <s v="November"/>
    <x v="9"/>
    <n v="16"/>
    <n v="32"/>
    <s v="Martin, Josefa"/>
    <n v="4217"/>
    <n v="5"/>
    <s v="Vendedor Sr"/>
    <n v="2"/>
    <n v="32"/>
    <n v="16"/>
    <n v="16"/>
    <n v="16"/>
    <n v="0.17"/>
    <x v="14"/>
    <n v="272"/>
    <n v="92.48"/>
    <x v="422"/>
    <n v="0.32999999999999996"/>
  </r>
  <r>
    <n v="911"/>
    <x v="307"/>
    <n v="8"/>
    <n v="4"/>
    <n v="13"/>
    <x v="3"/>
    <s v="November"/>
    <x v="5"/>
    <n v="14"/>
    <n v="28"/>
    <s v="Fernandez, Isabel"/>
    <n v="4345"/>
    <n v="5"/>
    <s v="Vendedor Sr"/>
    <n v="2"/>
    <n v="28"/>
    <n v="14"/>
    <n v="14"/>
    <n v="14"/>
    <n v="0.17"/>
    <x v="16"/>
    <n v="182"/>
    <n v="61.88"/>
    <x v="11"/>
    <n v="0.33"/>
  </r>
  <r>
    <n v="912"/>
    <x v="307"/>
    <n v="7"/>
    <n v="27"/>
    <n v="17"/>
    <x v="3"/>
    <s v="November"/>
    <x v="4"/>
    <n v="17"/>
    <n v="34"/>
    <s v="Martin, Antonio"/>
    <n v="1057"/>
    <n v="8"/>
    <s v="Pasante"/>
    <n v="1"/>
    <n v="34"/>
    <n v="17"/>
    <n v="17"/>
    <n v="17"/>
    <n v="0.15"/>
    <x v="7"/>
    <n v="289"/>
    <n v="86.7"/>
    <x v="390"/>
    <n v="0.35000000000000003"/>
  </r>
  <r>
    <n v="913"/>
    <x v="308"/>
    <n v="3"/>
    <n v="15"/>
    <n v="21"/>
    <x v="4"/>
    <s v="November"/>
    <x v="2"/>
    <n v="23"/>
    <n v="46"/>
    <s v="Gomez, David"/>
    <n v="1821"/>
    <n v="8"/>
    <s v="Pasante"/>
    <n v="1"/>
    <n v="46"/>
    <n v="23"/>
    <n v="23"/>
    <n v="23"/>
    <n v="0.15"/>
    <x v="174"/>
    <n v="483"/>
    <n v="144.9"/>
    <x v="675"/>
    <n v="0.35000000000000003"/>
  </r>
  <r>
    <n v="914"/>
    <x v="308"/>
    <n v="9"/>
    <n v="7"/>
    <n v="17"/>
    <x v="4"/>
    <s v="November"/>
    <x v="0"/>
    <n v="26"/>
    <n v="52"/>
    <s v="Sanchez, Antonio"/>
    <n v="1810"/>
    <n v="8"/>
    <s v="Pasante"/>
    <n v="1"/>
    <n v="52"/>
    <n v="26"/>
    <n v="26"/>
    <n v="26"/>
    <n v="0.15"/>
    <x v="143"/>
    <n v="442"/>
    <n v="132.6"/>
    <x v="388"/>
    <n v="0.35"/>
  </r>
  <r>
    <n v="915"/>
    <x v="308"/>
    <n v="10"/>
    <n v="1"/>
    <n v="13"/>
    <x v="4"/>
    <s v="November"/>
    <x v="1"/>
    <n v="29"/>
    <n v="58"/>
    <s v="Garcia, Juan"/>
    <n v="7402"/>
    <n v="7"/>
    <s v="Vendedor Jr"/>
    <n v="2"/>
    <n v="58"/>
    <n v="29"/>
    <n v="29"/>
    <n v="29"/>
    <n v="0.17"/>
    <x v="71"/>
    <n v="377"/>
    <n v="128.18"/>
    <x v="596"/>
    <n v="0.33"/>
  </r>
  <r>
    <n v="916"/>
    <x v="309"/>
    <n v="9"/>
    <n v="26"/>
    <n v="14"/>
    <x v="5"/>
    <s v="November"/>
    <x v="0"/>
    <n v="26"/>
    <n v="52"/>
    <s v="Gomez, Pilar"/>
    <n v="2557"/>
    <n v="7"/>
    <s v="Vendedor Jr"/>
    <n v="2"/>
    <n v="52"/>
    <n v="26"/>
    <n v="26"/>
    <n v="26"/>
    <n v="0.17"/>
    <x v="27"/>
    <n v="364"/>
    <n v="123.76"/>
    <x v="426"/>
    <n v="0.33"/>
  </r>
  <r>
    <n v="917"/>
    <x v="309"/>
    <n v="6"/>
    <n v="34"/>
    <n v="16"/>
    <x v="5"/>
    <s v="November"/>
    <x v="9"/>
    <n v="16"/>
    <n v="32"/>
    <s v="Lopez, Teresa"/>
    <n v="3680"/>
    <n v="6"/>
    <s v="Vendedor Ssr"/>
    <n v="2"/>
    <n v="32"/>
    <n v="16"/>
    <n v="16"/>
    <n v="16"/>
    <n v="0.17"/>
    <x v="33"/>
    <n v="256"/>
    <n v="87.04"/>
    <x v="676"/>
    <n v="0.32999999999999996"/>
  </r>
  <r>
    <n v="918"/>
    <x v="309"/>
    <n v="4"/>
    <n v="8"/>
    <n v="13"/>
    <x v="5"/>
    <s v="November"/>
    <x v="7"/>
    <n v="14"/>
    <n v="28"/>
    <s v="Perez, Manuel"/>
    <n v="6768"/>
    <n v="3"/>
    <s v="Gerente"/>
    <n v="3"/>
    <n v="25.2"/>
    <n v="14"/>
    <n v="14"/>
    <n v="14"/>
    <n v="0.19"/>
    <x v="215"/>
    <n v="182"/>
    <n v="62.243999999999993"/>
    <x v="677"/>
    <n v="0.25444444444444436"/>
  </r>
  <r>
    <n v="919"/>
    <x v="310"/>
    <n v="6"/>
    <n v="6"/>
    <n v="18"/>
    <x v="6"/>
    <s v="November"/>
    <x v="9"/>
    <n v="16"/>
    <n v="32"/>
    <s v="Martinez, Pilar"/>
    <n v="2700"/>
    <n v="2"/>
    <s v="Director"/>
    <n v="4"/>
    <n v="28.8"/>
    <n v="16"/>
    <n v="16"/>
    <n v="16"/>
    <n v="0.21"/>
    <x v="220"/>
    <n v="288"/>
    <n v="108.86399999999999"/>
    <x v="678"/>
    <n v="0.23444444444444446"/>
  </r>
  <r>
    <n v="920"/>
    <x v="310"/>
    <n v="1"/>
    <n v="40"/>
    <n v="16"/>
    <x v="6"/>
    <s v="November"/>
    <x v="8"/>
    <n v="10"/>
    <n v="20"/>
    <s v="Martin, Carmen"/>
    <n v="1598"/>
    <n v="8"/>
    <s v="Pasante"/>
    <n v="1"/>
    <n v="20"/>
    <n v="10"/>
    <n v="10"/>
    <n v="10"/>
    <n v="0.15"/>
    <x v="65"/>
    <n v="160"/>
    <n v="48"/>
    <x v="100"/>
    <n v="0.35"/>
  </r>
  <r>
    <n v="921"/>
    <x v="310"/>
    <n v="5"/>
    <n v="20"/>
    <n v="17"/>
    <x v="6"/>
    <s v="November"/>
    <x v="6"/>
    <n v="24"/>
    <n v="48"/>
    <s v="Gonzalez, Carmen"/>
    <n v="3522"/>
    <n v="6"/>
    <s v="Vendedor Ssr"/>
    <n v="2"/>
    <n v="48"/>
    <n v="24"/>
    <n v="24"/>
    <n v="24"/>
    <n v="0.17"/>
    <x v="85"/>
    <n v="408"/>
    <n v="138.72"/>
    <x v="679"/>
    <n v="0.32999999999999996"/>
  </r>
  <r>
    <n v="922"/>
    <x v="311"/>
    <n v="8"/>
    <n v="6"/>
    <n v="18"/>
    <x v="0"/>
    <s v="November"/>
    <x v="5"/>
    <n v="14"/>
    <n v="28"/>
    <s v="Martinez, Pilar"/>
    <n v="2700"/>
    <n v="2"/>
    <s v="Director"/>
    <n v="4"/>
    <n v="25.2"/>
    <n v="14"/>
    <n v="14"/>
    <n v="14"/>
    <n v="0.21"/>
    <x v="221"/>
    <n v="252"/>
    <n v="95.255999999999986"/>
    <x v="680"/>
    <n v="0.23444444444444446"/>
  </r>
  <r>
    <n v="923"/>
    <x v="311"/>
    <n v="3"/>
    <n v="4"/>
    <n v="12"/>
    <x v="0"/>
    <s v="November"/>
    <x v="2"/>
    <n v="23"/>
    <n v="46"/>
    <s v="Fernandez, Isabel"/>
    <n v="4345"/>
    <n v="5"/>
    <s v="Vendedor Sr"/>
    <n v="2"/>
    <n v="55.199999999999996"/>
    <n v="23"/>
    <n v="23"/>
    <n v="23"/>
    <n v="0.17"/>
    <x v="130"/>
    <n v="276"/>
    <n v="112.608"/>
    <x v="681"/>
    <n v="0.41333333333333333"/>
  </r>
  <r>
    <n v="924"/>
    <x v="311"/>
    <n v="4"/>
    <n v="7"/>
    <n v="13"/>
    <x v="0"/>
    <s v="November"/>
    <x v="7"/>
    <n v="14"/>
    <n v="28"/>
    <s v="Sanchez, Antonio"/>
    <n v="1810"/>
    <n v="8"/>
    <s v="Pasante"/>
    <n v="1"/>
    <n v="33.6"/>
    <n v="14"/>
    <n v="14"/>
    <n v="14"/>
    <n v="0.15"/>
    <x v="129"/>
    <n v="182"/>
    <n v="65.52"/>
    <x v="682"/>
    <n v="0.4333333333333334"/>
  </r>
  <r>
    <n v="925"/>
    <x v="312"/>
    <n v="4"/>
    <n v="8"/>
    <n v="17"/>
    <x v="1"/>
    <s v="November"/>
    <x v="7"/>
    <n v="14"/>
    <n v="28"/>
    <s v="Perez, Manuel"/>
    <n v="6768"/>
    <n v="3"/>
    <s v="Gerente"/>
    <n v="3"/>
    <n v="25.2"/>
    <n v="14"/>
    <n v="14"/>
    <n v="14"/>
    <n v="0.19"/>
    <x v="15"/>
    <n v="238"/>
    <n v="81.396000000000001"/>
    <x v="683"/>
    <n v="0.25444444444444436"/>
  </r>
  <r>
    <n v="926"/>
    <x v="312"/>
    <n v="1"/>
    <n v="10"/>
    <n v="12"/>
    <x v="1"/>
    <s v="November"/>
    <x v="8"/>
    <n v="10"/>
    <n v="20"/>
    <s v="Martin, Francisco"/>
    <n v="4384"/>
    <n v="5"/>
    <s v="Vendedor Sr"/>
    <n v="2"/>
    <n v="20"/>
    <n v="10"/>
    <n v="10"/>
    <n v="10"/>
    <n v="0.17"/>
    <x v="162"/>
    <n v="120"/>
    <n v="40.800000000000004"/>
    <x v="684"/>
    <n v="0.32999999999999996"/>
  </r>
  <r>
    <n v="927"/>
    <x v="312"/>
    <n v="5"/>
    <n v="40"/>
    <n v="16"/>
    <x v="1"/>
    <s v="November"/>
    <x v="6"/>
    <n v="24"/>
    <n v="48"/>
    <s v="Martin, Carmen"/>
    <n v="1598"/>
    <n v="8"/>
    <s v="Pasante"/>
    <n v="1"/>
    <n v="48"/>
    <n v="24"/>
    <n v="24"/>
    <n v="24"/>
    <n v="0.15"/>
    <x v="29"/>
    <n v="384"/>
    <n v="115.19999999999999"/>
    <x v="685"/>
    <n v="0.35000000000000003"/>
  </r>
  <r>
    <n v="928"/>
    <x v="313"/>
    <n v="8"/>
    <n v="11"/>
    <n v="18"/>
    <x v="2"/>
    <s v="November"/>
    <x v="5"/>
    <n v="14"/>
    <n v="28"/>
    <s v="Garcia, Isabel"/>
    <n v="3985"/>
    <n v="6"/>
    <s v="Vendedor Ssr"/>
    <n v="2"/>
    <n v="28"/>
    <n v="14"/>
    <n v="14"/>
    <n v="14"/>
    <n v="0.17"/>
    <x v="61"/>
    <n v="252"/>
    <n v="85.68"/>
    <x v="146"/>
    <n v="0.32999999999999996"/>
  </r>
  <r>
    <n v="929"/>
    <x v="313"/>
    <n v="2"/>
    <n v="29"/>
    <n v="13"/>
    <x v="2"/>
    <s v="November"/>
    <x v="3"/>
    <n v="14"/>
    <n v="28"/>
    <s v="Rodriguez, Jose"/>
    <n v="4645"/>
    <n v="5"/>
    <s v="Vendedor Sr"/>
    <n v="2"/>
    <n v="28"/>
    <n v="14"/>
    <n v="14"/>
    <n v="14"/>
    <n v="0.17"/>
    <x v="16"/>
    <n v="182"/>
    <n v="61.88"/>
    <x v="11"/>
    <n v="0.33"/>
  </r>
  <r>
    <n v="930"/>
    <x v="313"/>
    <n v="2"/>
    <n v="15"/>
    <n v="17"/>
    <x v="2"/>
    <s v="November"/>
    <x v="3"/>
    <n v="14"/>
    <n v="28"/>
    <s v="Gomez, David"/>
    <n v="1821"/>
    <n v="8"/>
    <s v="Pasante"/>
    <n v="1"/>
    <n v="28"/>
    <n v="14"/>
    <n v="14"/>
    <n v="14"/>
    <n v="0.15"/>
    <x v="9"/>
    <n v="238"/>
    <n v="71.399999999999991"/>
    <x v="246"/>
    <n v="0.35000000000000003"/>
  </r>
  <r>
    <n v="931"/>
    <x v="314"/>
    <n v="9"/>
    <n v="30"/>
    <n v="23"/>
    <x v="3"/>
    <s v="November"/>
    <x v="0"/>
    <n v="26"/>
    <n v="52"/>
    <s v="Gonzalez, Francisco"/>
    <n v="3909"/>
    <n v="6"/>
    <s v="Vendedor Ssr"/>
    <n v="2"/>
    <n v="52"/>
    <n v="26"/>
    <n v="26"/>
    <n v="26"/>
    <n v="0.17"/>
    <x v="150"/>
    <n v="598"/>
    <n v="203.32000000000002"/>
    <x v="686"/>
    <n v="0.32999999999999996"/>
  </r>
  <r>
    <n v="932"/>
    <x v="314"/>
    <n v="10"/>
    <n v="9"/>
    <n v="13"/>
    <x v="3"/>
    <s v="November"/>
    <x v="1"/>
    <n v="29"/>
    <n v="58"/>
    <s v="Gomez, Jose"/>
    <n v="5400"/>
    <n v="4"/>
    <s v="Jefe"/>
    <n v="3"/>
    <n v="58"/>
    <n v="29"/>
    <n v="29"/>
    <n v="29"/>
    <n v="0.19"/>
    <x v="71"/>
    <n v="377"/>
    <n v="143.26"/>
    <x v="687"/>
    <n v="0.31"/>
  </r>
  <r>
    <n v="933"/>
    <x v="314"/>
    <n v="10"/>
    <n v="11"/>
    <n v="14"/>
    <x v="3"/>
    <s v="November"/>
    <x v="1"/>
    <n v="29"/>
    <n v="58"/>
    <s v="Garcia, Isabel"/>
    <n v="3985"/>
    <n v="6"/>
    <s v="Vendedor Ssr"/>
    <n v="2"/>
    <n v="58"/>
    <n v="29"/>
    <n v="29"/>
    <n v="29"/>
    <n v="0.17"/>
    <x v="32"/>
    <n v="406"/>
    <n v="138.04000000000002"/>
    <x v="688"/>
    <n v="0.33000000000000007"/>
  </r>
  <r>
    <n v="934"/>
    <x v="315"/>
    <n v="10"/>
    <n v="16"/>
    <n v="9"/>
    <x v="4"/>
    <s v="November"/>
    <x v="1"/>
    <n v="29"/>
    <n v="58"/>
    <s v="Martin, Francisco"/>
    <n v="2456"/>
    <n v="7"/>
    <s v="Vendedor Jr"/>
    <n v="2"/>
    <n v="58"/>
    <n v="29"/>
    <n v="29"/>
    <n v="29"/>
    <n v="0.17"/>
    <x v="222"/>
    <n v="261"/>
    <n v="88.740000000000009"/>
    <x v="689"/>
    <n v="0.32999999999999996"/>
  </r>
  <r>
    <n v="935"/>
    <x v="315"/>
    <n v="8"/>
    <n v="17"/>
    <n v="20"/>
    <x v="4"/>
    <s v="November"/>
    <x v="5"/>
    <n v="14"/>
    <n v="28"/>
    <s v="Messi, Lionel"/>
    <n v="8512"/>
    <n v="1"/>
    <s v="CEO"/>
    <n v="5"/>
    <n v="25.2"/>
    <n v="14"/>
    <n v="14"/>
    <n v="14"/>
    <n v="0.23"/>
    <x v="61"/>
    <n v="280"/>
    <n v="115.92"/>
    <x v="690"/>
    <n v="0.21444444444444441"/>
  </r>
  <r>
    <n v="936"/>
    <x v="315"/>
    <n v="8"/>
    <n v="36"/>
    <n v="7"/>
    <x v="4"/>
    <s v="November"/>
    <x v="5"/>
    <n v="14"/>
    <n v="28"/>
    <s v="Rodriguez, Francisco"/>
    <n v="1898"/>
    <n v="8"/>
    <s v="Pasante"/>
    <n v="1"/>
    <n v="28"/>
    <n v="14"/>
    <n v="14"/>
    <n v="14"/>
    <n v="0.15"/>
    <x v="87"/>
    <n v="98"/>
    <n v="29.4"/>
    <x v="691"/>
    <n v="0.35"/>
  </r>
  <r>
    <n v="937"/>
    <x v="316"/>
    <n v="4"/>
    <n v="38"/>
    <n v="17"/>
    <x v="5"/>
    <s v="November"/>
    <x v="7"/>
    <n v="14"/>
    <n v="28"/>
    <s v="Fernandez, Jose"/>
    <n v="3055"/>
    <n v="6"/>
    <s v="Vendedor Ssr"/>
    <n v="2"/>
    <n v="28"/>
    <n v="14"/>
    <n v="14"/>
    <n v="14"/>
    <n v="0.17"/>
    <x v="9"/>
    <n v="238"/>
    <n v="80.92"/>
    <x v="433"/>
    <n v="0.32999999999999996"/>
  </r>
  <r>
    <n v="938"/>
    <x v="316"/>
    <n v="6"/>
    <n v="6"/>
    <n v="13"/>
    <x v="5"/>
    <s v="November"/>
    <x v="9"/>
    <n v="16"/>
    <n v="32"/>
    <s v="Martinez, Pilar"/>
    <n v="2700"/>
    <n v="2"/>
    <s v="Director"/>
    <n v="4"/>
    <n v="28.8"/>
    <n v="16"/>
    <n v="16"/>
    <n v="16"/>
    <n v="0.21"/>
    <x v="90"/>
    <n v="208"/>
    <n v="78.624000000000009"/>
    <x v="622"/>
    <n v="0.23444444444444446"/>
  </r>
  <r>
    <n v="939"/>
    <x v="316"/>
    <n v="7"/>
    <n v="35"/>
    <n v="13"/>
    <x v="5"/>
    <s v="November"/>
    <x v="4"/>
    <n v="17"/>
    <n v="34"/>
    <s v="Garcia, David"/>
    <n v="2383"/>
    <n v="7"/>
    <s v="Vendedor Jr"/>
    <n v="2"/>
    <n v="34"/>
    <n v="17"/>
    <n v="17"/>
    <n v="17"/>
    <n v="0.17"/>
    <x v="179"/>
    <n v="221"/>
    <n v="75.14"/>
    <x v="385"/>
    <n v="0.33"/>
  </r>
  <r>
    <n v="940"/>
    <x v="317"/>
    <n v="1"/>
    <n v="31"/>
    <n v="10"/>
    <x v="6"/>
    <s v="November"/>
    <x v="8"/>
    <n v="10"/>
    <n v="20"/>
    <s v="Fernandez, Isabel"/>
    <n v="2227"/>
    <n v="7"/>
    <s v="Vendedor Jr"/>
    <n v="2"/>
    <n v="20"/>
    <n v="10"/>
    <n v="10"/>
    <n v="10"/>
    <n v="0.17"/>
    <x v="57"/>
    <n v="100"/>
    <n v="34"/>
    <x v="692"/>
    <n v="0.33"/>
  </r>
  <r>
    <n v="941"/>
    <x v="317"/>
    <n v="9"/>
    <n v="30"/>
    <n v="12"/>
    <x v="6"/>
    <s v="November"/>
    <x v="0"/>
    <n v="26"/>
    <n v="52"/>
    <s v="Gonzalez, Francisco"/>
    <n v="3909"/>
    <n v="6"/>
    <s v="Vendedor Ssr"/>
    <n v="2"/>
    <n v="52"/>
    <n v="26"/>
    <n v="26"/>
    <n v="26"/>
    <n v="0.17"/>
    <x v="42"/>
    <n v="312"/>
    <n v="106.08000000000001"/>
    <x v="551"/>
    <n v="0.32999999999999996"/>
  </r>
  <r>
    <n v="942"/>
    <x v="317"/>
    <n v="7"/>
    <n v="33"/>
    <n v="15"/>
    <x v="6"/>
    <s v="November"/>
    <x v="4"/>
    <n v="17"/>
    <n v="34"/>
    <s v="Martin, Josefa"/>
    <n v="4217"/>
    <n v="5"/>
    <s v="Vendedor Sr"/>
    <n v="2"/>
    <n v="34"/>
    <n v="17"/>
    <n v="17"/>
    <n v="17"/>
    <n v="0.17"/>
    <x v="121"/>
    <n v="255"/>
    <n v="86.7"/>
    <x v="375"/>
    <n v="0.33"/>
  </r>
  <r>
    <n v="956"/>
    <x v="318"/>
    <n v="9"/>
    <n v="5"/>
    <n v="12"/>
    <x v="4"/>
    <s v="November"/>
    <x v="0"/>
    <n v="26"/>
    <n v="52"/>
    <s v="Lopez, Laura"/>
    <n v="3037"/>
    <n v="6"/>
    <s v="Vendedor Ssr"/>
    <n v="2"/>
    <n v="52"/>
    <n v="26"/>
    <n v="26"/>
    <n v="26"/>
    <n v="0.17"/>
    <x v="42"/>
    <n v="312"/>
    <n v="106.08000000000001"/>
    <x v="551"/>
    <n v="0.32999999999999996"/>
  </r>
  <r>
    <n v="944"/>
    <x v="235"/>
    <n v="5"/>
    <n v="11"/>
    <n v="17"/>
    <x v="0"/>
    <s v="November"/>
    <x v="6"/>
    <n v="24"/>
    <n v="48"/>
    <s v="Garcia, Isabel"/>
    <n v="3985"/>
    <n v="6"/>
    <s v="Vendedor Ssr"/>
    <n v="2"/>
    <n v="57.599999999999994"/>
    <n v="24"/>
    <n v="24"/>
    <n v="24"/>
    <n v="0.17"/>
    <x v="223"/>
    <n v="408"/>
    <n v="166.464"/>
    <x v="693"/>
    <n v="0.41333333333333333"/>
  </r>
  <r>
    <n v="945"/>
    <x v="235"/>
    <n v="3"/>
    <n v="29"/>
    <n v="14"/>
    <x v="0"/>
    <s v="November"/>
    <x v="2"/>
    <n v="23"/>
    <n v="46"/>
    <s v="Rodriguez, Jose"/>
    <n v="4645"/>
    <n v="5"/>
    <s v="Vendedor Sr"/>
    <n v="2"/>
    <n v="55.199999999999996"/>
    <n v="23"/>
    <n v="23"/>
    <n v="23"/>
    <n v="0.17"/>
    <x v="192"/>
    <n v="322"/>
    <n v="131.376"/>
    <x v="694"/>
    <n v="0.41333333333333333"/>
  </r>
  <r>
    <n v="946"/>
    <x v="319"/>
    <n v="4"/>
    <n v="27"/>
    <n v="12"/>
    <x v="1"/>
    <s v="November"/>
    <x v="7"/>
    <n v="14"/>
    <n v="28"/>
    <s v="Martin, Antonio"/>
    <n v="1057"/>
    <n v="8"/>
    <s v="Pasante"/>
    <n v="1"/>
    <n v="28"/>
    <n v="14"/>
    <n v="14"/>
    <n v="14"/>
    <n v="0.15"/>
    <x v="70"/>
    <n v="168"/>
    <n v="50.4"/>
    <x v="255"/>
    <n v="0.35"/>
  </r>
  <r>
    <n v="947"/>
    <x v="319"/>
    <n v="9"/>
    <n v="28"/>
    <n v="17"/>
    <x v="1"/>
    <s v="November"/>
    <x v="0"/>
    <n v="26"/>
    <n v="52"/>
    <s v="Garcia, Manuel"/>
    <n v="5249"/>
    <n v="4"/>
    <s v="Jefe"/>
    <n v="3"/>
    <n v="52"/>
    <n v="26"/>
    <n v="26"/>
    <n v="26"/>
    <n v="0.19"/>
    <x v="143"/>
    <n v="442"/>
    <n v="167.96"/>
    <x v="695"/>
    <n v="0.30999999999999994"/>
  </r>
  <r>
    <n v="948"/>
    <x v="319"/>
    <n v="10"/>
    <n v="29"/>
    <n v="15"/>
    <x v="1"/>
    <s v="November"/>
    <x v="1"/>
    <n v="29"/>
    <n v="58"/>
    <s v="Rodriguez, Jose"/>
    <n v="4645"/>
    <n v="5"/>
    <s v="Vendedor Sr"/>
    <n v="2"/>
    <n v="58"/>
    <n v="29"/>
    <n v="29"/>
    <n v="29"/>
    <n v="0.17"/>
    <x v="103"/>
    <n v="435"/>
    <n v="147.9"/>
    <x v="284"/>
    <n v="0.33"/>
  </r>
  <r>
    <n v="949"/>
    <x v="320"/>
    <n v="2"/>
    <n v="2"/>
    <n v="16"/>
    <x v="2"/>
    <s v="November"/>
    <x v="3"/>
    <n v="14"/>
    <n v="28"/>
    <s v="Rodriguez, Ana"/>
    <n v="6979"/>
    <n v="3"/>
    <s v="Gerente"/>
    <n v="3"/>
    <n v="25.2"/>
    <n v="14"/>
    <n v="14"/>
    <n v="14"/>
    <n v="0.19"/>
    <x v="94"/>
    <n v="224"/>
    <n v="76.608000000000004"/>
    <x v="696"/>
    <n v="0.25444444444444442"/>
  </r>
  <r>
    <n v="950"/>
    <x v="320"/>
    <n v="8"/>
    <n v="16"/>
    <n v="16"/>
    <x v="2"/>
    <s v="November"/>
    <x v="5"/>
    <n v="14"/>
    <n v="28"/>
    <s v="Martin, Francisco"/>
    <n v="2456"/>
    <n v="7"/>
    <s v="Vendedor Jr"/>
    <n v="2"/>
    <n v="28"/>
    <n v="14"/>
    <n v="14"/>
    <n v="14"/>
    <n v="0.17"/>
    <x v="43"/>
    <n v="224"/>
    <n v="76.160000000000011"/>
    <x v="275"/>
    <n v="0.32999999999999996"/>
  </r>
  <r>
    <n v="951"/>
    <x v="320"/>
    <n v="10"/>
    <n v="27"/>
    <n v="15"/>
    <x v="2"/>
    <s v="November"/>
    <x v="1"/>
    <n v="29"/>
    <n v="58"/>
    <s v="Martin, Antonio"/>
    <n v="1057"/>
    <n v="8"/>
    <s v="Pasante"/>
    <n v="1"/>
    <n v="58"/>
    <n v="29"/>
    <n v="29"/>
    <n v="29"/>
    <n v="0.15"/>
    <x v="103"/>
    <n v="435"/>
    <n v="130.5"/>
    <x v="258"/>
    <n v="0.35"/>
  </r>
  <r>
    <n v="952"/>
    <x v="321"/>
    <n v="3"/>
    <n v="6"/>
    <n v="14"/>
    <x v="3"/>
    <s v="November"/>
    <x v="2"/>
    <n v="23"/>
    <n v="46"/>
    <s v="Martinez, Pilar"/>
    <n v="2700"/>
    <n v="2"/>
    <s v="Director"/>
    <n v="4"/>
    <n v="41.4"/>
    <n v="23"/>
    <n v="23"/>
    <n v="23"/>
    <n v="0.21"/>
    <x v="180"/>
    <n v="322"/>
    <n v="121.71599999999999"/>
    <x v="697"/>
    <n v="0.23444444444444446"/>
  </r>
  <r>
    <n v="953"/>
    <x v="321"/>
    <n v="4"/>
    <n v="38"/>
    <n v="15"/>
    <x v="3"/>
    <s v="November"/>
    <x v="7"/>
    <n v="14"/>
    <n v="28"/>
    <s v="Fernandez, Jose"/>
    <n v="3055"/>
    <n v="6"/>
    <s v="Vendedor Ssr"/>
    <n v="2"/>
    <n v="28"/>
    <n v="14"/>
    <n v="14"/>
    <n v="14"/>
    <n v="0.17"/>
    <x v="74"/>
    <n v="210"/>
    <n v="71.400000000000006"/>
    <x v="158"/>
    <n v="0.33000000000000007"/>
  </r>
  <r>
    <n v="954"/>
    <x v="321"/>
    <n v="10"/>
    <n v="12"/>
    <n v="15"/>
    <x v="3"/>
    <s v="November"/>
    <x v="1"/>
    <n v="29"/>
    <n v="58"/>
    <s v="Rodriguez, Javier"/>
    <n v="2027"/>
    <n v="7"/>
    <s v="Vendedor Jr"/>
    <n v="2"/>
    <n v="58"/>
    <n v="29"/>
    <n v="29"/>
    <n v="29"/>
    <n v="0.17"/>
    <x v="103"/>
    <n v="435"/>
    <n v="147.9"/>
    <x v="284"/>
    <n v="0.33"/>
  </r>
  <r>
    <n v="955"/>
    <x v="318"/>
    <n v="5"/>
    <n v="34"/>
    <n v="17"/>
    <x v="4"/>
    <s v="November"/>
    <x v="6"/>
    <n v="24"/>
    <n v="48"/>
    <s v="Lopez, Teresa"/>
    <n v="3680"/>
    <n v="6"/>
    <s v="Vendedor Ssr"/>
    <n v="2"/>
    <n v="48"/>
    <n v="24"/>
    <n v="24"/>
    <n v="24"/>
    <n v="0.17"/>
    <x v="85"/>
    <n v="408"/>
    <n v="138.72"/>
    <x v="679"/>
    <n v="0.32999999999999996"/>
  </r>
  <r>
    <n v="186"/>
    <x v="63"/>
    <n v="1"/>
    <n v="5"/>
    <n v="11"/>
    <x v="6"/>
    <s v="March"/>
    <x v="8"/>
    <n v="10"/>
    <n v="20"/>
    <s v="Lopez, Laura"/>
    <n v="3037"/>
    <n v="6"/>
    <s v="Vendedor Ssr"/>
    <n v="2"/>
    <n v="20"/>
    <n v="10"/>
    <n v="10"/>
    <n v="10"/>
    <n v="0.11"/>
    <x v="41"/>
    <n v="110"/>
    <n v="24.2"/>
    <x v="119"/>
    <n v="0.39000000000000007"/>
  </r>
  <r>
    <n v="957"/>
    <x v="318"/>
    <n v="2"/>
    <n v="13"/>
    <n v="16"/>
    <x v="4"/>
    <s v="November"/>
    <x v="3"/>
    <n v="14"/>
    <n v="28"/>
    <s v="Gonzalez, Josefa"/>
    <n v="1830"/>
    <n v="8"/>
    <s v="Pasante"/>
    <n v="1"/>
    <n v="28"/>
    <n v="14"/>
    <n v="14"/>
    <n v="14"/>
    <n v="0.15"/>
    <x v="43"/>
    <n v="224"/>
    <n v="67.2"/>
    <x v="125"/>
    <n v="0.35000000000000003"/>
  </r>
  <r>
    <n v="958"/>
    <x v="322"/>
    <n v="3"/>
    <n v="13"/>
    <n v="19"/>
    <x v="5"/>
    <s v="November"/>
    <x v="2"/>
    <n v="23"/>
    <n v="46"/>
    <s v="Gonzalez, Josefa"/>
    <n v="1830"/>
    <n v="8"/>
    <s v="Pasante"/>
    <n v="1"/>
    <n v="46"/>
    <n v="23"/>
    <n v="23"/>
    <n v="23"/>
    <n v="0.15"/>
    <x v="93"/>
    <n v="437"/>
    <n v="131.1"/>
    <x v="698"/>
    <n v="0.35"/>
  </r>
  <r>
    <n v="959"/>
    <x v="322"/>
    <n v="10"/>
    <n v="1"/>
    <n v="16"/>
    <x v="5"/>
    <s v="November"/>
    <x v="1"/>
    <n v="29"/>
    <n v="58"/>
    <s v="Garcia, Juan"/>
    <n v="7402"/>
    <n v="7"/>
    <s v="Vendedor Jr"/>
    <n v="2"/>
    <n v="58"/>
    <n v="29"/>
    <n v="29"/>
    <n v="29"/>
    <n v="0.17"/>
    <x v="105"/>
    <n v="464"/>
    <n v="157.76000000000002"/>
    <x v="699"/>
    <n v="0.33"/>
  </r>
  <r>
    <n v="960"/>
    <x v="322"/>
    <n v="1"/>
    <n v="9"/>
    <n v="16"/>
    <x v="5"/>
    <s v="November"/>
    <x v="8"/>
    <n v="10"/>
    <n v="20"/>
    <s v="Gomez, Jose"/>
    <n v="5400"/>
    <n v="4"/>
    <s v="Jefe"/>
    <n v="3"/>
    <n v="20"/>
    <n v="10"/>
    <n v="10"/>
    <n v="10"/>
    <n v="0.19"/>
    <x v="65"/>
    <n v="160"/>
    <n v="60.8"/>
    <x v="535"/>
    <n v="0.30999999999999994"/>
  </r>
  <r>
    <n v="961"/>
    <x v="323"/>
    <n v="1"/>
    <n v="24"/>
    <n v="10"/>
    <x v="6"/>
    <s v="November"/>
    <x v="8"/>
    <n v="10"/>
    <n v="20"/>
    <s v="Sanchez, Isabel"/>
    <n v="4875"/>
    <n v="5"/>
    <s v="Vendedor Sr"/>
    <n v="2"/>
    <n v="20"/>
    <n v="10"/>
    <n v="10"/>
    <n v="10"/>
    <n v="0.17"/>
    <x v="57"/>
    <n v="100"/>
    <n v="34"/>
    <x v="692"/>
    <n v="0.33"/>
  </r>
  <r>
    <n v="962"/>
    <x v="323"/>
    <n v="3"/>
    <n v="36"/>
    <n v="10"/>
    <x v="6"/>
    <s v="November"/>
    <x v="2"/>
    <n v="23"/>
    <n v="46"/>
    <s v="Rodriguez, Francisco"/>
    <n v="1898"/>
    <n v="8"/>
    <s v="Pasante"/>
    <n v="1"/>
    <n v="46"/>
    <n v="23"/>
    <n v="23"/>
    <n v="23"/>
    <n v="0.15"/>
    <x v="30"/>
    <n v="230"/>
    <n v="69"/>
    <x v="700"/>
    <n v="0.35"/>
  </r>
  <r>
    <n v="963"/>
    <x v="323"/>
    <n v="2"/>
    <n v="35"/>
    <n v="13"/>
    <x v="6"/>
    <s v="November"/>
    <x v="3"/>
    <n v="14"/>
    <n v="28"/>
    <s v="Garcia, David"/>
    <n v="2383"/>
    <n v="7"/>
    <s v="Vendedor Jr"/>
    <n v="2"/>
    <n v="28"/>
    <n v="14"/>
    <n v="14"/>
    <n v="14"/>
    <n v="0.17"/>
    <x v="16"/>
    <n v="182"/>
    <n v="61.88"/>
    <x v="11"/>
    <n v="0.33"/>
  </r>
  <r>
    <n v="964"/>
    <x v="324"/>
    <n v="6"/>
    <n v="4"/>
    <n v="14"/>
    <x v="0"/>
    <s v="November"/>
    <x v="9"/>
    <n v="16"/>
    <n v="32"/>
    <s v="Fernandez, Isabel"/>
    <n v="4345"/>
    <n v="5"/>
    <s v="Vendedor Sr"/>
    <n v="2"/>
    <n v="38.4"/>
    <n v="16"/>
    <n v="16"/>
    <n v="16"/>
    <n v="0.17"/>
    <x v="96"/>
    <n v="224"/>
    <n v="91.39200000000001"/>
    <x v="701"/>
    <n v="0.41333333333333339"/>
  </r>
  <r>
    <n v="965"/>
    <x v="324"/>
    <n v="8"/>
    <n v="24"/>
    <n v="15"/>
    <x v="0"/>
    <s v="November"/>
    <x v="5"/>
    <n v="14"/>
    <n v="28"/>
    <s v="Sanchez, Isabel"/>
    <n v="4875"/>
    <n v="5"/>
    <s v="Vendedor Sr"/>
    <n v="2"/>
    <n v="33.6"/>
    <n v="14"/>
    <n v="14"/>
    <n v="14"/>
    <n v="0.17"/>
    <x v="61"/>
    <n v="210"/>
    <n v="85.68"/>
    <x v="96"/>
    <n v="0.41333333333333333"/>
  </r>
  <r>
    <n v="966"/>
    <x v="324"/>
    <n v="7"/>
    <n v="22"/>
    <n v="22"/>
    <x v="0"/>
    <s v="November"/>
    <x v="4"/>
    <n v="17"/>
    <n v="34"/>
    <s v="Lopez, Ana"/>
    <n v="1601"/>
    <n v="8"/>
    <s v="Pasante"/>
    <n v="1"/>
    <n v="40.799999999999997"/>
    <n v="17"/>
    <n v="17"/>
    <n v="17"/>
    <n v="0.15"/>
    <x v="224"/>
    <n v="374"/>
    <n v="134.63999999999999"/>
    <x v="702"/>
    <n v="0.43333333333333329"/>
  </r>
  <r>
    <n v="997"/>
    <x v="325"/>
    <n v="4"/>
    <n v="5"/>
    <n v="11"/>
    <x v="4"/>
    <s v="November"/>
    <x v="7"/>
    <n v="14"/>
    <n v="28"/>
    <s v="Lopez, Laura"/>
    <n v="3037"/>
    <n v="6"/>
    <s v="Vendedor Ssr"/>
    <n v="2"/>
    <n v="28"/>
    <n v="14"/>
    <n v="14"/>
    <n v="14"/>
    <n v="0.17"/>
    <x v="11"/>
    <n v="154"/>
    <n v="52.360000000000007"/>
    <x v="147"/>
    <n v="0.32999999999999996"/>
  </r>
  <r>
    <n v="968"/>
    <x v="12"/>
    <n v="9"/>
    <n v="29"/>
    <n v="16"/>
    <x v="1"/>
    <s v="November"/>
    <x v="0"/>
    <n v="26"/>
    <n v="52"/>
    <s v="Rodriguez, Jose"/>
    <n v="4645"/>
    <n v="5"/>
    <s v="Vendedor Sr"/>
    <n v="2"/>
    <n v="52"/>
    <n v="26"/>
    <n v="26"/>
    <n v="26"/>
    <n v="0.17"/>
    <x v="182"/>
    <n v="416"/>
    <n v="141.44"/>
    <x v="421"/>
    <n v="0.32999999999999996"/>
  </r>
  <r>
    <n v="969"/>
    <x v="12"/>
    <n v="3"/>
    <n v="35"/>
    <n v="15"/>
    <x v="1"/>
    <s v="November"/>
    <x v="2"/>
    <n v="23"/>
    <n v="46"/>
    <s v="Garcia, David"/>
    <n v="2383"/>
    <n v="7"/>
    <s v="Vendedor Jr"/>
    <n v="2"/>
    <n v="46"/>
    <n v="23"/>
    <n v="23"/>
    <n v="23"/>
    <n v="0.17"/>
    <x v="56"/>
    <n v="345"/>
    <n v="117.30000000000001"/>
    <x v="587"/>
    <n v="0.32999999999999996"/>
  </r>
  <r>
    <n v="970"/>
    <x v="326"/>
    <n v="1"/>
    <n v="4"/>
    <n v="13"/>
    <x v="2"/>
    <s v="November"/>
    <x v="8"/>
    <n v="10"/>
    <n v="20"/>
    <s v="Fernandez, Isabel"/>
    <n v="4345"/>
    <n v="5"/>
    <s v="Vendedor Sr"/>
    <n v="2"/>
    <n v="20"/>
    <n v="10"/>
    <n v="10"/>
    <n v="10"/>
    <n v="0.17"/>
    <x v="83"/>
    <n v="130"/>
    <n v="44.2"/>
    <x v="119"/>
    <n v="0.33000000000000007"/>
  </r>
  <r>
    <n v="971"/>
    <x v="326"/>
    <n v="10"/>
    <n v="25"/>
    <n v="18"/>
    <x v="2"/>
    <s v="November"/>
    <x v="1"/>
    <n v="29"/>
    <n v="58"/>
    <s v="Perez, Laura"/>
    <n v="3586"/>
    <n v="6"/>
    <s v="Vendedor Ssr"/>
    <n v="2"/>
    <n v="58"/>
    <n v="29"/>
    <n v="29"/>
    <n v="29"/>
    <n v="0.17"/>
    <x v="59"/>
    <n v="522"/>
    <n v="177.48000000000002"/>
    <x v="66"/>
    <n v="0.32999999999999996"/>
  </r>
  <r>
    <n v="972"/>
    <x v="326"/>
    <n v="5"/>
    <n v="28"/>
    <n v="16"/>
    <x v="2"/>
    <s v="November"/>
    <x v="6"/>
    <n v="24"/>
    <n v="48"/>
    <s v="Garcia, Manuel"/>
    <n v="5249"/>
    <n v="4"/>
    <s v="Jefe"/>
    <n v="3"/>
    <n v="48"/>
    <n v="24"/>
    <n v="24"/>
    <n v="24"/>
    <n v="0.19"/>
    <x v="29"/>
    <n v="384"/>
    <n v="145.92000000000002"/>
    <x v="703"/>
    <n v="0.30999999999999989"/>
  </r>
  <r>
    <n v="973"/>
    <x v="327"/>
    <n v="10"/>
    <n v="28"/>
    <n v="22"/>
    <x v="3"/>
    <s v="November"/>
    <x v="1"/>
    <n v="29"/>
    <n v="58"/>
    <s v="Garcia, Manuel"/>
    <n v="5249"/>
    <n v="4"/>
    <s v="Jefe"/>
    <n v="3"/>
    <n v="58"/>
    <n v="29"/>
    <n v="29"/>
    <n v="29"/>
    <n v="0.19"/>
    <x v="24"/>
    <n v="638"/>
    <n v="242.44"/>
    <x v="704"/>
    <n v="0.30999999999999994"/>
  </r>
  <r>
    <n v="974"/>
    <x v="327"/>
    <n v="7"/>
    <n v="26"/>
    <n v="16"/>
    <x v="3"/>
    <s v="November"/>
    <x v="4"/>
    <n v="17"/>
    <n v="34"/>
    <s v="Gomez, Pilar"/>
    <n v="2557"/>
    <n v="7"/>
    <s v="Vendedor Jr"/>
    <n v="2"/>
    <n v="34"/>
    <n v="17"/>
    <n v="17"/>
    <n v="17"/>
    <n v="0.17"/>
    <x v="14"/>
    <n v="272"/>
    <n v="92.48"/>
    <x v="422"/>
    <n v="0.32999999999999996"/>
  </r>
  <r>
    <n v="975"/>
    <x v="327"/>
    <n v="9"/>
    <n v="15"/>
    <n v="13"/>
    <x v="3"/>
    <s v="November"/>
    <x v="0"/>
    <n v="26"/>
    <n v="52"/>
    <s v="Gomez, David"/>
    <n v="1821"/>
    <n v="8"/>
    <s v="Pasante"/>
    <n v="1"/>
    <n v="52"/>
    <n v="26"/>
    <n v="26"/>
    <n v="26"/>
    <n v="0.15"/>
    <x v="5"/>
    <n v="338"/>
    <n v="101.39999999999999"/>
    <x v="705"/>
    <n v="0.35000000000000003"/>
  </r>
  <r>
    <n v="976"/>
    <x v="328"/>
    <n v="4"/>
    <n v="23"/>
    <n v="14"/>
    <x v="4"/>
    <s v="November"/>
    <x v="7"/>
    <n v="14"/>
    <n v="28"/>
    <s v="Martinez, Pedro"/>
    <n v="5555"/>
    <n v="4"/>
    <s v="Jefe"/>
    <n v="3"/>
    <n v="28"/>
    <n v="14"/>
    <n v="14"/>
    <n v="14"/>
    <n v="0.19"/>
    <x v="34"/>
    <n v="196"/>
    <n v="74.48"/>
    <x v="706"/>
    <n v="0.30999999999999994"/>
  </r>
  <r>
    <n v="977"/>
    <x v="328"/>
    <n v="3"/>
    <n v="24"/>
    <n v="19"/>
    <x v="4"/>
    <s v="November"/>
    <x v="2"/>
    <n v="23"/>
    <n v="46"/>
    <s v="Sanchez, Isabel"/>
    <n v="4875"/>
    <n v="5"/>
    <s v="Vendedor Sr"/>
    <n v="2"/>
    <n v="46"/>
    <n v="23"/>
    <n v="23"/>
    <n v="23"/>
    <n v="0.17"/>
    <x v="93"/>
    <n v="437"/>
    <n v="148.58000000000001"/>
    <x v="148"/>
    <n v="0.32999999999999996"/>
  </r>
  <r>
    <n v="978"/>
    <x v="328"/>
    <n v="4"/>
    <n v="40"/>
    <n v="17"/>
    <x v="4"/>
    <s v="November"/>
    <x v="7"/>
    <n v="14"/>
    <n v="28"/>
    <s v="Martin, Carmen"/>
    <n v="1598"/>
    <n v="8"/>
    <s v="Pasante"/>
    <n v="1"/>
    <n v="28"/>
    <n v="14"/>
    <n v="14"/>
    <n v="14"/>
    <n v="0.15"/>
    <x v="9"/>
    <n v="238"/>
    <n v="71.399999999999991"/>
    <x v="246"/>
    <n v="0.35000000000000003"/>
  </r>
  <r>
    <n v="979"/>
    <x v="329"/>
    <n v="3"/>
    <n v="3"/>
    <n v="12"/>
    <x v="5"/>
    <s v="November"/>
    <x v="2"/>
    <n v="23"/>
    <n v="46"/>
    <s v="Gonzalez, Pedro"/>
    <n v="5010"/>
    <n v="4"/>
    <s v="Jefe"/>
    <n v="3"/>
    <n v="46"/>
    <n v="23"/>
    <n v="23"/>
    <n v="23"/>
    <n v="0.19"/>
    <x v="102"/>
    <n v="276"/>
    <n v="104.88"/>
    <x v="707"/>
    <n v="0.31"/>
  </r>
  <r>
    <n v="980"/>
    <x v="329"/>
    <n v="1"/>
    <n v="5"/>
    <n v="10"/>
    <x v="5"/>
    <s v="November"/>
    <x v="8"/>
    <n v="10"/>
    <n v="20"/>
    <s v="Lopez, Laura"/>
    <n v="3037"/>
    <n v="6"/>
    <s v="Vendedor Ssr"/>
    <n v="2"/>
    <n v="20"/>
    <n v="10"/>
    <n v="10"/>
    <n v="10"/>
    <n v="0.17"/>
    <x v="57"/>
    <n v="100"/>
    <n v="34"/>
    <x v="692"/>
    <n v="0.33"/>
  </r>
  <r>
    <n v="981"/>
    <x v="329"/>
    <n v="7"/>
    <n v="11"/>
    <n v="21"/>
    <x v="5"/>
    <s v="November"/>
    <x v="4"/>
    <n v="17"/>
    <n v="34"/>
    <s v="Garcia, Isabel"/>
    <n v="3985"/>
    <n v="6"/>
    <s v="Vendedor Ssr"/>
    <n v="2"/>
    <n v="34"/>
    <n v="17"/>
    <n v="17"/>
    <n v="17"/>
    <n v="0.17"/>
    <x v="158"/>
    <n v="357"/>
    <n v="121.38000000000001"/>
    <x v="708"/>
    <n v="0.33"/>
  </r>
  <r>
    <n v="982"/>
    <x v="330"/>
    <n v="10"/>
    <n v="18"/>
    <n v="13"/>
    <x v="6"/>
    <s v="November"/>
    <x v="1"/>
    <n v="29"/>
    <n v="58"/>
    <s v="Garcia, Jose"/>
    <n v="5194"/>
    <n v="4"/>
    <s v="Jefe"/>
    <n v="3"/>
    <n v="58"/>
    <n v="29"/>
    <n v="29"/>
    <n v="29"/>
    <n v="0.19"/>
    <x v="71"/>
    <n v="377"/>
    <n v="143.26"/>
    <x v="687"/>
    <n v="0.31"/>
  </r>
  <r>
    <n v="983"/>
    <x v="330"/>
    <n v="8"/>
    <n v="9"/>
    <n v="20"/>
    <x v="6"/>
    <s v="November"/>
    <x v="5"/>
    <n v="14"/>
    <n v="28"/>
    <s v="Gomez, Jose"/>
    <n v="5400"/>
    <n v="4"/>
    <s v="Jefe"/>
    <n v="3"/>
    <n v="28"/>
    <n v="14"/>
    <n v="14"/>
    <n v="14"/>
    <n v="0.19"/>
    <x v="21"/>
    <n v="280"/>
    <n v="106.4"/>
    <x v="583"/>
    <n v="0.31000000000000005"/>
  </r>
  <r>
    <n v="984"/>
    <x v="330"/>
    <n v="5"/>
    <n v="17"/>
    <n v="13"/>
    <x v="6"/>
    <s v="November"/>
    <x v="6"/>
    <n v="24"/>
    <n v="48"/>
    <s v="Messi, Lionel"/>
    <n v="8512"/>
    <n v="1"/>
    <s v="CEO"/>
    <n v="5"/>
    <n v="43.2"/>
    <n v="24"/>
    <n v="24"/>
    <n v="24"/>
    <n v="0.23"/>
    <x v="225"/>
    <n v="312"/>
    <n v="129.16800000000001"/>
    <x v="709"/>
    <n v="0.21444444444444447"/>
  </r>
  <r>
    <n v="985"/>
    <x v="331"/>
    <n v="10"/>
    <n v="40"/>
    <n v="12"/>
    <x v="0"/>
    <s v="November"/>
    <x v="1"/>
    <n v="29"/>
    <n v="58"/>
    <s v="Martin, Carmen"/>
    <n v="1598"/>
    <n v="8"/>
    <s v="Pasante"/>
    <n v="1"/>
    <n v="69.599999999999994"/>
    <n v="29"/>
    <n v="29"/>
    <n v="29"/>
    <n v="0.15"/>
    <x v="226"/>
    <n v="348"/>
    <n v="125.27999999999999"/>
    <x v="170"/>
    <n v="0.43333333333333329"/>
  </r>
  <r>
    <n v="986"/>
    <x v="331"/>
    <n v="3"/>
    <n v="14"/>
    <n v="16"/>
    <x v="0"/>
    <s v="November"/>
    <x v="2"/>
    <n v="23"/>
    <n v="46"/>
    <s v="Fernandez, Teresa"/>
    <n v="7062"/>
    <n v="2"/>
    <s v="Director"/>
    <n v="4"/>
    <n v="41.4"/>
    <n v="23"/>
    <n v="23"/>
    <n v="23"/>
    <n v="0.21"/>
    <x v="130"/>
    <n v="368"/>
    <n v="139.10399999999998"/>
    <x v="710"/>
    <n v="0.23444444444444443"/>
  </r>
  <r>
    <n v="987"/>
    <x v="331"/>
    <n v="2"/>
    <n v="19"/>
    <n v="12"/>
    <x v="0"/>
    <s v="November"/>
    <x v="3"/>
    <n v="14"/>
    <n v="28"/>
    <s v="Rodriguez, Maria"/>
    <n v="4862"/>
    <n v="5"/>
    <s v="Vendedor Sr"/>
    <n v="2"/>
    <n v="33.6"/>
    <n v="14"/>
    <n v="14"/>
    <n v="14"/>
    <n v="0.17"/>
    <x v="154"/>
    <n v="168"/>
    <n v="68.544000000000011"/>
    <x v="711"/>
    <n v="0.41333333333333339"/>
  </r>
  <r>
    <n v="988"/>
    <x v="332"/>
    <n v="4"/>
    <n v="19"/>
    <n v="13"/>
    <x v="1"/>
    <s v="November"/>
    <x v="7"/>
    <n v="14"/>
    <n v="28"/>
    <s v="Rodriguez, Maria"/>
    <n v="4862"/>
    <n v="5"/>
    <s v="Vendedor Sr"/>
    <n v="2"/>
    <n v="28"/>
    <n v="14"/>
    <n v="14"/>
    <n v="14"/>
    <n v="0.17"/>
    <x v="16"/>
    <n v="182"/>
    <n v="61.88"/>
    <x v="11"/>
    <n v="0.33"/>
  </r>
  <r>
    <n v="989"/>
    <x v="332"/>
    <n v="5"/>
    <n v="35"/>
    <n v="15"/>
    <x v="1"/>
    <s v="November"/>
    <x v="6"/>
    <n v="24"/>
    <n v="48"/>
    <s v="Garcia, David"/>
    <n v="2383"/>
    <n v="7"/>
    <s v="Vendedor Jr"/>
    <n v="2"/>
    <n v="48"/>
    <n v="24"/>
    <n v="24"/>
    <n v="24"/>
    <n v="0.17"/>
    <x v="22"/>
    <n v="360"/>
    <n v="122.4"/>
    <x v="374"/>
    <n v="0.33"/>
  </r>
  <r>
    <n v="990"/>
    <x v="332"/>
    <n v="2"/>
    <n v="25"/>
    <n v="18"/>
    <x v="1"/>
    <s v="November"/>
    <x v="3"/>
    <n v="14"/>
    <n v="28"/>
    <s v="Perez, Laura"/>
    <n v="3586"/>
    <n v="6"/>
    <s v="Vendedor Ssr"/>
    <n v="2"/>
    <n v="28"/>
    <n v="14"/>
    <n v="14"/>
    <n v="14"/>
    <n v="0.17"/>
    <x v="61"/>
    <n v="252"/>
    <n v="85.68"/>
    <x v="146"/>
    <n v="0.32999999999999996"/>
  </r>
  <r>
    <n v="991"/>
    <x v="333"/>
    <n v="5"/>
    <n v="21"/>
    <n v="16"/>
    <x v="2"/>
    <s v="November"/>
    <x v="6"/>
    <n v="24"/>
    <n v="48"/>
    <s v="Fernandez, Juan"/>
    <n v="2616"/>
    <n v="7"/>
    <s v="Vendedor Jr"/>
    <n v="2"/>
    <n v="48"/>
    <n v="24"/>
    <n v="24"/>
    <n v="24"/>
    <n v="0.17"/>
    <x v="29"/>
    <n v="384"/>
    <n v="130.56"/>
    <x v="712"/>
    <n v="0.33000000000000007"/>
  </r>
  <r>
    <n v="992"/>
    <x v="333"/>
    <n v="7"/>
    <n v="40"/>
    <n v="21"/>
    <x v="2"/>
    <s v="November"/>
    <x v="4"/>
    <n v="17"/>
    <n v="34"/>
    <s v="Martin, Carmen"/>
    <n v="1598"/>
    <n v="8"/>
    <s v="Pasante"/>
    <n v="1"/>
    <n v="34"/>
    <n v="17"/>
    <n v="17"/>
    <n v="17"/>
    <n v="0.15"/>
    <x v="158"/>
    <n v="357"/>
    <n v="107.1"/>
    <x v="713"/>
    <n v="0.35"/>
  </r>
  <r>
    <n v="993"/>
    <x v="333"/>
    <n v="10"/>
    <n v="15"/>
    <n v="10"/>
    <x v="2"/>
    <s v="November"/>
    <x v="1"/>
    <n v="29"/>
    <n v="58"/>
    <s v="Gomez, David"/>
    <n v="1821"/>
    <n v="8"/>
    <s v="Pasante"/>
    <n v="1"/>
    <n v="58"/>
    <n v="29"/>
    <n v="29"/>
    <n v="29"/>
    <n v="0.15"/>
    <x v="3"/>
    <n v="290"/>
    <n v="87"/>
    <x v="264"/>
    <n v="0.35"/>
  </r>
  <r>
    <n v="994"/>
    <x v="334"/>
    <n v="1"/>
    <n v="16"/>
    <n v="11"/>
    <x v="3"/>
    <s v="November"/>
    <x v="8"/>
    <n v="10"/>
    <n v="20"/>
    <s v="Martin, Francisco"/>
    <n v="2456"/>
    <n v="7"/>
    <s v="Vendedor Jr"/>
    <n v="2"/>
    <n v="20"/>
    <n v="10"/>
    <n v="10"/>
    <n v="10"/>
    <n v="0.17"/>
    <x v="41"/>
    <n v="110"/>
    <n v="37.400000000000006"/>
    <x v="714"/>
    <n v="0.32999999999999996"/>
  </r>
  <r>
    <n v="995"/>
    <x v="334"/>
    <n v="7"/>
    <n v="5"/>
    <n v="10"/>
    <x v="3"/>
    <s v="November"/>
    <x v="4"/>
    <n v="17"/>
    <n v="34"/>
    <s v="Lopez, Laura"/>
    <n v="3037"/>
    <n v="6"/>
    <s v="Vendedor Ssr"/>
    <n v="2"/>
    <n v="34"/>
    <n v="17"/>
    <n v="17"/>
    <n v="17"/>
    <n v="0.17"/>
    <x v="39"/>
    <n v="170"/>
    <n v="57.800000000000004"/>
    <x v="613"/>
    <n v="0.32999999999999996"/>
  </r>
  <r>
    <n v="996"/>
    <x v="334"/>
    <n v="5"/>
    <n v="33"/>
    <n v="17"/>
    <x v="3"/>
    <s v="November"/>
    <x v="6"/>
    <n v="24"/>
    <n v="48"/>
    <s v="Martin, Josefa"/>
    <n v="4217"/>
    <n v="5"/>
    <s v="Vendedor Sr"/>
    <n v="2"/>
    <n v="48"/>
    <n v="24"/>
    <n v="24"/>
    <n v="24"/>
    <n v="0.17"/>
    <x v="85"/>
    <n v="408"/>
    <n v="138.72"/>
    <x v="679"/>
    <n v="0.32999999999999996"/>
  </r>
  <r>
    <n v="664"/>
    <x v="228"/>
    <n v="6"/>
    <n v="5"/>
    <n v="9"/>
    <x v="5"/>
    <s v="August"/>
    <x v="9"/>
    <n v="16"/>
    <n v="32"/>
    <s v="Lopez, Laura"/>
    <n v="3037"/>
    <n v="6"/>
    <s v="Vendedor Ssr"/>
    <n v="2"/>
    <n v="32"/>
    <n v="16"/>
    <n v="16"/>
    <n v="16"/>
    <n v="0.14000000000000001"/>
    <x v="45"/>
    <n v="144"/>
    <n v="40.320000000000007"/>
    <x v="715"/>
    <n v="0.36000000000000004"/>
  </r>
  <r>
    <n v="998"/>
    <x v="325"/>
    <n v="9"/>
    <n v="18"/>
    <n v="26"/>
    <x v="4"/>
    <s v="November"/>
    <x v="0"/>
    <n v="26"/>
    <n v="52"/>
    <s v="Garcia, Jose"/>
    <n v="5194"/>
    <n v="4"/>
    <s v="Jefe"/>
    <n v="3"/>
    <n v="52"/>
    <n v="26"/>
    <n v="26"/>
    <n v="26"/>
    <n v="0.19"/>
    <x v="227"/>
    <n v="676"/>
    <n v="256.88"/>
    <x v="716"/>
    <n v="0.31"/>
  </r>
  <r>
    <n v="999"/>
    <x v="325"/>
    <n v="5"/>
    <n v="17"/>
    <n v="11"/>
    <x v="4"/>
    <s v="November"/>
    <x v="6"/>
    <n v="24"/>
    <n v="48"/>
    <s v="Messi, Lionel"/>
    <n v="8512"/>
    <n v="1"/>
    <s v="CEO"/>
    <n v="5"/>
    <n v="43.2"/>
    <n v="24"/>
    <n v="24"/>
    <n v="24"/>
    <n v="0.23"/>
    <x v="228"/>
    <n v="264"/>
    <n v="109.29600000000002"/>
    <x v="717"/>
    <n v="0.21444444444444441"/>
  </r>
  <r>
    <n v="1000"/>
    <x v="335"/>
    <n v="8"/>
    <n v="36"/>
    <n v="15"/>
    <x v="5"/>
    <s v="December"/>
    <x v="5"/>
    <n v="14"/>
    <n v="28"/>
    <s v="Rodriguez, Francisco"/>
    <n v="1898"/>
    <n v="8"/>
    <s v="Pasante"/>
    <n v="1"/>
    <n v="28"/>
    <n v="14"/>
    <n v="14"/>
    <n v="14.98"/>
    <n v="0.18"/>
    <x v="74"/>
    <n v="224.70000000000002"/>
    <n v="75.599999999999994"/>
    <x v="718"/>
    <n v="0.28499999999999998"/>
  </r>
  <r>
    <n v="1001"/>
    <x v="335"/>
    <n v="2"/>
    <n v="14"/>
    <n v="10"/>
    <x v="5"/>
    <s v="December"/>
    <x v="3"/>
    <n v="14"/>
    <n v="28"/>
    <s v="Fernandez, Teresa"/>
    <n v="7062"/>
    <n v="2"/>
    <s v="Director"/>
    <n v="4"/>
    <n v="25.2"/>
    <n v="14"/>
    <n v="14"/>
    <n v="14"/>
    <n v="0.24"/>
    <x v="50"/>
    <n v="140"/>
    <n v="60.48"/>
    <x v="719"/>
    <n v="0.20444444444444448"/>
  </r>
  <r>
    <n v="1002"/>
    <x v="335"/>
    <n v="10"/>
    <n v="15"/>
    <n v="21"/>
    <x v="5"/>
    <s v="December"/>
    <x v="1"/>
    <n v="29"/>
    <n v="58"/>
    <s v="Gomez, David"/>
    <n v="1821"/>
    <n v="8"/>
    <s v="Pasante"/>
    <n v="1"/>
    <n v="58"/>
    <n v="29"/>
    <n v="31.900000000000002"/>
    <n v="29"/>
    <n v="0.18"/>
    <x v="196"/>
    <n v="609"/>
    <n v="219.23999999999998"/>
    <x v="497"/>
    <n v="0.32"/>
  </r>
  <r>
    <n v="1003"/>
    <x v="336"/>
    <n v="4"/>
    <n v="11"/>
    <n v="17"/>
    <x v="6"/>
    <s v="December"/>
    <x v="7"/>
    <n v="14"/>
    <n v="28"/>
    <s v="Garcia, Isabel"/>
    <n v="3985"/>
    <n v="6"/>
    <s v="Vendedor Ssr"/>
    <n v="2"/>
    <n v="28"/>
    <n v="14"/>
    <n v="14"/>
    <n v="14"/>
    <n v="0.2"/>
    <x v="9"/>
    <n v="238"/>
    <n v="95.2"/>
    <x v="289"/>
    <n v="0.30000000000000004"/>
  </r>
  <r>
    <n v="1004"/>
    <x v="336"/>
    <n v="4"/>
    <n v="19"/>
    <n v="18"/>
    <x v="6"/>
    <s v="December"/>
    <x v="7"/>
    <n v="14"/>
    <n v="28"/>
    <s v="Rodriguez, Maria"/>
    <n v="4862"/>
    <n v="5"/>
    <s v="Vendedor Sr"/>
    <n v="2"/>
    <n v="28"/>
    <n v="14"/>
    <n v="14"/>
    <n v="14"/>
    <n v="0.2"/>
    <x v="61"/>
    <n v="252"/>
    <n v="100.80000000000001"/>
    <x v="720"/>
    <n v="0.3"/>
  </r>
  <r>
    <n v="1005"/>
    <x v="336"/>
    <n v="2"/>
    <n v="39"/>
    <n v="15"/>
    <x v="6"/>
    <s v="December"/>
    <x v="3"/>
    <n v="14"/>
    <n v="28"/>
    <s v="Gomez, Maria"/>
    <n v="2483"/>
    <n v="7"/>
    <s v="Vendedor Jr"/>
    <n v="2"/>
    <n v="28"/>
    <n v="14"/>
    <n v="14"/>
    <n v="14"/>
    <n v="0.2"/>
    <x v="74"/>
    <n v="210"/>
    <n v="84"/>
    <x v="721"/>
    <n v="0.3"/>
  </r>
  <r>
    <n v="405"/>
    <x v="139"/>
    <n v="5"/>
    <n v="5"/>
    <n v="5"/>
    <x v="2"/>
    <s v="May"/>
    <x v="6"/>
    <n v="24"/>
    <n v="48"/>
    <s v="Lopez, Laura"/>
    <n v="3037"/>
    <n v="6"/>
    <s v="Vendedor Ssr"/>
    <n v="2"/>
    <n v="48"/>
    <n v="24"/>
    <n v="24"/>
    <n v="24"/>
    <n v="0.22"/>
    <x v="162"/>
    <n v="120"/>
    <n v="52.8"/>
    <x v="325"/>
    <n v="0.27999999999999997"/>
  </r>
  <r>
    <n v="1007"/>
    <x v="128"/>
    <n v="9"/>
    <n v="7"/>
    <n v="14"/>
    <x v="0"/>
    <s v="December"/>
    <x v="0"/>
    <n v="26"/>
    <n v="52"/>
    <s v="Sanchez, Antonio"/>
    <n v="1810"/>
    <n v="8"/>
    <s v="Pasante"/>
    <n v="1"/>
    <n v="62.4"/>
    <n v="26"/>
    <n v="28.6"/>
    <n v="26"/>
    <n v="0.18"/>
    <x v="175"/>
    <n v="364"/>
    <n v="157.24799999999999"/>
    <x v="722"/>
    <n v="0.40333333333333332"/>
  </r>
  <r>
    <n v="1008"/>
    <x v="128"/>
    <n v="3"/>
    <n v="6"/>
    <n v="18"/>
    <x v="0"/>
    <s v="December"/>
    <x v="2"/>
    <n v="23"/>
    <n v="46"/>
    <s v="Martinez, Pilar"/>
    <n v="2700"/>
    <n v="2"/>
    <s v="Director"/>
    <n v="4"/>
    <n v="41.4"/>
    <n v="23"/>
    <n v="23"/>
    <n v="23"/>
    <n v="0.24"/>
    <x v="229"/>
    <n v="414"/>
    <n v="178.84799999999998"/>
    <x v="723"/>
    <n v="0.20444444444444443"/>
  </r>
  <r>
    <n v="1009"/>
    <x v="337"/>
    <n v="9"/>
    <n v="27"/>
    <n v="17"/>
    <x v="1"/>
    <s v="December"/>
    <x v="0"/>
    <n v="26"/>
    <n v="52"/>
    <s v="Martin, Antonio"/>
    <n v="1057"/>
    <n v="8"/>
    <s v="Pasante"/>
    <n v="1"/>
    <n v="52"/>
    <n v="26"/>
    <n v="28.6"/>
    <n v="26"/>
    <n v="0.18"/>
    <x v="143"/>
    <n v="442"/>
    <n v="159.12"/>
    <x v="476"/>
    <n v="0.32"/>
  </r>
  <r>
    <n v="1010"/>
    <x v="337"/>
    <n v="9"/>
    <n v="34"/>
    <n v="18"/>
    <x v="1"/>
    <s v="December"/>
    <x v="0"/>
    <n v="26"/>
    <n v="52"/>
    <s v="Lopez, Teresa"/>
    <n v="3680"/>
    <n v="6"/>
    <s v="Vendedor Ssr"/>
    <n v="2"/>
    <n v="52"/>
    <n v="26"/>
    <n v="28.6"/>
    <n v="26"/>
    <n v="0.2"/>
    <x v="73"/>
    <n v="468"/>
    <n v="187.20000000000002"/>
    <x v="118"/>
    <n v="0.29999999999999993"/>
  </r>
  <r>
    <n v="1011"/>
    <x v="337"/>
    <n v="4"/>
    <n v="1"/>
    <n v="15"/>
    <x v="1"/>
    <s v="December"/>
    <x v="7"/>
    <n v="14"/>
    <n v="28"/>
    <s v="Garcia, Juan"/>
    <n v="7402"/>
    <n v="7"/>
    <s v="Vendedor Jr"/>
    <n v="2"/>
    <n v="28"/>
    <n v="14"/>
    <n v="14"/>
    <n v="14"/>
    <n v="0.2"/>
    <x v="74"/>
    <n v="210"/>
    <n v="84"/>
    <x v="721"/>
    <n v="0.3"/>
  </r>
  <r>
    <n v="1012"/>
    <x v="338"/>
    <n v="1"/>
    <n v="4"/>
    <n v="19"/>
    <x v="2"/>
    <s v="December"/>
    <x v="8"/>
    <n v="10"/>
    <n v="20"/>
    <s v="Fernandez, Isabel"/>
    <n v="4345"/>
    <n v="5"/>
    <s v="Vendedor Sr"/>
    <n v="2"/>
    <n v="20"/>
    <n v="10"/>
    <n v="10"/>
    <n v="10"/>
    <n v="0.2"/>
    <x v="78"/>
    <n v="190"/>
    <n v="76"/>
    <x v="724"/>
    <n v="0.3"/>
  </r>
  <r>
    <n v="1013"/>
    <x v="338"/>
    <n v="7"/>
    <n v="38"/>
    <n v="20"/>
    <x v="2"/>
    <s v="December"/>
    <x v="4"/>
    <n v="17"/>
    <n v="34"/>
    <s v="Fernandez, Jose"/>
    <n v="3055"/>
    <n v="6"/>
    <s v="Vendedor Ssr"/>
    <n v="2"/>
    <n v="34"/>
    <n v="17"/>
    <n v="17"/>
    <n v="18.190000000000001"/>
    <n v="0.2"/>
    <x v="112"/>
    <n v="363.8"/>
    <n v="136"/>
    <x v="725"/>
    <n v="0.26499999999999996"/>
  </r>
  <r>
    <n v="1014"/>
    <x v="338"/>
    <n v="4"/>
    <n v="11"/>
    <n v="5"/>
    <x v="2"/>
    <s v="December"/>
    <x v="7"/>
    <n v="14"/>
    <n v="28"/>
    <s v="Garcia, Isabel"/>
    <n v="3985"/>
    <n v="6"/>
    <s v="Vendedor Ssr"/>
    <n v="2"/>
    <n v="28"/>
    <n v="14"/>
    <n v="14"/>
    <n v="14"/>
    <n v="0.2"/>
    <x v="132"/>
    <n v="70"/>
    <n v="28"/>
    <x v="726"/>
    <n v="0.3"/>
  </r>
  <r>
    <n v="1015"/>
    <x v="339"/>
    <n v="6"/>
    <n v="30"/>
    <n v="17"/>
    <x v="3"/>
    <s v="December"/>
    <x v="9"/>
    <n v="16"/>
    <n v="32"/>
    <s v="Gonzalez, Francisco"/>
    <n v="3909"/>
    <n v="6"/>
    <s v="Vendedor Ssr"/>
    <n v="2"/>
    <n v="32"/>
    <n v="16"/>
    <n v="16"/>
    <n v="17.12"/>
    <n v="0.2"/>
    <x v="14"/>
    <n v="291.04000000000002"/>
    <n v="108.80000000000001"/>
    <x v="727"/>
    <n v="0.26499999999999996"/>
  </r>
  <r>
    <n v="1016"/>
    <x v="339"/>
    <n v="2"/>
    <n v="39"/>
    <n v="12"/>
    <x v="3"/>
    <s v="December"/>
    <x v="3"/>
    <n v="14"/>
    <n v="28"/>
    <s v="Gomez, Maria"/>
    <n v="2483"/>
    <n v="7"/>
    <s v="Vendedor Jr"/>
    <n v="2"/>
    <n v="28"/>
    <n v="14"/>
    <n v="14"/>
    <n v="14"/>
    <n v="0.2"/>
    <x v="70"/>
    <n v="168"/>
    <n v="67.2"/>
    <x v="319"/>
    <n v="0.30000000000000004"/>
  </r>
  <r>
    <n v="1017"/>
    <x v="339"/>
    <n v="3"/>
    <n v="14"/>
    <n v="16"/>
    <x v="3"/>
    <s v="December"/>
    <x v="2"/>
    <n v="23"/>
    <n v="46"/>
    <s v="Fernandez, Teresa"/>
    <n v="7062"/>
    <n v="2"/>
    <s v="Director"/>
    <n v="4"/>
    <n v="41.4"/>
    <n v="23"/>
    <n v="23"/>
    <n v="23"/>
    <n v="0.24"/>
    <x v="130"/>
    <n v="368"/>
    <n v="158.976"/>
    <x v="728"/>
    <n v="0.20444444444444443"/>
  </r>
  <r>
    <n v="1018"/>
    <x v="340"/>
    <n v="5"/>
    <n v="18"/>
    <n v="11"/>
    <x v="4"/>
    <s v="December"/>
    <x v="6"/>
    <n v="24"/>
    <n v="48"/>
    <s v="Garcia, Jose"/>
    <n v="5194"/>
    <n v="4"/>
    <s v="Jefe"/>
    <n v="3"/>
    <n v="48"/>
    <n v="24"/>
    <n v="24"/>
    <n v="25.68"/>
    <n v="0.22"/>
    <x v="75"/>
    <n v="282.48"/>
    <n v="116.16"/>
    <x v="729"/>
    <n v="0.24500000000000002"/>
  </r>
  <r>
    <n v="1019"/>
    <x v="340"/>
    <n v="2"/>
    <n v="16"/>
    <n v="20"/>
    <x v="4"/>
    <s v="December"/>
    <x v="3"/>
    <n v="14"/>
    <n v="28"/>
    <s v="Martin, Francisco"/>
    <n v="2456"/>
    <n v="7"/>
    <s v="Vendedor Jr"/>
    <n v="2"/>
    <n v="28"/>
    <n v="14"/>
    <n v="14"/>
    <n v="14"/>
    <n v="0.2"/>
    <x v="21"/>
    <n v="280"/>
    <n v="112"/>
    <x v="233"/>
    <n v="0.3"/>
  </r>
  <r>
    <n v="1020"/>
    <x v="340"/>
    <n v="4"/>
    <n v="15"/>
    <n v="12"/>
    <x v="4"/>
    <s v="December"/>
    <x v="7"/>
    <n v="14"/>
    <n v="28"/>
    <s v="Gomez, David"/>
    <n v="1821"/>
    <n v="8"/>
    <s v="Pasante"/>
    <n v="1"/>
    <n v="28"/>
    <n v="14"/>
    <n v="14"/>
    <n v="14"/>
    <n v="0.18"/>
    <x v="70"/>
    <n v="168"/>
    <n v="60.48"/>
    <x v="463"/>
    <n v="0.32"/>
  </r>
  <r>
    <n v="1021"/>
    <x v="341"/>
    <n v="2"/>
    <n v="34"/>
    <n v="11"/>
    <x v="5"/>
    <s v="December"/>
    <x v="3"/>
    <n v="14"/>
    <n v="28"/>
    <s v="Lopez, Teresa"/>
    <n v="3680"/>
    <n v="6"/>
    <s v="Vendedor Ssr"/>
    <n v="2"/>
    <n v="28"/>
    <n v="14"/>
    <n v="14"/>
    <n v="14"/>
    <n v="0.2"/>
    <x v="11"/>
    <n v="154"/>
    <n v="61.6"/>
    <x v="730"/>
    <n v="0.30000000000000004"/>
  </r>
  <r>
    <n v="1022"/>
    <x v="341"/>
    <n v="6"/>
    <n v="35"/>
    <n v="15"/>
    <x v="5"/>
    <s v="December"/>
    <x v="9"/>
    <n v="16"/>
    <n v="32"/>
    <s v="Garcia, David"/>
    <n v="2383"/>
    <n v="7"/>
    <s v="Vendedor Jr"/>
    <n v="2"/>
    <n v="32"/>
    <n v="16"/>
    <n v="16"/>
    <n v="17.12"/>
    <n v="0.2"/>
    <x v="10"/>
    <n v="256.8"/>
    <n v="96"/>
    <x v="731"/>
    <n v="0.26499999999999996"/>
  </r>
  <r>
    <n v="1023"/>
    <x v="341"/>
    <n v="2"/>
    <n v="14"/>
    <n v="21"/>
    <x v="5"/>
    <s v="December"/>
    <x v="3"/>
    <n v="14"/>
    <n v="28"/>
    <s v="Fernandez, Teresa"/>
    <n v="7062"/>
    <n v="2"/>
    <s v="Director"/>
    <n v="4"/>
    <n v="25.2"/>
    <n v="14"/>
    <n v="14"/>
    <n v="14"/>
    <n v="0.24"/>
    <x v="230"/>
    <n v="294"/>
    <n v="127.00799999999998"/>
    <x v="732"/>
    <n v="0.20444444444444437"/>
  </r>
  <r>
    <n v="1024"/>
    <x v="342"/>
    <n v="6"/>
    <n v="35"/>
    <n v="11"/>
    <x v="6"/>
    <s v="December"/>
    <x v="9"/>
    <n v="16"/>
    <n v="32"/>
    <s v="Garcia, David"/>
    <n v="2383"/>
    <n v="7"/>
    <s v="Vendedor Jr"/>
    <n v="2"/>
    <n v="32"/>
    <n v="16"/>
    <n v="16"/>
    <n v="17.12"/>
    <n v="0.2"/>
    <x v="79"/>
    <n v="188.32000000000002"/>
    <n v="70.400000000000006"/>
    <x v="733"/>
    <n v="0.2649999999999999"/>
  </r>
  <r>
    <n v="1025"/>
    <x v="342"/>
    <n v="10"/>
    <n v="35"/>
    <n v="18"/>
    <x v="6"/>
    <s v="December"/>
    <x v="1"/>
    <n v="29"/>
    <n v="58"/>
    <s v="Garcia, David"/>
    <n v="2383"/>
    <n v="7"/>
    <s v="Vendedor Jr"/>
    <n v="2"/>
    <n v="58"/>
    <n v="29"/>
    <n v="31.900000000000002"/>
    <n v="29"/>
    <n v="0.2"/>
    <x v="59"/>
    <n v="522"/>
    <n v="208.8"/>
    <x v="526"/>
    <n v="0.30000000000000004"/>
  </r>
  <r>
    <n v="1026"/>
    <x v="342"/>
    <n v="7"/>
    <n v="24"/>
    <n v="14"/>
    <x v="6"/>
    <s v="December"/>
    <x v="4"/>
    <n v="17"/>
    <n v="34"/>
    <s v="Sanchez, Isabel"/>
    <n v="4875"/>
    <n v="5"/>
    <s v="Vendedor Sr"/>
    <n v="2"/>
    <n v="34"/>
    <n v="17"/>
    <n v="17"/>
    <n v="18.190000000000001"/>
    <n v="0.2"/>
    <x v="9"/>
    <n v="254.66000000000003"/>
    <n v="95.2"/>
    <x v="734"/>
    <n v="0.26499999999999996"/>
  </r>
  <r>
    <n v="1027"/>
    <x v="343"/>
    <n v="5"/>
    <n v="23"/>
    <n v="21"/>
    <x v="0"/>
    <s v="December"/>
    <x v="6"/>
    <n v="24"/>
    <n v="48"/>
    <s v="Martinez, Pedro"/>
    <n v="5555"/>
    <n v="4"/>
    <s v="Jefe"/>
    <n v="3"/>
    <n v="57.599999999999994"/>
    <n v="24"/>
    <n v="24"/>
    <n v="25.68"/>
    <n v="0.22"/>
    <x v="170"/>
    <n v="539.28"/>
    <n v="266.11199999999997"/>
    <x v="735"/>
    <n v="0.33416666666666667"/>
  </r>
  <r>
    <n v="1028"/>
    <x v="343"/>
    <n v="3"/>
    <n v="4"/>
    <n v="14"/>
    <x v="0"/>
    <s v="December"/>
    <x v="2"/>
    <n v="23"/>
    <n v="46"/>
    <s v="Fernandez, Isabel"/>
    <n v="4345"/>
    <n v="5"/>
    <s v="Vendedor Sr"/>
    <n v="2"/>
    <n v="55.199999999999996"/>
    <n v="23"/>
    <n v="23"/>
    <n v="23"/>
    <n v="0.2"/>
    <x v="192"/>
    <n v="322"/>
    <n v="154.56"/>
    <x v="736"/>
    <n v="0.3833333333333333"/>
  </r>
  <r>
    <n v="1029"/>
    <x v="343"/>
    <n v="4"/>
    <n v="38"/>
    <n v="12"/>
    <x v="0"/>
    <s v="December"/>
    <x v="7"/>
    <n v="14"/>
    <n v="28"/>
    <s v="Fernandez, Jose"/>
    <n v="3055"/>
    <n v="6"/>
    <s v="Vendedor Ssr"/>
    <n v="2"/>
    <n v="33.6"/>
    <n v="14"/>
    <n v="14"/>
    <n v="14"/>
    <n v="0.2"/>
    <x v="154"/>
    <n v="168"/>
    <n v="80.640000000000015"/>
    <x v="737"/>
    <n v="0.38333333333333336"/>
  </r>
  <r>
    <n v="1030"/>
    <x v="344"/>
    <n v="7"/>
    <n v="18"/>
    <n v="15"/>
    <x v="1"/>
    <s v="December"/>
    <x v="4"/>
    <n v="17"/>
    <n v="34"/>
    <s v="Garcia, Jose"/>
    <n v="5194"/>
    <n v="4"/>
    <s v="Jefe"/>
    <n v="3"/>
    <n v="34"/>
    <n v="17"/>
    <n v="17"/>
    <n v="18.190000000000001"/>
    <n v="0.22"/>
    <x v="121"/>
    <n v="272.85000000000002"/>
    <n v="112.2"/>
    <x v="738"/>
    <n v="0.24499999999999997"/>
  </r>
  <r>
    <n v="1031"/>
    <x v="344"/>
    <n v="2"/>
    <n v="24"/>
    <n v="19"/>
    <x v="1"/>
    <s v="December"/>
    <x v="3"/>
    <n v="14"/>
    <n v="28"/>
    <s v="Sanchez, Isabel"/>
    <n v="4875"/>
    <n v="5"/>
    <s v="Vendedor Sr"/>
    <n v="2"/>
    <n v="28"/>
    <n v="14"/>
    <n v="14"/>
    <n v="14"/>
    <n v="0.2"/>
    <x v="49"/>
    <n v="266"/>
    <n v="106.4"/>
    <x v="739"/>
    <n v="0.30000000000000004"/>
  </r>
  <r>
    <n v="1032"/>
    <x v="344"/>
    <n v="2"/>
    <n v="37"/>
    <n v="21"/>
    <x v="1"/>
    <s v="December"/>
    <x v="3"/>
    <n v="14"/>
    <n v="28"/>
    <s v="Gonzalez, Lionel"/>
    <n v="4073"/>
    <n v="5"/>
    <s v="Vendedor Sr"/>
    <n v="2"/>
    <n v="28"/>
    <n v="14"/>
    <n v="14"/>
    <n v="14"/>
    <n v="0.2"/>
    <x v="76"/>
    <n v="294"/>
    <n v="117.60000000000001"/>
    <x v="260"/>
    <n v="0.3"/>
  </r>
  <r>
    <n v="1033"/>
    <x v="345"/>
    <n v="9"/>
    <n v="31"/>
    <n v="13"/>
    <x v="2"/>
    <s v="December"/>
    <x v="0"/>
    <n v="26"/>
    <n v="52"/>
    <s v="Fernandez, Isabel"/>
    <n v="2227"/>
    <n v="7"/>
    <s v="Vendedor Jr"/>
    <n v="2"/>
    <n v="52"/>
    <n v="26"/>
    <n v="28.6"/>
    <n v="26"/>
    <n v="0.2"/>
    <x v="5"/>
    <n v="338"/>
    <n v="135.20000000000002"/>
    <x v="740"/>
    <n v="0.29999999999999993"/>
  </r>
  <r>
    <n v="1034"/>
    <x v="345"/>
    <n v="10"/>
    <n v="37"/>
    <n v="12"/>
    <x v="2"/>
    <s v="December"/>
    <x v="1"/>
    <n v="29"/>
    <n v="58"/>
    <s v="Gonzalez, Lionel"/>
    <n v="4073"/>
    <n v="5"/>
    <s v="Vendedor Sr"/>
    <n v="2"/>
    <n v="58"/>
    <n v="29"/>
    <n v="31.900000000000002"/>
    <n v="29"/>
    <n v="0.2"/>
    <x v="31"/>
    <n v="348"/>
    <n v="139.20000000000002"/>
    <x v="741"/>
    <n v="0.29999999999999993"/>
  </r>
  <r>
    <n v="1035"/>
    <x v="345"/>
    <n v="9"/>
    <n v="29"/>
    <n v="15"/>
    <x v="2"/>
    <s v="December"/>
    <x v="0"/>
    <n v="26"/>
    <n v="52"/>
    <s v="Rodriguez, Jose"/>
    <n v="4645"/>
    <n v="5"/>
    <s v="Vendedor Sr"/>
    <n v="2"/>
    <n v="52"/>
    <n v="26"/>
    <n v="28.6"/>
    <n v="26"/>
    <n v="0.2"/>
    <x v="58"/>
    <n v="390"/>
    <n v="156"/>
    <x v="742"/>
    <n v="0.3"/>
  </r>
  <r>
    <n v="1036"/>
    <x v="346"/>
    <n v="3"/>
    <n v="17"/>
    <n v="9"/>
    <x v="3"/>
    <s v="December"/>
    <x v="2"/>
    <n v="23"/>
    <n v="46"/>
    <s v="Messi, Lionel"/>
    <n v="8512"/>
    <n v="1"/>
    <s v="CEO"/>
    <n v="5"/>
    <n v="41.4"/>
    <n v="23"/>
    <n v="23"/>
    <n v="23"/>
    <n v="0.26"/>
    <x v="231"/>
    <n v="207"/>
    <n v="96.875999999999991"/>
    <x v="743"/>
    <n v="0.18444444444444444"/>
  </r>
  <r>
    <n v="1037"/>
    <x v="346"/>
    <n v="4"/>
    <n v="38"/>
    <n v="14"/>
    <x v="3"/>
    <s v="December"/>
    <x v="7"/>
    <n v="14"/>
    <n v="28"/>
    <s v="Fernandez, Jose"/>
    <n v="3055"/>
    <n v="6"/>
    <s v="Vendedor Ssr"/>
    <n v="2"/>
    <n v="28"/>
    <n v="14"/>
    <n v="14"/>
    <n v="14"/>
    <n v="0.2"/>
    <x v="34"/>
    <n v="196"/>
    <n v="78.400000000000006"/>
    <x v="303"/>
    <n v="0.30000000000000004"/>
  </r>
  <r>
    <n v="1038"/>
    <x v="346"/>
    <n v="5"/>
    <n v="17"/>
    <n v="21"/>
    <x v="3"/>
    <s v="December"/>
    <x v="6"/>
    <n v="24"/>
    <n v="48"/>
    <s v="Messi, Lionel"/>
    <n v="8512"/>
    <n v="1"/>
    <s v="CEO"/>
    <n v="5"/>
    <n v="43.2"/>
    <n v="24"/>
    <n v="24"/>
    <n v="25.68"/>
    <n v="0.26"/>
    <x v="232"/>
    <n v="539.28"/>
    <n v="235.87200000000001"/>
    <x v="744"/>
    <n v="0.14555555555555555"/>
  </r>
  <r>
    <n v="1039"/>
    <x v="347"/>
    <n v="2"/>
    <n v="8"/>
    <n v="17"/>
    <x v="4"/>
    <s v="December"/>
    <x v="3"/>
    <n v="14"/>
    <n v="28"/>
    <s v="Perez, Manuel"/>
    <n v="6768"/>
    <n v="3"/>
    <s v="Gerente"/>
    <n v="3"/>
    <n v="25.2"/>
    <n v="14"/>
    <n v="14"/>
    <n v="14"/>
    <n v="0.22"/>
    <x v="15"/>
    <n v="238"/>
    <n v="94.24799999999999"/>
    <x v="745"/>
    <n v="0.22444444444444442"/>
  </r>
  <r>
    <n v="1040"/>
    <x v="347"/>
    <n v="8"/>
    <n v="19"/>
    <n v="13"/>
    <x v="4"/>
    <s v="December"/>
    <x v="5"/>
    <n v="14"/>
    <n v="28"/>
    <s v="Rodriguez, Maria"/>
    <n v="4862"/>
    <n v="5"/>
    <s v="Vendedor Sr"/>
    <n v="2"/>
    <n v="28"/>
    <n v="14"/>
    <n v="14"/>
    <n v="14.98"/>
    <n v="0.2"/>
    <x v="16"/>
    <n v="194.74"/>
    <n v="72.8"/>
    <x v="746"/>
    <n v="0.26499999999999996"/>
  </r>
  <r>
    <n v="1041"/>
    <x v="347"/>
    <n v="6"/>
    <n v="8"/>
    <n v="13"/>
    <x v="4"/>
    <s v="December"/>
    <x v="9"/>
    <n v="16"/>
    <n v="32"/>
    <s v="Perez, Manuel"/>
    <n v="6768"/>
    <n v="3"/>
    <s v="Gerente"/>
    <n v="3"/>
    <n v="28.8"/>
    <n v="16"/>
    <n v="16"/>
    <n v="17.12"/>
    <n v="0.22"/>
    <x v="90"/>
    <n v="222.56"/>
    <n v="82.368000000000009"/>
    <x v="747"/>
    <n v="0.18555555555555564"/>
  </r>
  <r>
    <n v="1042"/>
    <x v="348"/>
    <n v="1"/>
    <n v="1"/>
    <n v="14"/>
    <x v="5"/>
    <s v="December"/>
    <x v="8"/>
    <n v="10"/>
    <n v="20"/>
    <s v="Garcia, Juan"/>
    <n v="7402"/>
    <n v="7"/>
    <s v="Vendedor Jr"/>
    <n v="2"/>
    <n v="20"/>
    <n v="10"/>
    <n v="10"/>
    <n v="10"/>
    <n v="0.2"/>
    <x v="48"/>
    <n v="140"/>
    <n v="56"/>
    <x v="304"/>
    <n v="0.3"/>
  </r>
  <r>
    <n v="1043"/>
    <x v="348"/>
    <n v="1"/>
    <n v="15"/>
    <n v="15"/>
    <x v="5"/>
    <s v="December"/>
    <x v="8"/>
    <n v="10"/>
    <n v="20"/>
    <s v="Gomez, David"/>
    <n v="1821"/>
    <n v="8"/>
    <s v="Pasante"/>
    <n v="1"/>
    <n v="20"/>
    <n v="10"/>
    <n v="10"/>
    <n v="10"/>
    <n v="0.18"/>
    <x v="26"/>
    <n v="150"/>
    <n v="54"/>
    <x v="748"/>
    <n v="0.32"/>
  </r>
  <r>
    <n v="1044"/>
    <x v="348"/>
    <n v="10"/>
    <n v="20"/>
    <n v="12"/>
    <x v="5"/>
    <s v="December"/>
    <x v="1"/>
    <n v="29"/>
    <n v="58"/>
    <s v="Gonzalez, Carmen"/>
    <n v="3522"/>
    <n v="6"/>
    <s v="Vendedor Ssr"/>
    <n v="2"/>
    <n v="58"/>
    <n v="29"/>
    <n v="31.900000000000002"/>
    <n v="29"/>
    <n v="0.2"/>
    <x v="31"/>
    <n v="348"/>
    <n v="139.20000000000002"/>
    <x v="741"/>
    <n v="0.29999999999999993"/>
  </r>
  <r>
    <n v="1045"/>
    <x v="349"/>
    <n v="2"/>
    <n v="27"/>
    <n v="12"/>
    <x v="6"/>
    <s v="December"/>
    <x v="3"/>
    <n v="14"/>
    <n v="28"/>
    <s v="Martin, Antonio"/>
    <n v="1057"/>
    <n v="8"/>
    <s v="Pasante"/>
    <n v="1"/>
    <n v="28"/>
    <n v="14"/>
    <n v="14"/>
    <n v="14"/>
    <n v="0.18"/>
    <x v="70"/>
    <n v="168"/>
    <n v="60.48"/>
    <x v="463"/>
    <n v="0.32"/>
  </r>
  <r>
    <n v="1046"/>
    <x v="349"/>
    <n v="1"/>
    <n v="35"/>
    <n v="18"/>
    <x v="6"/>
    <s v="December"/>
    <x v="8"/>
    <n v="10"/>
    <n v="20"/>
    <s v="Garcia, David"/>
    <n v="2383"/>
    <n v="7"/>
    <s v="Vendedor Jr"/>
    <n v="2"/>
    <n v="20"/>
    <n v="10"/>
    <n v="10"/>
    <n v="10"/>
    <n v="0.2"/>
    <x v="92"/>
    <n v="180"/>
    <n v="72"/>
    <x v="349"/>
    <n v="0.3"/>
  </r>
  <r>
    <n v="1047"/>
    <x v="349"/>
    <n v="1"/>
    <n v="31"/>
    <n v="13"/>
    <x v="6"/>
    <s v="December"/>
    <x v="8"/>
    <n v="10"/>
    <n v="20"/>
    <s v="Fernandez, Isabel"/>
    <n v="2227"/>
    <n v="7"/>
    <s v="Vendedor Jr"/>
    <n v="2"/>
    <n v="20"/>
    <n v="10"/>
    <n v="10"/>
    <n v="10"/>
    <n v="0.2"/>
    <x v="83"/>
    <n v="130"/>
    <n v="52"/>
    <x v="749"/>
    <n v="0.3"/>
  </r>
  <r>
    <n v="1048"/>
    <x v="350"/>
    <n v="4"/>
    <n v="1"/>
    <n v="11"/>
    <x v="0"/>
    <s v="December"/>
    <x v="7"/>
    <n v="14"/>
    <n v="28"/>
    <s v="Garcia, Juan"/>
    <n v="7402"/>
    <n v="7"/>
    <s v="Vendedor Jr"/>
    <n v="2"/>
    <n v="33.6"/>
    <n v="14"/>
    <n v="14"/>
    <n v="14"/>
    <n v="0.2"/>
    <x v="51"/>
    <n v="154"/>
    <n v="73.92"/>
    <x v="750"/>
    <n v="0.3833333333333333"/>
  </r>
  <r>
    <n v="1049"/>
    <x v="350"/>
    <n v="1"/>
    <n v="1"/>
    <n v="10"/>
    <x v="0"/>
    <s v="December"/>
    <x v="8"/>
    <n v="10"/>
    <n v="20"/>
    <s v="Garcia, Juan"/>
    <n v="7402"/>
    <n v="7"/>
    <s v="Vendedor Jr"/>
    <n v="2"/>
    <n v="24"/>
    <n v="10"/>
    <n v="10"/>
    <n v="10"/>
    <n v="0.2"/>
    <x v="162"/>
    <n v="100"/>
    <n v="48"/>
    <x v="751"/>
    <n v="0.38333333333333336"/>
  </r>
  <r>
    <n v="1050"/>
    <x v="350"/>
    <n v="6"/>
    <n v="36"/>
    <n v="13"/>
    <x v="0"/>
    <s v="December"/>
    <x v="9"/>
    <n v="16"/>
    <n v="32"/>
    <s v="Rodriguez, Francisco"/>
    <n v="1898"/>
    <n v="8"/>
    <s v="Pasante"/>
    <n v="1"/>
    <n v="38.4"/>
    <n v="16"/>
    <n v="16"/>
    <n v="17.12"/>
    <n v="0.18"/>
    <x v="233"/>
    <n v="222.56"/>
    <n v="89.855999999999995"/>
    <x v="752"/>
    <n v="0.37416666666666665"/>
  </r>
  <r>
    <n v="1051"/>
    <x v="351"/>
    <n v="4"/>
    <n v="10"/>
    <n v="18"/>
    <x v="1"/>
    <s v="December"/>
    <x v="7"/>
    <n v="14"/>
    <n v="28"/>
    <s v="Martin, Francisco"/>
    <n v="4384"/>
    <n v="5"/>
    <s v="Vendedor Sr"/>
    <n v="2"/>
    <n v="28"/>
    <n v="14"/>
    <n v="14"/>
    <n v="14"/>
    <n v="0.2"/>
    <x v="61"/>
    <n v="252"/>
    <n v="100.80000000000001"/>
    <x v="720"/>
    <n v="0.3"/>
  </r>
  <r>
    <n v="1052"/>
    <x v="351"/>
    <n v="9"/>
    <n v="34"/>
    <n v="14"/>
    <x v="1"/>
    <s v="December"/>
    <x v="0"/>
    <n v="26"/>
    <n v="52"/>
    <s v="Lopez, Teresa"/>
    <n v="3680"/>
    <n v="6"/>
    <s v="Vendedor Ssr"/>
    <n v="2"/>
    <n v="52"/>
    <n v="26"/>
    <n v="28.6"/>
    <n v="26"/>
    <n v="0.2"/>
    <x v="27"/>
    <n v="364"/>
    <n v="145.6"/>
    <x v="126"/>
    <n v="0.3"/>
  </r>
  <r>
    <n v="1053"/>
    <x v="351"/>
    <n v="8"/>
    <n v="22"/>
    <n v="16"/>
    <x v="1"/>
    <s v="December"/>
    <x v="5"/>
    <n v="14"/>
    <n v="28"/>
    <s v="Lopez, Ana"/>
    <n v="1601"/>
    <n v="8"/>
    <s v="Pasante"/>
    <n v="1"/>
    <n v="28"/>
    <n v="14"/>
    <n v="14"/>
    <n v="14.98"/>
    <n v="0.18"/>
    <x v="43"/>
    <n v="239.68"/>
    <n v="80.64"/>
    <x v="220"/>
    <n v="0.28500000000000003"/>
  </r>
  <r>
    <n v="1054"/>
    <x v="352"/>
    <n v="3"/>
    <n v="4"/>
    <n v="9"/>
    <x v="2"/>
    <s v="December"/>
    <x v="2"/>
    <n v="23"/>
    <n v="46"/>
    <s v="Fernandez, Isabel"/>
    <n v="4345"/>
    <n v="5"/>
    <s v="Vendedor Sr"/>
    <n v="2"/>
    <n v="46"/>
    <n v="23"/>
    <n v="23"/>
    <n v="23"/>
    <n v="0.2"/>
    <x v="44"/>
    <n v="207"/>
    <n v="82.800000000000011"/>
    <x v="753"/>
    <n v="0.3"/>
  </r>
  <r>
    <n v="1055"/>
    <x v="352"/>
    <n v="5"/>
    <n v="18"/>
    <n v="20"/>
    <x v="2"/>
    <s v="December"/>
    <x v="6"/>
    <n v="24"/>
    <n v="48"/>
    <s v="Garcia, Jose"/>
    <n v="5194"/>
    <n v="4"/>
    <s v="Jefe"/>
    <n v="3"/>
    <n v="48"/>
    <n v="24"/>
    <n v="24"/>
    <n v="25.68"/>
    <n v="0.22"/>
    <x v="35"/>
    <n v="513.6"/>
    <n v="211.2"/>
    <x v="754"/>
    <n v="0.24500000000000005"/>
  </r>
  <r>
    <n v="1056"/>
    <x v="352"/>
    <n v="8"/>
    <n v="39"/>
    <n v="18"/>
    <x v="2"/>
    <s v="December"/>
    <x v="5"/>
    <n v="14"/>
    <n v="28"/>
    <s v="Gomez, Maria"/>
    <n v="2483"/>
    <n v="7"/>
    <s v="Vendedor Jr"/>
    <n v="2"/>
    <n v="28"/>
    <n v="14"/>
    <n v="14"/>
    <n v="14.98"/>
    <n v="0.2"/>
    <x v="61"/>
    <n v="269.64"/>
    <n v="100.80000000000001"/>
    <x v="755"/>
    <n v="0.26500000000000001"/>
  </r>
  <r>
    <n v="1057"/>
    <x v="353"/>
    <n v="3"/>
    <n v="36"/>
    <n v="17"/>
    <x v="3"/>
    <s v="December"/>
    <x v="2"/>
    <n v="23"/>
    <n v="46"/>
    <s v="Rodriguez, Francisco"/>
    <n v="1898"/>
    <n v="8"/>
    <s v="Pasante"/>
    <n v="1"/>
    <n v="46"/>
    <n v="23"/>
    <n v="23"/>
    <n v="23"/>
    <n v="0.18"/>
    <x v="20"/>
    <n v="391"/>
    <n v="140.76"/>
    <x v="496"/>
    <n v="0.32"/>
  </r>
  <r>
    <n v="1058"/>
    <x v="353"/>
    <n v="4"/>
    <n v="29"/>
    <n v="16"/>
    <x v="3"/>
    <s v="December"/>
    <x v="7"/>
    <n v="14"/>
    <n v="28"/>
    <s v="Rodriguez, Jose"/>
    <n v="4645"/>
    <n v="5"/>
    <s v="Vendedor Sr"/>
    <n v="2"/>
    <n v="28"/>
    <n v="14"/>
    <n v="14"/>
    <n v="14"/>
    <n v="0.2"/>
    <x v="43"/>
    <n v="224"/>
    <n v="89.600000000000009"/>
    <x v="352"/>
    <n v="0.29999999999999993"/>
  </r>
  <r>
    <n v="1059"/>
    <x v="353"/>
    <n v="7"/>
    <n v="6"/>
    <n v="20"/>
    <x v="3"/>
    <s v="December"/>
    <x v="4"/>
    <n v="17"/>
    <n v="34"/>
    <s v="Martinez, Pilar"/>
    <n v="2700"/>
    <n v="2"/>
    <s v="Director"/>
    <n v="4"/>
    <n v="30.6"/>
    <n v="17"/>
    <n v="17"/>
    <n v="18.190000000000001"/>
    <n v="0.24"/>
    <x v="36"/>
    <n v="363.8"/>
    <n v="146.88"/>
    <x v="756"/>
    <n v="0.16555555555555554"/>
  </r>
  <r>
    <n v="1060"/>
    <x v="354"/>
    <n v="7"/>
    <n v="39"/>
    <n v="12"/>
    <x v="4"/>
    <s v="December"/>
    <x v="4"/>
    <n v="17"/>
    <n v="34"/>
    <s v="Gomez, Maria"/>
    <n v="2483"/>
    <n v="7"/>
    <s v="Vendedor Jr"/>
    <n v="2"/>
    <n v="34"/>
    <n v="17"/>
    <n v="17"/>
    <n v="18.190000000000001"/>
    <n v="0.2"/>
    <x v="108"/>
    <n v="218.28000000000003"/>
    <n v="81.600000000000009"/>
    <x v="757"/>
    <n v="0.26499999999999985"/>
  </r>
  <r>
    <n v="1061"/>
    <x v="354"/>
    <n v="1"/>
    <n v="28"/>
    <n v="17"/>
    <x v="4"/>
    <s v="December"/>
    <x v="8"/>
    <n v="10"/>
    <n v="20"/>
    <s v="Garcia, Manuel"/>
    <n v="5249"/>
    <n v="4"/>
    <s v="Jefe"/>
    <n v="3"/>
    <n v="20"/>
    <n v="10"/>
    <n v="10"/>
    <n v="10"/>
    <n v="0.22"/>
    <x v="39"/>
    <n v="170"/>
    <n v="74.8"/>
    <x v="758"/>
    <n v="0.27999999999999997"/>
  </r>
  <r>
    <n v="1062"/>
    <x v="354"/>
    <n v="9"/>
    <n v="21"/>
    <n v="16"/>
    <x v="4"/>
    <s v="December"/>
    <x v="0"/>
    <n v="26"/>
    <n v="52"/>
    <s v="Fernandez, Juan"/>
    <n v="2616"/>
    <n v="7"/>
    <s v="Vendedor Jr"/>
    <n v="2"/>
    <n v="52"/>
    <n v="26"/>
    <n v="28.6"/>
    <n v="26"/>
    <n v="0.2"/>
    <x v="182"/>
    <n v="416"/>
    <n v="166.4"/>
    <x v="759"/>
    <n v="0.30000000000000004"/>
  </r>
  <r>
    <n v="1063"/>
    <x v="355"/>
    <n v="2"/>
    <n v="13"/>
    <n v="16"/>
    <x v="5"/>
    <s v="December"/>
    <x v="3"/>
    <n v="14"/>
    <n v="28"/>
    <s v="Gonzalez, Josefa"/>
    <n v="1830"/>
    <n v="8"/>
    <s v="Pasante"/>
    <n v="1"/>
    <n v="28"/>
    <n v="14"/>
    <n v="14"/>
    <n v="14"/>
    <n v="0.18"/>
    <x v="43"/>
    <n v="224"/>
    <n v="80.64"/>
    <x v="760"/>
    <n v="0.32"/>
  </r>
  <r>
    <n v="1064"/>
    <x v="355"/>
    <n v="5"/>
    <n v="36"/>
    <n v="15"/>
    <x v="5"/>
    <s v="December"/>
    <x v="6"/>
    <n v="24"/>
    <n v="48"/>
    <s v="Rodriguez, Francisco"/>
    <n v="1898"/>
    <n v="8"/>
    <s v="Pasante"/>
    <n v="1"/>
    <n v="48"/>
    <n v="24"/>
    <n v="24"/>
    <n v="25.68"/>
    <n v="0.18"/>
    <x v="22"/>
    <n v="385.2"/>
    <n v="129.6"/>
    <x v="761"/>
    <n v="0.28500000000000009"/>
  </r>
  <r>
    <n v="1065"/>
    <x v="355"/>
    <n v="10"/>
    <n v="9"/>
    <n v="14"/>
    <x v="5"/>
    <s v="December"/>
    <x v="1"/>
    <n v="29"/>
    <n v="58"/>
    <s v="Gomez, Jose"/>
    <n v="5400"/>
    <n v="4"/>
    <s v="Jefe"/>
    <n v="3"/>
    <n v="58"/>
    <n v="29"/>
    <n v="31.900000000000002"/>
    <n v="29"/>
    <n v="0.22"/>
    <x v="32"/>
    <n v="406"/>
    <n v="178.64000000000001"/>
    <x v="762"/>
    <n v="0.28000000000000003"/>
  </r>
  <r>
    <n v="1066"/>
    <x v="356"/>
    <n v="9"/>
    <n v="2"/>
    <n v="17"/>
    <x v="6"/>
    <s v="December"/>
    <x v="0"/>
    <n v="26"/>
    <n v="52"/>
    <s v="Rodriguez, Ana"/>
    <n v="6979"/>
    <n v="3"/>
    <s v="Gerente"/>
    <n v="3"/>
    <n v="46.800000000000004"/>
    <n v="26"/>
    <n v="28.6"/>
    <n v="26"/>
    <n v="0.22"/>
    <x v="208"/>
    <n v="442"/>
    <n v="175.03200000000001"/>
    <x v="763"/>
    <n v="0.22444444444444442"/>
  </r>
  <r>
    <n v="1067"/>
    <x v="356"/>
    <n v="9"/>
    <n v="20"/>
    <n v="15"/>
    <x v="6"/>
    <s v="December"/>
    <x v="0"/>
    <n v="26"/>
    <n v="52"/>
    <s v="Gonzalez, Carmen"/>
    <n v="3522"/>
    <n v="6"/>
    <s v="Vendedor Ssr"/>
    <n v="2"/>
    <n v="52"/>
    <n v="26"/>
    <n v="28.6"/>
    <n v="26"/>
    <n v="0.2"/>
    <x v="58"/>
    <n v="390"/>
    <n v="156"/>
    <x v="742"/>
    <n v="0.3"/>
  </r>
  <r>
    <n v="1068"/>
    <x v="356"/>
    <n v="6"/>
    <n v="1"/>
    <n v="21"/>
    <x v="6"/>
    <s v="December"/>
    <x v="9"/>
    <n v="16"/>
    <n v="32"/>
    <s v="Garcia, Juan"/>
    <n v="7402"/>
    <n v="7"/>
    <s v="Vendedor Jr"/>
    <n v="2"/>
    <n v="32"/>
    <n v="16"/>
    <n v="16"/>
    <n v="17.12"/>
    <n v="0.2"/>
    <x v="25"/>
    <n v="359.52000000000004"/>
    <n v="134.4"/>
    <x v="764"/>
    <n v="0.2649999999999999"/>
  </r>
  <r>
    <n v="1069"/>
    <x v="357"/>
    <n v="8"/>
    <n v="12"/>
    <n v="17"/>
    <x v="0"/>
    <s v="December"/>
    <x v="5"/>
    <n v="14"/>
    <n v="28"/>
    <s v="Rodriguez, Javier"/>
    <n v="2027"/>
    <n v="7"/>
    <s v="Vendedor Jr"/>
    <n v="2"/>
    <n v="33.6"/>
    <n v="14"/>
    <n v="14"/>
    <n v="14.98"/>
    <n v="0.2"/>
    <x v="107"/>
    <n v="254.66"/>
    <n v="114.24000000000001"/>
    <x v="765"/>
    <n v="0.35416666666666674"/>
  </r>
  <r>
    <n v="1070"/>
    <x v="357"/>
    <n v="7"/>
    <n v="28"/>
    <n v="18"/>
    <x v="0"/>
    <s v="December"/>
    <x v="4"/>
    <n v="17"/>
    <n v="34"/>
    <s v="Garcia, Manuel"/>
    <n v="5249"/>
    <n v="4"/>
    <s v="Jefe"/>
    <n v="3"/>
    <n v="40.799999999999997"/>
    <n v="17"/>
    <n v="17"/>
    <n v="18.190000000000001"/>
    <n v="0.22"/>
    <x v="186"/>
    <n v="327.42"/>
    <n v="161.56799999999998"/>
    <x v="766"/>
    <n v="0.33416666666666667"/>
  </r>
  <r>
    <n v="1071"/>
    <x v="357"/>
    <n v="9"/>
    <n v="39"/>
    <n v="16"/>
    <x v="0"/>
    <s v="December"/>
    <x v="0"/>
    <n v="26"/>
    <n v="52"/>
    <s v="Gomez, Maria"/>
    <n v="2483"/>
    <n v="7"/>
    <s v="Vendedor Jr"/>
    <n v="2"/>
    <n v="62.4"/>
    <n v="26"/>
    <n v="28.6"/>
    <n v="26"/>
    <n v="0.2"/>
    <x v="176"/>
    <n v="416"/>
    <n v="199.68"/>
    <x v="767"/>
    <n v="0.38333333333333325"/>
  </r>
  <r>
    <n v="1072"/>
    <x v="358"/>
    <n v="8"/>
    <n v="25"/>
    <n v="14"/>
    <x v="1"/>
    <s v="December"/>
    <x v="5"/>
    <n v="14"/>
    <n v="28"/>
    <s v="Perez, Laura"/>
    <n v="3586"/>
    <n v="6"/>
    <s v="Vendedor Ssr"/>
    <n v="2"/>
    <n v="28"/>
    <n v="14"/>
    <n v="14"/>
    <n v="14.98"/>
    <n v="0.2"/>
    <x v="34"/>
    <n v="209.72"/>
    <n v="78.400000000000006"/>
    <x v="768"/>
    <n v="0.26500000000000001"/>
  </r>
  <r>
    <n v="1073"/>
    <x v="358"/>
    <n v="10"/>
    <n v="33"/>
    <n v="21"/>
    <x v="1"/>
    <s v="December"/>
    <x v="1"/>
    <n v="29"/>
    <n v="58"/>
    <s v="Martin, Josefa"/>
    <n v="4217"/>
    <n v="5"/>
    <s v="Vendedor Sr"/>
    <n v="2"/>
    <n v="58"/>
    <n v="29"/>
    <n v="31.900000000000002"/>
    <n v="29"/>
    <n v="0.2"/>
    <x v="196"/>
    <n v="609"/>
    <n v="243.60000000000002"/>
    <x v="419"/>
    <n v="0.3"/>
  </r>
  <r>
    <n v="1074"/>
    <x v="358"/>
    <n v="8"/>
    <n v="19"/>
    <n v="9"/>
    <x v="1"/>
    <s v="December"/>
    <x v="5"/>
    <n v="14"/>
    <n v="28"/>
    <s v="Rodriguez, Maria"/>
    <n v="4862"/>
    <n v="5"/>
    <s v="Vendedor Sr"/>
    <n v="2"/>
    <n v="28"/>
    <n v="14"/>
    <n v="14"/>
    <n v="14.98"/>
    <n v="0.2"/>
    <x v="50"/>
    <n v="134.82"/>
    <n v="50.400000000000006"/>
    <x v="769"/>
    <n v="0.26500000000000001"/>
  </r>
  <r>
    <n v="1075"/>
    <x v="359"/>
    <n v="7"/>
    <n v="35"/>
    <n v="17"/>
    <x v="2"/>
    <s v="December"/>
    <x v="4"/>
    <n v="17"/>
    <n v="34"/>
    <s v="Garcia, David"/>
    <n v="2383"/>
    <n v="7"/>
    <s v="Vendedor Jr"/>
    <n v="2"/>
    <n v="34"/>
    <n v="17"/>
    <n v="17"/>
    <n v="18.190000000000001"/>
    <n v="0.2"/>
    <x v="7"/>
    <n v="309.23"/>
    <n v="115.60000000000001"/>
    <x v="770"/>
    <n v="0.2649999999999999"/>
  </r>
  <r>
    <n v="1076"/>
    <x v="359"/>
    <n v="8"/>
    <n v="38"/>
    <n v="9"/>
    <x v="2"/>
    <s v="December"/>
    <x v="5"/>
    <n v="14"/>
    <n v="28"/>
    <s v="Fernandez, Jose"/>
    <n v="3055"/>
    <n v="6"/>
    <s v="Vendedor Ssr"/>
    <n v="2"/>
    <n v="28"/>
    <n v="14"/>
    <n v="14"/>
    <n v="14.98"/>
    <n v="0.2"/>
    <x v="50"/>
    <n v="134.82"/>
    <n v="50.400000000000006"/>
    <x v="769"/>
    <n v="0.26500000000000001"/>
  </r>
  <r>
    <n v="1077"/>
    <x v="359"/>
    <n v="2"/>
    <n v="16"/>
    <n v="14"/>
    <x v="2"/>
    <s v="December"/>
    <x v="3"/>
    <n v="14"/>
    <n v="28"/>
    <s v="Martin, Francisco"/>
    <n v="2456"/>
    <n v="7"/>
    <s v="Vendedor Jr"/>
    <n v="2"/>
    <n v="28"/>
    <n v="14"/>
    <n v="14"/>
    <n v="14"/>
    <n v="0.2"/>
    <x v="34"/>
    <n v="196"/>
    <n v="78.400000000000006"/>
    <x v="303"/>
    <n v="0.30000000000000004"/>
  </r>
  <r>
    <n v="1078"/>
    <x v="360"/>
    <n v="8"/>
    <n v="2"/>
    <n v="15"/>
    <x v="3"/>
    <s v="December"/>
    <x v="5"/>
    <n v="14"/>
    <n v="28"/>
    <s v="Rodriguez, Ana"/>
    <n v="6979"/>
    <n v="3"/>
    <s v="Gerente"/>
    <n v="3"/>
    <n v="25.2"/>
    <n v="14"/>
    <n v="14"/>
    <n v="14.98"/>
    <n v="0.22"/>
    <x v="12"/>
    <n v="224.70000000000002"/>
    <n v="83.16"/>
    <x v="771"/>
    <n v="0.18555555555555553"/>
  </r>
  <r>
    <n v="1079"/>
    <x v="360"/>
    <n v="4"/>
    <n v="36"/>
    <n v="14"/>
    <x v="3"/>
    <s v="December"/>
    <x v="7"/>
    <n v="14"/>
    <n v="28"/>
    <s v="Rodriguez, Francisco"/>
    <n v="1898"/>
    <n v="8"/>
    <s v="Pasante"/>
    <n v="1"/>
    <n v="28"/>
    <n v="14"/>
    <n v="14"/>
    <n v="14"/>
    <n v="0.18"/>
    <x v="34"/>
    <n v="196"/>
    <n v="70.56"/>
    <x v="324"/>
    <n v="0.32"/>
  </r>
  <r>
    <n v="1080"/>
    <x v="360"/>
    <n v="8"/>
    <n v="1"/>
    <n v="14"/>
    <x v="3"/>
    <s v="December"/>
    <x v="5"/>
    <n v="14"/>
    <n v="28"/>
    <s v="Garcia, Juan"/>
    <n v="7402"/>
    <n v="7"/>
    <s v="Vendedor Jr"/>
    <n v="2"/>
    <n v="28"/>
    <n v="14"/>
    <n v="14"/>
    <n v="14.98"/>
    <n v="0.2"/>
    <x v="34"/>
    <n v="209.72"/>
    <n v="78.400000000000006"/>
    <x v="768"/>
    <n v="0.26500000000000001"/>
  </r>
  <r>
    <n v="1081"/>
    <x v="361"/>
    <n v="8"/>
    <n v="9"/>
    <n v="17"/>
    <x v="4"/>
    <s v="December"/>
    <x v="5"/>
    <n v="14"/>
    <n v="28"/>
    <s v="Gomez, Jose"/>
    <n v="5400"/>
    <n v="4"/>
    <s v="Jefe"/>
    <n v="3"/>
    <n v="28"/>
    <n v="14"/>
    <n v="14"/>
    <n v="14.98"/>
    <n v="0.22"/>
    <x v="9"/>
    <n v="254.66"/>
    <n v="104.72"/>
    <x v="772"/>
    <n v="0.24500000000000002"/>
  </r>
  <r>
    <n v="1082"/>
    <x v="361"/>
    <n v="3"/>
    <n v="7"/>
    <n v="17"/>
    <x v="4"/>
    <s v="December"/>
    <x v="2"/>
    <n v="23"/>
    <n v="46"/>
    <s v="Sanchez, Antonio"/>
    <n v="1810"/>
    <n v="8"/>
    <s v="Pasante"/>
    <n v="1"/>
    <n v="46"/>
    <n v="23"/>
    <n v="23"/>
    <n v="23"/>
    <n v="0.18"/>
    <x v="20"/>
    <n v="391"/>
    <n v="140.76"/>
    <x v="496"/>
    <n v="0.32"/>
  </r>
  <r>
    <n v="1083"/>
    <x v="361"/>
    <n v="4"/>
    <n v="20"/>
    <n v="17"/>
    <x v="4"/>
    <s v="December"/>
    <x v="7"/>
    <n v="14"/>
    <n v="28"/>
    <s v="Gonzalez, Carmen"/>
    <n v="3522"/>
    <n v="6"/>
    <s v="Vendedor Ssr"/>
    <n v="2"/>
    <n v="28"/>
    <n v="14"/>
    <n v="14"/>
    <n v="14"/>
    <n v="0.2"/>
    <x v="9"/>
    <n v="238"/>
    <n v="95.2"/>
    <x v="289"/>
    <n v="0.30000000000000004"/>
  </r>
  <r>
    <n v="1084"/>
    <x v="362"/>
    <n v="5"/>
    <n v="33"/>
    <n v="18"/>
    <x v="5"/>
    <s v="December"/>
    <x v="6"/>
    <n v="24"/>
    <n v="48"/>
    <s v="Martin, Josefa"/>
    <n v="4217"/>
    <n v="5"/>
    <s v="Vendedor Sr"/>
    <n v="2"/>
    <n v="48"/>
    <n v="24"/>
    <n v="24"/>
    <n v="25.68"/>
    <n v="0.2"/>
    <x v="23"/>
    <n v="462.24"/>
    <n v="172.8"/>
    <x v="773"/>
    <n v="0.26500000000000007"/>
  </r>
  <r>
    <n v="1085"/>
    <x v="362"/>
    <n v="5"/>
    <n v="34"/>
    <n v="8"/>
    <x v="5"/>
    <s v="December"/>
    <x v="6"/>
    <n v="24"/>
    <n v="48"/>
    <s v="Lopez, Teresa"/>
    <n v="3680"/>
    <n v="6"/>
    <s v="Vendedor Ssr"/>
    <n v="2"/>
    <n v="48"/>
    <n v="24"/>
    <n v="24"/>
    <n v="25.68"/>
    <n v="0.2"/>
    <x v="18"/>
    <n v="205.44"/>
    <n v="76.800000000000011"/>
    <x v="774"/>
    <n v="0.26499999999999996"/>
  </r>
  <r>
    <n v="1086"/>
    <x v="362"/>
    <n v="6"/>
    <n v="6"/>
    <n v="17"/>
    <x v="5"/>
    <s v="December"/>
    <x v="9"/>
    <n v="16"/>
    <n v="32"/>
    <s v="Martinez, Pilar"/>
    <n v="2700"/>
    <n v="2"/>
    <s v="Director"/>
    <n v="4"/>
    <n v="28.8"/>
    <n v="16"/>
    <n v="16"/>
    <n v="17.12"/>
    <n v="0.24"/>
    <x v="67"/>
    <n v="291.04000000000002"/>
    <n v="117.504"/>
    <x v="775"/>
    <n v="0.16555555555555551"/>
  </r>
  <r>
    <n v="1087"/>
    <x v="363"/>
    <n v="6"/>
    <n v="10"/>
    <n v="15"/>
    <x v="6"/>
    <s v="December"/>
    <x v="9"/>
    <n v="16"/>
    <n v="32"/>
    <s v="Martin, Francisco"/>
    <n v="4384"/>
    <n v="5"/>
    <s v="Vendedor Sr"/>
    <n v="2"/>
    <n v="32"/>
    <n v="16"/>
    <n v="16"/>
    <n v="17.12"/>
    <n v="0.2"/>
    <x v="10"/>
    <n v="256.8"/>
    <n v="96"/>
    <x v="731"/>
    <n v="0.26499999999999996"/>
  </r>
  <r>
    <n v="1088"/>
    <x v="363"/>
    <n v="4"/>
    <n v="4"/>
    <n v="10"/>
    <x v="6"/>
    <s v="December"/>
    <x v="7"/>
    <n v="14"/>
    <n v="28"/>
    <s v="Fernandez, Isabel"/>
    <n v="4345"/>
    <n v="5"/>
    <s v="Vendedor Sr"/>
    <n v="2"/>
    <n v="28"/>
    <n v="14"/>
    <n v="14"/>
    <n v="14"/>
    <n v="0.2"/>
    <x v="48"/>
    <n v="140"/>
    <n v="56"/>
    <x v="304"/>
    <n v="0.3"/>
  </r>
  <r>
    <n v="1089"/>
    <x v="363"/>
    <n v="1"/>
    <n v="18"/>
    <n v="17"/>
    <x v="6"/>
    <s v="December"/>
    <x v="8"/>
    <n v="10"/>
    <n v="20"/>
    <s v="Garcia, Jose"/>
    <n v="5194"/>
    <n v="4"/>
    <s v="Jefe"/>
    <n v="3"/>
    <n v="20"/>
    <n v="10"/>
    <n v="10"/>
    <n v="10"/>
    <n v="0.22"/>
    <x v="39"/>
    <n v="170"/>
    <n v="74.8"/>
    <x v="758"/>
    <n v="0.27999999999999997"/>
  </r>
  <r>
    <n v="1090"/>
    <x v="364"/>
    <n v="7"/>
    <n v="10"/>
    <n v="13"/>
    <x v="0"/>
    <s v="December"/>
    <x v="4"/>
    <n v="17"/>
    <n v="34"/>
    <s v="Martin, Francisco"/>
    <n v="4384"/>
    <n v="5"/>
    <s v="Vendedor Sr"/>
    <n v="2"/>
    <n v="40.799999999999997"/>
    <n v="17"/>
    <n v="17"/>
    <n v="18.190000000000001"/>
    <n v="0.2"/>
    <x v="82"/>
    <n v="236.47000000000003"/>
    <n v="106.08"/>
    <x v="776"/>
    <n v="0.35416666666666663"/>
  </r>
  <r>
    <n v="1091"/>
    <x v="364"/>
    <n v="10"/>
    <n v="18"/>
    <n v="17"/>
    <x v="0"/>
    <s v="December"/>
    <x v="1"/>
    <n v="29"/>
    <n v="58"/>
    <s v="Garcia, Jose"/>
    <n v="5194"/>
    <n v="4"/>
    <s v="Jefe"/>
    <n v="3"/>
    <n v="69.599999999999994"/>
    <n v="29"/>
    <n v="31.900000000000002"/>
    <n v="29"/>
    <n v="0.22"/>
    <x v="140"/>
    <n v="493"/>
    <n v="260.30399999999997"/>
    <x v="777"/>
    <n v="0.36333333333333323"/>
  </r>
  <r>
    <n v="1092"/>
    <x v="364"/>
    <n v="2"/>
    <n v="15"/>
    <n v="16"/>
    <x v="0"/>
    <s v="December"/>
    <x v="3"/>
    <n v="14"/>
    <n v="28"/>
    <s v="Gomez, David"/>
    <n v="1821"/>
    <n v="8"/>
    <s v="Pasante"/>
    <n v="1"/>
    <n v="33.6"/>
    <n v="14"/>
    <n v="14"/>
    <n v="14"/>
    <n v="0.18"/>
    <x v="96"/>
    <n v="224"/>
    <n v="96.768000000000001"/>
    <x v="778"/>
    <n v="0.4033333333333333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3">
  <r>
    <x v="0"/>
  </r>
  <r>
    <x v="1"/>
  </r>
  <r>
    <x v="2"/>
  </r>
  <r>
    <x v="3"/>
  </r>
  <r>
    <x v="1"/>
  </r>
  <r>
    <x v="3"/>
  </r>
  <r>
    <x v="4"/>
  </r>
  <r>
    <x v="5"/>
  </r>
  <r>
    <x v="6"/>
  </r>
  <r>
    <x v="7"/>
  </r>
  <r>
    <x v="6"/>
  </r>
  <r>
    <x v="3"/>
  </r>
  <r>
    <x v="8"/>
  </r>
  <r>
    <x v="9"/>
  </r>
  <r>
    <x v="10"/>
  </r>
  <r>
    <x v="11"/>
  </r>
  <r>
    <x v="6"/>
  </r>
  <r>
    <x v="4"/>
  </r>
  <r>
    <x v="0"/>
  </r>
  <r>
    <x v="11"/>
  </r>
  <r>
    <x v="12"/>
  </r>
  <r>
    <x v="6"/>
  </r>
  <r>
    <x v="10"/>
  </r>
  <r>
    <x v="9"/>
  </r>
  <r>
    <x v="1"/>
  </r>
  <r>
    <x v="6"/>
  </r>
  <r>
    <x v="13"/>
  </r>
  <r>
    <x v="4"/>
  </r>
  <r>
    <x v="14"/>
  </r>
  <r>
    <x v="9"/>
  </r>
  <r>
    <x v="14"/>
  </r>
  <r>
    <x v="15"/>
  </r>
  <r>
    <x v="11"/>
  </r>
  <r>
    <x v="16"/>
  </r>
  <r>
    <x v="17"/>
  </r>
  <r>
    <x v="18"/>
  </r>
  <r>
    <x v="11"/>
  </r>
  <r>
    <x v="14"/>
  </r>
  <r>
    <x v="14"/>
  </r>
  <r>
    <x v="19"/>
  </r>
  <r>
    <x v="10"/>
  </r>
  <r>
    <x v="9"/>
  </r>
  <r>
    <x v="3"/>
  </r>
  <r>
    <x v="4"/>
  </r>
  <r>
    <x v="6"/>
  </r>
  <r>
    <x v="3"/>
  </r>
  <r>
    <x v="8"/>
  </r>
  <r>
    <x v="4"/>
  </r>
  <r>
    <x v="6"/>
  </r>
  <r>
    <x v="11"/>
  </r>
  <r>
    <x v="20"/>
  </r>
  <r>
    <x v="20"/>
  </r>
  <r>
    <x v="11"/>
  </r>
  <r>
    <x v="14"/>
  </r>
  <r>
    <x v="17"/>
  </r>
  <r>
    <x v="15"/>
  </r>
  <r>
    <x v="3"/>
  </r>
  <r>
    <x v="0"/>
  </r>
  <r>
    <x v="3"/>
  </r>
  <r>
    <x v="14"/>
  </r>
  <r>
    <x v="8"/>
  </r>
  <r>
    <x v="11"/>
  </r>
  <r>
    <x v="8"/>
  </r>
  <r>
    <x v="21"/>
  </r>
  <r>
    <x v="1"/>
  </r>
  <r>
    <x v="9"/>
  </r>
  <r>
    <x v="14"/>
  </r>
  <r>
    <x v="3"/>
  </r>
  <r>
    <x v="17"/>
  </r>
  <r>
    <x v="9"/>
  </r>
  <r>
    <x v="1"/>
  </r>
  <r>
    <x v="10"/>
  </r>
  <r>
    <x v="14"/>
  </r>
  <r>
    <x v="11"/>
  </r>
  <r>
    <x v="11"/>
  </r>
  <r>
    <x v="9"/>
  </r>
  <r>
    <x v="1"/>
  </r>
  <r>
    <x v="1"/>
  </r>
  <r>
    <x v="8"/>
  </r>
  <r>
    <x v="11"/>
  </r>
  <r>
    <x v="9"/>
  </r>
  <r>
    <x v="9"/>
  </r>
  <r>
    <x v="11"/>
  </r>
  <r>
    <x v="11"/>
  </r>
  <r>
    <x v="3"/>
  </r>
  <r>
    <x v="16"/>
  </r>
  <r>
    <x v="14"/>
  </r>
  <r>
    <x v="11"/>
  </r>
  <r>
    <x v="11"/>
  </r>
  <r>
    <x v="9"/>
  </r>
  <r>
    <x v="14"/>
  </r>
  <r>
    <x v="4"/>
  </r>
  <r>
    <x v="14"/>
  </r>
  <r>
    <x v="0"/>
  </r>
  <r>
    <x v="14"/>
  </r>
  <r>
    <x v="14"/>
  </r>
  <r>
    <x v="2"/>
  </r>
  <r>
    <x v="4"/>
  </r>
  <r>
    <x v="17"/>
  </r>
  <r>
    <x v="4"/>
  </r>
  <r>
    <x v="14"/>
  </r>
  <r>
    <x v="3"/>
  </r>
  <r>
    <x v="9"/>
  </r>
  <r>
    <x v="9"/>
  </r>
  <r>
    <x v="3"/>
  </r>
  <r>
    <x v="1"/>
  </r>
  <r>
    <x v="11"/>
  </r>
  <r>
    <x v="4"/>
  </r>
  <r>
    <x v="9"/>
  </r>
  <r>
    <x v="8"/>
  </r>
  <r>
    <x v="6"/>
  </r>
  <r>
    <x v="11"/>
  </r>
  <r>
    <x v="14"/>
  </r>
  <r>
    <x v="21"/>
  </r>
  <r>
    <x v="21"/>
  </r>
  <r>
    <x v="4"/>
  </r>
  <r>
    <x v="1"/>
  </r>
  <r>
    <x v="14"/>
  </r>
  <r>
    <x v="14"/>
  </r>
  <r>
    <x v="11"/>
  </r>
  <r>
    <x v="16"/>
  </r>
  <r>
    <x v="0"/>
  </r>
  <r>
    <x v="8"/>
  </r>
  <r>
    <x v="22"/>
  </r>
  <r>
    <x v="10"/>
  </r>
  <r>
    <x v="4"/>
  </r>
  <r>
    <x v="1"/>
  </r>
  <r>
    <x v="4"/>
  </r>
  <r>
    <x v="20"/>
  </r>
  <r>
    <x v="14"/>
  </r>
  <r>
    <x v="9"/>
  </r>
  <r>
    <x v="20"/>
  </r>
  <r>
    <x v="5"/>
  </r>
  <r>
    <x v="11"/>
  </r>
  <r>
    <x v="9"/>
  </r>
  <r>
    <x v="4"/>
  </r>
  <r>
    <x v="6"/>
  </r>
  <r>
    <x v="9"/>
  </r>
  <r>
    <x v="14"/>
  </r>
  <r>
    <x v="2"/>
  </r>
  <r>
    <x v="3"/>
  </r>
  <r>
    <x v="12"/>
  </r>
  <r>
    <x v="6"/>
  </r>
  <r>
    <x v="7"/>
  </r>
  <r>
    <x v="17"/>
  </r>
  <r>
    <x v="3"/>
  </r>
  <r>
    <x v="14"/>
  </r>
  <r>
    <x v="4"/>
  </r>
  <r>
    <x v="3"/>
  </r>
  <r>
    <x v="9"/>
  </r>
  <r>
    <x v="10"/>
  </r>
  <r>
    <x v="19"/>
  </r>
  <r>
    <x v="0"/>
  </r>
  <r>
    <x v="3"/>
  </r>
  <r>
    <x v="10"/>
  </r>
  <r>
    <x v="1"/>
  </r>
  <r>
    <x v="8"/>
  </r>
  <r>
    <x v="0"/>
  </r>
  <r>
    <x v="14"/>
  </r>
  <r>
    <x v="11"/>
  </r>
  <r>
    <x v="20"/>
  </r>
  <r>
    <x v="15"/>
  </r>
  <r>
    <x v="9"/>
  </r>
  <r>
    <x v="6"/>
  </r>
  <r>
    <x v="14"/>
  </r>
  <r>
    <x v="9"/>
  </r>
  <r>
    <x v="11"/>
  </r>
  <r>
    <x v="8"/>
  </r>
  <r>
    <x v="0"/>
  </r>
  <r>
    <x v="5"/>
  </r>
  <r>
    <x v="9"/>
  </r>
  <r>
    <x v="5"/>
  </r>
  <r>
    <x v="8"/>
  </r>
  <r>
    <x v="13"/>
  </r>
  <r>
    <x v="14"/>
  </r>
  <r>
    <x v="1"/>
  </r>
  <r>
    <x v="0"/>
  </r>
  <r>
    <x v="6"/>
  </r>
  <r>
    <x v="17"/>
  </r>
  <r>
    <x v="14"/>
  </r>
  <r>
    <x v="9"/>
  </r>
  <r>
    <x v="9"/>
  </r>
  <r>
    <x v="0"/>
  </r>
  <r>
    <x v="21"/>
  </r>
  <r>
    <x v="11"/>
  </r>
  <r>
    <x v="13"/>
  </r>
  <r>
    <x v="6"/>
  </r>
  <r>
    <x v="6"/>
  </r>
  <r>
    <x v="21"/>
  </r>
  <r>
    <x v="3"/>
  </r>
  <r>
    <x v="17"/>
  </r>
  <r>
    <x v="0"/>
  </r>
  <r>
    <x v="0"/>
  </r>
  <r>
    <x v="11"/>
  </r>
  <r>
    <x v="10"/>
  </r>
  <r>
    <x v="3"/>
  </r>
  <r>
    <x v="8"/>
  </r>
  <r>
    <x v="4"/>
  </r>
  <r>
    <x v="23"/>
  </r>
  <r>
    <x v="19"/>
  </r>
  <r>
    <x v="1"/>
  </r>
  <r>
    <x v="17"/>
  </r>
  <r>
    <x v="6"/>
  </r>
  <r>
    <x v="3"/>
  </r>
  <r>
    <x v="9"/>
  </r>
  <r>
    <x v="5"/>
  </r>
  <r>
    <x v="14"/>
  </r>
  <r>
    <x v="10"/>
  </r>
  <r>
    <x v="9"/>
  </r>
  <r>
    <x v="4"/>
  </r>
  <r>
    <x v="3"/>
  </r>
  <r>
    <x v="20"/>
  </r>
  <r>
    <x v="8"/>
  </r>
  <r>
    <x v="4"/>
  </r>
  <r>
    <x v="10"/>
  </r>
  <r>
    <x v="0"/>
  </r>
  <r>
    <x v="1"/>
  </r>
  <r>
    <x v="1"/>
  </r>
  <r>
    <x v="4"/>
  </r>
  <r>
    <x v="1"/>
  </r>
  <r>
    <x v="9"/>
  </r>
  <r>
    <x v="9"/>
  </r>
  <r>
    <x v="1"/>
  </r>
  <r>
    <x v="6"/>
  </r>
  <r>
    <x v="14"/>
  </r>
  <r>
    <x v="21"/>
  </r>
  <r>
    <x v="14"/>
  </r>
  <r>
    <x v="9"/>
  </r>
  <r>
    <x v="6"/>
  </r>
  <r>
    <x v="9"/>
  </r>
  <r>
    <x v="11"/>
  </r>
  <r>
    <x v="13"/>
  </r>
  <r>
    <x v="11"/>
  </r>
  <r>
    <x v="14"/>
  </r>
  <r>
    <x v="0"/>
  </r>
  <r>
    <x v="14"/>
  </r>
  <r>
    <x v="2"/>
  </r>
  <r>
    <x v="9"/>
  </r>
  <r>
    <x v="2"/>
  </r>
  <r>
    <x v="10"/>
  </r>
  <r>
    <x v="14"/>
  </r>
  <r>
    <x v="11"/>
  </r>
  <r>
    <x v="11"/>
  </r>
  <r>
    <x v="0"/>
  </r>
  <r>
    <x v="9"/>
  </r>
  <r>
    <x v="9"/>
  </r>
  <r>
    <x v="6"/>
  </r>
  <r>
    <x v="4"/>
  </r>
  <r>
    <x v="17"/>
  </r>
  <r>
    <x v="4"/>
  </r>
  <r>
    <x v="17"/>
  </r>
  <r>
    <x v="0"/>
  </r>
  <r>
    <x v="24"/>
  </r>
  <r>
    <x v="17"/>
  </r>
  <r>
    <x v="6"/>
  </r>
  <r>
    <x v="0"/>
  </r>
  <r>
    <x v="17"/>
  </r>
  <r>
    <x v="17"/>
  </r>
  <r>
    <x v="8"/>
  </r>
  <r>
    <x v="0"/>
  </r>
  <r>
    <x v="11"/>
  </r>
  <r>
    <x v="9"/>
  </r>
  <r>
    <x v="11"/>
  </r>
  <r>
    <x v="10"/>
  </r>
  <r>
    <x v="17"/>
  </r>
  <r>
    <x v="9"/>
  </r>
  <r>
    <x v="14"/>
  </r>
  <r>
    <x v="8"/>
  </r>
  <r>
    <x v="3"/>
  </r>
  <r>
    <x v="20"/>
  </r>
  <r>
    <x v="14"/>
  </r>
  <r>
    <x v="10"/>
  </r>
  <r>
    <x v="21"/>
  </r>
  <r>
    <x v="11"/>
  </r>
  <r>
    <x v="1"/>
  </r>
  <r>
    <x v="5"/>
  </r>
  <r>
    <x v="8"/>
  </r>
  <r>
    <x v="4"/>
  </r>
  <r>
    <x v="14"/>
  </r>
  <r>
    <x v="7"/>
  </r>
  <r>
    <x v="9"/>
  </r>
  <r>
    <x v="11"/>
  </r>
  <r>
    <x v="14"/>
  </r>
  <r>
    <x v="6"/>
  </r>
  <r>
    <x v="8"/>
  </r>
  <r>
    <x v="3"/>
  </r>
  <r>
    <x v="11"/>
  </r>
  <r>
    <x v="20"/>
  </r>
  <r>
    <x v="13"/>
  </r>
  <r>
    <x v="8"/>
  </r>
  <r>
    <x v="3"/>
  </r>
  <r>
    <x v="6"/>
  </r>
  <r>
    <x v="4"/>
  </r>
  <r>
    <x v="14"/>
  </r>
  <r>
    <x v="4"/>
  </r>
  <r>
    <x v="11"/>
  </r>
  <r>
    <x v="11"/>
  </r>
  <r>
    <x v="17"/>
  </r>
  <r>
    <x v="8"/>
  </r>
  <r>
    <x v="8"/>
  </r>
  <r>
    <x v="9"/>
  </r>
  <r>
    <x v="3"/>
  </r>
  <r>
    <x v="1"/>
  </r>
  <r>
    <x v="9"/>
  </r>
  <r>
    <x v="10"/>
  </r>
  <r>
    <x v="14"/>
  </r>
  <r>
    <x v="17"/>
  </r>
  <r>
    <x v="14"/>
  </r>
  <r>
    <x v="14"/>
  </r>
  <r>
    <x v="3"/>
  </r>
  <r>
    <x v="9"/>
  </r>
  <r>
    <x v="1"/>
  </r>
  <r>
    <x v="6"/>
  </r>
  <r>
    <x v="10"/>
  </r>
  <r>
    <x v="0"/>
  </r>
  <r>
    <x v="1"/>
  </r>
  <r>
    <x v="14"/>
  </r>
  <r>
    <x v="3"/>
  </r>
  <r>
    <x v="4"/>
  </r>
  <r>
    <x v="14"/>
  </r>
  <r>
    <x v="15"/>
  </r>
  <r>
    <x v="4"/>
  </r>
  <r>
    <x v="14"/>
  </r>
  <r>
    <x v="6"/>
  </r>
  <r>
    <x v="5"/>
  </r>
  <r>
    <x v="4"/>
  </r>
  <r>
    <x v="11"/>
  </r>
  <r>
    <x v="11"/>
  </r>
  <r>
    <x v="8"/>
  </r>
  <r>
    <x v="20"/>
  </r>
  <r>
    <x v="11"/>
  </r>
  <r>
    <x v="9"/>
  </r>
  <r>
    <x v="14"/>
  </r>
  <r>
    <x v="14"/>
  </r>
  <r>
    <x v="0"/>
  </r>
  <r>
    <x v="1"/>
  </r>
  <r>
    <x v="2"/>
  </r>
  <r>
    <x v="23"/>
  </r>
  <r>
    <x v="1"/>
  </r>
  <r>
    <x v="9"/>
  </r>
  <r>
    <x v="3"/>
  </r>
  <r>
    <x v="4"/>
  </r>
  <r>
    <x v="10"/>
  </r>
  <r>
    <x v="1"/>
  </r>
  <r>
    <x v="14"/>
  </r>
  <r>
    <x v="17"/>
  </r>
  <r>
    <x v="4"/>
  </r>
  <r>
    <x v="9"/>
  </r>
  <r>
    <x v="16"/>
  </r>
  <r>
    <x v="22"/>
  </r>
  <r>
    <x v="14"/>
  </r>
  <r>
    <x v="0"/>
  </r>
  <r>
    <x v="0"/>
  </r>
  <r>
    <x v="0"/>
  </r>
  <r>
    <x v="17"/>
  </r>
  <r>
    <x v="20"/>
  </r>
  <r>
    <x v="3"/>
  </r>
  <r>
    <x v="9"/>
  </r>
  <r>
    <x v="14"/>
  </r>
  <r>
    <x v="20"/>
  </r>
  <r>
    <x v="14"/>
  </r>
  <r>
    <x v="9"/>
  </r>
  <r>
    <x v="10"/>
  </r>
  <r>
    <x v="14"/>
  </r>
  <r>
    <x v="17"/>
  </r>
  <r>
    <x v="6"/>
  </r>
  <r>
    <x v="14"/>
  </r>
  <r>
    <x v="21"/>
  </r>
  <r>
    <x v="10"/>
  </r>
  <r>
    <x v="14"/>
  </r>
  <r>
    <x v="14"/>
  </r>
  <r>
    <x v="3"/>
  </r>
  <r>
    <x v="21"/>
  </r>
  <r>
    <x v="6"/>
  </r>
  <r>
    <x v="14"/>
  </r>
  <r>
    <x v="6"/>
  </r>
  <r>
    <x v="0"/>
  </r>
  <r>
    <x v="9"/>
  </r>
  <r>
    <x v="1"/>
  </r>
  <r>
    <x v="0"/>
  </r>
  <r>
    <x v="1"/>
  </r>
  <r>
    <x v="0"/>
  </r>
  <r>
    <x v="3"/>
  </r>
  <r>
    <x v="1"/>
  </r>
  <r>
    <x v="15"/>
  </r>
  <r>
    <x v="12"/>
  </r>
  <r>
    <x v="10"/>
  </r>
  <r>
    <x v="5"/>
  </r>
  <r>
    <x v="11"/>
  </r>
  <r>
    <x v="11"/>
  </r>
  <r>
    <x v="17"/>
  </r>
  <r>
    <x v="14"/>
  </r>
  <r>
    <x v="8"/>
  </r>
  <r>
    <x v="0"/>
  </r>
  <r>
    <x v="17"/>
  </r>
  <r>
    <x v="24"/>
  </r>
  <r>
    <x v="6"/>
  </r>
  <r>
    <x v="6"/>
  </r>
  <r>
    <x v="9"/>
  </r>
  <r>
    <x v="8"/>
  </r>
  <r>
    <x v="10"/>
  </r>
  <r>
    <x v="4"/>
  </r>
  <r>
    <x v="11"/>
  </r>
  <r>
    <x v="4"/>
  </r>
  <r>
    <x v="0"/>
  </r>
  <r>
    <x v="10"/>
  </r>
  <r>
    <x v="4"/>
  </r>
  <r>
    <x v="9"/>
  </r>
  <r>
    <x v="24"/>
  </r>
  <r>
    <x v="6"/>
  </r>
  <r>
    <x v="11"/>
  </r>
  <r>
    <x v="13"/>
  </r>
  <r>
    <x v="0"/>
  </r>
  <r>
    <x v="8"/>
  </r>
  <r>
    <x v="10"/>
  </r>
  <r>
    <x v="11"/>
  </r>
  <r>
    <x v="6"/>
  </r>
  <r>
    <x v="1"/>
  </r>
  <r>
    <x v="6"/>
  </r>
  <r>
    <x v="14"/>
  </r>
  <r>
    <x v="20"/>
  </r>
  <r>
    <x v="0"/>
  </r>
  <r>
    <x v="0"/>
  </r>
  <r>
    <x v="15"/>
  </r>
  <r>
    <x v="1"/>
  </r>
  <r>
    <x v="1"/>
  </r>
  <r>
    <x v="17"/>
  </r>
  <r>
    <x v="21"/>
  </r>
  <r>
    <x v="11"/>
  </r>
  <r>
    <x v="4"/>
  </r>
  <r>
    <x v="10"/>
  </r>
  <r>
    <x v="2"/>
  </r>
  <r>
    <x v="5"/>
  </r>
  <r>
    <x v="5"/>
  </r>
  <r>
    <x v="20"/>
  </r>
  <r>
    <x v="14"/>
  </r>
  <r>
    <x v="4"/>
  </r>
  <r>
    <x v="8"/>
  </r>
  <r>
    <x v="9"/>
  </r>
  <r>
    <x v="21"/>
  </r>
  <r>
    <x v="21"/>
  </r>
  <r>
    <x v="6"/>
  </r>
  <r>
    <x v="13"/>
  </r>
  <r>
    <x v="8"/>
  </r>
  <r>
    <x v="5"/>
  </r>
  <r>
    <x v="20"/>
  </r>
  <r>
    <x v="6"/>
  </r>
  <r>
    <x v="24"/>
  </r>
  <r>
    <x v="14"/>
  </r>
  <r>
    <x v="5"/>
  </r>
  <r>
    <x v="0"/>
  </r>
  <r>
    <x v="3"/>
  </r>
  <r>
    <x v="21"/>
  </r>
  <r>
    <x v="3"/>
  </r>
  <r>
    <x v="9"/>
  </r>
  <r>
    <x v="9"/>
  </r>
  <r>
    <x v="21"/>
  </r>
  <r>
    <x v="20"/>
  </r>
  <r>
    <x v="4"/>
  </r>
  <r>
    <x v="17"/>
  </r>
  <r>
    <x v="14"/>
  </r>
  <r>
    <x v="11"/>
  </r>
  <r>
    <x v="3"/>
  </r>
  <r>
    <x v="15"/>
  </r>
  <r>
    <x v="13"/>
  </r>
  <r>
    <x v="4"/>
  </r>
  <r>
    <x v="10"/>
  </r>
  <r>
    <x v="14"/>
  </r>
  <r>
    <x v="6"/>
  </r>
  <r>
    <x v="14"/>
  </r>
  <r>
    <x v="9"/>
  </r>
  <r>
    <x v="6"/>
  </r>
  <r>
    <x v="4"/>
  </r>
  <r>
    <x v="0"/>
  </r>
  <r>
    <x v="9"/>
  </r>
  <r>
    <x v="17"/>
  </r>
  <r>
    <x v="10"/>
  </r>
  <r>
    <x v="4"/>
  </r>
  <r>
    <x v="10"/>
  </r>
  <r>
    <x v="6"/>
  </r>
  <r>
    <x v="9"/>
  </r>
  <r>
    <x v="3"/>
  </r>
  <r>
    <x v="3"/>
  </r>
  <r>
    <x v="5"/>
  </r>
  <r>
    <x v="10"/>
  </r>
  <r>
    <x v="5"/>
  </r>
  <r>
    <x v="14"/>
  </r>
  <r>
    <x v="1"/>
  </r>
  <r>
    <x v="3"/>
  </r>
  <r>
    <x v="5"/>
  </r>
  <r>
    <x v="6"/>
  </r>
  <r>
    <x v="14"/>
  </r>
  <r>
    <x v="10"/>
  </r>
  <r>
    <x v="0"/>
  </r>
  <r>
    <x v="9"/>
  </r>
  <r>
    <x v="10"/>
  </r>
  <r>
    <x v="6"/>
  </r>
  <r>
    <x v="1"/>
  </r>
  <r>
    <x v="0"/>
  </r>
  <r>
    <x v="4"/>
  </r>
  <r>
    <x v="8"/>
  </r>
  <r>
    <x v="5"/>
  </r>
  <r>
    <x v="6"/>
  </r>
  <r>
    <x v="14"/>
  </r>
  <r>
    <x v="10"/>
  </r>
  <r>
    <x v="6"/>
  </r>
  <r>
    <x v="5"/>
  </r>
  <r>
    <x v="21"/>
  </r>
  <r>
    <x v="14"/>
  </r>
  <r>
    <x v="8"/>
  </r>
  <r>
    <x v="4"/>
  </r>
  <r>
    <x v="1"/>
  </r>
  <r>
    <x v="4"/>
  </r>
  <r>
    <x v="1"/>
  </r>
  <r>
    <x v="14"/>
  </r>
  <r>
    <x v="11"/>
  </r>
  <r>
    <x v="6"/>
  </r>
  <r>
    <x v="11"/>
  </r>
  <r>
    <x v="4"/>
  </r>
  <r>
    <x v="3"/>
  </r>
  <r>
    <x v="0"/>
  </r>
  <r>
    <x v="14"/>
  </r>
  <r>
    <x v="9"/>
  </r>
  <r>
    <x v="9"/>
  </r>
  <r>
    <x v="0"/>
  </r>
  <r>
    <x v="11"/>
  </r>
  <r>
    <x v="11"/>
  </r>
  <r>
    <x v="17"/>
  </r>
  <r>
    <x v="14"/>
  </r>
  <r>
    <x v="9"/>
  </r>
  <r>
    <x v="11"/>
  </r>
  <r>
    <x v="1"/>
  </r>
  <r>
    <x v="17"/>
  </r>
  <r>
    <x v="0"/>
  </r>
  <r>
    <x v="7"/>
  </r>
  <r>
    <x v="9"/>
  </r>
  <r>
    <x v="14"/>
  </r>
  <r>
    <x v="8"/>
  </r>
  <r>
    <x v="9"/>
  </r>
  <r>
    <x v="11"/>
  </r>
  <r>
    <x v="16"/>
  </r>
  <r>
    <x v="17"/>
  </r>
  <r>
    <x v="4"/>
  </r>
  <r>
    <x v="8"/>
  </r>
  <r>
    <x v="14"/>
  </r>
  <r>
    <x v="14"/>
  </r>
  <r>
    <x v="11"/>
  </r>
  <r>
    <x v="5"/>
  </r>
  <r>
    <x v="9"/>
  </r>
  <r>
    <x v="11"/>
  </r>
  <r>
    <x v="6"/>
  </r>
  <r>
    <x v="11"/>
  </r>
  <r>
    <x v="17"/>
  </r>
  <r>
    <x v="0"/>
  </r>
  <r>
    <x v="4"/>
  </r>
  <r>
    <x v="11"/>
  </r>
  <r>
    <x v="1"/>
  </r>
  <r>
    <x v="2"/>
  </r>
  <r>
    <x v="11"/>
  </r>
  <r>
    <x v="14"/>
  </r>
  <r>
    <x v="1"/>
  </r>
  <r>
    <x v="11"/>
  </r>
  <r>
    <x v="17"/>
  </r>
  <r>
    <x v="1"/>
  </r>
  <r>
    <x v="17"/>
  </r>
  <r>
    <x v="1"/>
  </r>
  <r>
    <x v="17"/>
  </r>
  <r>
    <x v="11"/>
  </r>
  <r>
    <x v="4"/>
  </r>
  <r>
    <x v="9"/>
  </r>
  <r>
    <x v="17"/>
  </r>
  <r>
    <x v="2"/>
  </r>
  <r>
    <x v="11"/>
  </r>
  <r>
    <x v="17"/>
  </r>
  <r>
    <x v="6"/>
  </r>
  <r>
    <x v="9"/>
  </r>
  <r>
    <x v="6"/>
  </r>
  <r>
    <x v="19"/>
  </r>
  <r>
    <x v="1"/>
  </r>
  <r>
    <x v="1"/>
  </r>
  <r>
    <x v="14"/>
  </r>
  <r>
    <x v="20"/>
  </r>
  <r>
    <x v="8"/>
  </r>
  <r>
    <x v="9"/>
  </r>
  <r>
    <x v="17"/>
  </r>
  <r>
    <x v="4"/>
  </r>
  <r>
    <x v="6"/>
  </r>
  <r>
    <x v="16"/>
  </r>
  <r>
    <x v="10"/>
  </r>
  <r>
    <x v="6"/>
  </r>
  <r>
    <x v="11"/>
  </r>
  <r>
    <x v="16"/>
  </r>
  <r>
    <x v="4"/>
  </r>
  <r>
    <x v="11"/>
  </r>
  <r>
    <x v="6"/>
  </r>
  <r>
    <x v="1"/>
  </r>
  <r>
    <x v="9"/>
  </r>
  <r>
    <x v="15"/>
  </r>
  <r>
    <x v="6"/>
  </r>
  <r>
    <x v="0"/>
  </r>
  <r>
    <x v="9"/>
  </r>
  <r>
    <x v="0"/>
  </r>
  <r>
    <x v="14"/>
  </r>
  <r>
    <x v="1"/>
  </r>
  <r>
    <x v="10"/>
  </r>
  <r>
    <x v="6"/>
  </r>
  <r>
    <x v="14"/>
  </r>
  <r>
    <x v="14"/>
  </r>
  <r>
    <x v="14"/>
  </r>
  <r>
    <x v="9"/>
  </r>
  <r>
    <x v="5"/>
  </r>
  <r>
    <x v="10"/>
  </r>
  <r>
    <x v="5"/>
  </r>
  <r>
    <x v="0"/>
  </r>
  <r>
    <x v="9"/>
  </r>
  <r>
    <x v="11"/>
  </r>
  <r>
    <x v="8"/>
  </r>
  <r>
    <x v="9"/>
  </r>
  <r>
    <x v="1"/>
  </r>
  <r>
    <x v="6"/>
  </r>
  <r>
    <x v="9"/>
  </r>
  <r>
    <x v="6"/>
  </r>
  <r>
    <x v="17"/>
  </r>
  <r>
    <x v="16"/>
  </r>
  <r>
    <x v="21"/>
  </r>
  <r>
    <x v="1"/>
  </r>
  <r>
    <x v="14"/>
  </r>
  <r>
    <x v="11"/>
  </r>
  <r>
    <x v="9"/>
  </r>
  <r>
    <x v="6"/>
  </r>
  <r>
    <x v="6"/>
  </r>
  <r>
    <x v="11"/>
  </r>
  <r>
    <x v="25"/>
  </r>
  <r>
    <x v="20"/>
  </r>
  <r>
    <x v="19"/>
  </r>
  <r>
    <x v="3"/>
  </r>
  <r>
    <x v="11"/>
  </r>
  <r>
    <x v="9"/>
  </r>
  <r>
    <x v="8"/>
  </r>
  <r>
    <x v="14"/>
  </r>
  <r>
    <x v="8"/>
  </r>
  <r>
    <x v="17"/>
  </r>
  <r>
    <x v="14"/>
  </r>
  <r>
    <x v="17"/>
  </r>
  <r>
    <x v="3"/>
  </r>
  <r>
    <x v="22"/>
  </r>
  <r>
    <x v="13"/>
  </r>
  <r>
    <x v="11"/>
  </r>
  <r>
    <x v="11"/>
  </r>
  <r>
    <x v="9"/>
  </r>
  <r>
    <x v="0"/>
  </r>
  <r>
    <x v="3"/>
  </r>
  <r>
    <x v="14"/>
  </r>
  <r>
    <x v="3"/>
  </r>
  <r>
    <x v="1"/>
  </r>
  <r>
    <x v="9"/>
  </r>
  <r>
    <x v="4"/>
  </r>
  <r>
    <x v="13"/>
  </r>
  <r>
    <x v="17"/>
  </r>
  <r>
    <x v="3"/>
  </r>
  <r>
    <x v="17"/>
  </r>
  <r>
    <x v="9"/>
  </r>
  <r>
    <x v="21"/>
  </r>
  <r>
    <x v="6"/>
  </r>
  <r>
    <x v="15"/>
  </r>
  <r>
    <x v="1"/>
  </r>
  <r>
    <x v="17"/>
  </r>
  <r>
    <x v="9"/>
  </r>
  <r>
    <x v="14"/>
  </r>
  <r>
    <x v="9"/>
  </r>
  <r>
    <x v="0"/>
  </r>
  <r>
    <x v="1"/>
  </r>
  <r>
    <x v="6"/>
  </r>
  <r>
    <x v="13"/>
  </r>
  <r>
    <x v="11"/>
  </r>
  <r>
    <x v="8"/>
  </r>
  <r>
    <x v="8"/>
  </r>
  <r>
    <x v="6"/>
  </r>
  <r>
    <x v="3"/>
  </r>
  <r>
    <x v="17"/>
  </r>
  <r>
    <x v="1"/>
  </r>
  <r>
    <x v="11"/>
  </r>
  <r>
    <x v="11"/>
  </r>
  <r>
    <x v="17"/>
  </r>
  <r>
    <x v="8"/>
  </r>
  <r>
    <x v="9"/>
  </r>
  <r>
    <x v="14"/>
  </r>
  <r>
    <x v="11"/>
  </r>
  <r>
    <x v="11"/>
  </r>
  <r>
    <x v="14"/>
  </r>
  <r>
    <x v="14"/>
  </r>
  <r>
    <x v="20"/>
  </r>
  <r>
    <x v="4"/>
  </r>
  <r>
    <x v="0"/>
  </r>
  <r>
    <x v="13"/>
  </r>
  <r>
    <x v="4"/>
  </r>
  <r>
    <x v="1"/>
  </r>
  <r>
    <x v="14"/>
  </r>
  <r>
    <x v="3"/>
  </r>
  <r>
    <x v="3"/>
  </r>
  <r>
    <x v="0"/>
  </r>
  <r>
    <x v="0"/>
  </r>
  <r>
    <x v="13"/>
  </r>
  <r>
    <x v="4"/>
  </r>
  <r>
    <x v="8"/>
  </r>
  <r>
    <x v="14"/>
  </r>
  <r>
    <x v="14"/>
  </r>
  <r>
    <x v="0"/>
  </r>
  <r>
    <x v="9"/>
  </r>
  <r>
    <x v="20"/>
  </r>
  <r>
    <x v="6"/>
  </r>
  <r>
    <x v="1"/>
  </r>
  <r>
    <x v="4"/>
  </r>
  <r>
    <x v="14"/>
  </r>
  <r>
    <x v="6"/>
  </r>
  <r>
    <x v="20"/>
  </r>
  <r>
    <x v="4"/>
  </r>
  <r>
    <x v="14"/>
  </r>
  <r>
    <x v="9"/>
  </r>
  <r>
    <x v="9"/>
  </r>
  <r>
    <x v="13"/>
  </r>
  <r>
    <x v="4"/>
  </r>
  <r>
    <x v="5"/>
  </r>
  <r>
    <x v="6"/>
  </r>
  <r>
    <x v="4"/>
  </r>
  <r>
    <x v="19"/>
  </r>
  <r>
    <x v="4"/>
  </r>
  <r>
    <x v="13"/>
  </r>
  <r>
    <x v="17"/>
  </r>
  <r>
    <x v="6"/>
  </r>
  <r>
    <x v="4"/>
  </r>
  <r>
    <x v="0"/>
  </r>
  <r>
    <x v="17"/>
  </r>
  <r>
    <x v="6"/>
  </r>
  <r>
    <x v="2"/>
  </r>
  <r>
    <x v="14"/>
  </r>
  <r>
    <x v="17"/>
  </r>
  <r>
    <x v="11"/>
  </r>
  <r>
    <x v="13"/>
  </r>
  <r>
    <x v="17"/>
  </r>
  <r>
    <x v="9"/>
  </r>
  <r>
    <x v="4"/>
  </r>
  <r>
    <x v="11"/>
  </r>
  <r>
    <x v="10"/>
  </r>
  <r>
    <x v="17"/>
  </r>
  <r>
    <x v="11"/>
  </r>
  <r>
    <x v="11"/>
  </r>
  <r>
    <x v="8"/>
  </r>
  <r>
    <x v="0"/>
  </r>
  <r>
    <x v="0"/>
  </r>
  <r>
    <x v="4"/>
  </r>
  <r>
    <x v="0"/>
  </r>
  <r>
    <x v="9"/>
  </r>
  <r>
    <x v="9"/>
  </r>
  <r>
    <x v="8"/>
  </r>
  <r>
    <x v="3"/>
  </r>
  <r>
    <x v="9"/>
  </r>
  <r>
    <x v="4"/>
  </r>
  <r>
    <x v="11"/>
  </r>
  <r>
    <x v="9"/>
  </r>
  <r>
    <x v="16"/>
  </r>
  <r>
    <x v="10"/>
  </r>
  <r>
    <x v="9"/>
  </r>
  <r>
    <x v="5"/>
  </r>
  <r>
    <x v="4"/>
  </r>
  <r>
    <x v="14"/>
  </r>
  <r>
    <x v="13"/>
  </r>
  <r>
    <x v="14"/>
  </r>
  <r>
    <x v="1"/>
  </r>
  <r>
    <x v="9"/>
  </r>
  <r>
    <x v="4"/>
  </r>
  <r>
    <x v="17"/>
  </r>
  <r>
    <x v="11"/>
  </r>
  <r>
    <x v="16"/>
  </r>
  <r>
    <x v="21"/>
  </r>
  <r>
    <x v="13"/>
  </r>
  <r>
    <x v="17"/>
  </r>
  <r>
    <x v="9"/>
  </r>
  <r>
    <x v="9"/>
  </r>
  <r>
    <x v="5"/>
  </r>
  <r>
    <x v="0"/>
  </r>
  <r>
    <x v="4"/>
  </r>
  <r>
    <x v="9"/>
  </r>
  <r>
    <x v="11"/>
  </r>
  <r>
    <x v="17"/>
  </r>
  <r>
    <x v="6"/>
  </r>
  <r>
    <x v="11"/>
  </r>
  <r>
    <x v="6"/>
  </r>
  <r>
    <x v="9"/>
  </r>
  <r>
    <x v="20"/>
  </r>
  <r>
    <x v="9"/>
  </r>
  <r>
    <x v="6"/>
  </r>
  <r>
    <x v="6"/>
  </r>
  <r>
    <x v="0"/>
  </r>
  <r>
    <x v="14"/>
  </r>
  <r>
    <x v="1"/>
  </r>
  <r>
    <x v="4"/>
  </r>
  <r>
    <x v="21"/>
  </r>
  <r>
    <x v="17"/>
  </r>
  <r>
    <x v="17"/>
  </r>
  <r>
    <x v="1"/>
  </r>
  <r>
    <x v="17"/>
  </r>
  <r>
    <x v="14"/>
  </r>
  <r>
    <x v="9"/>
  </r>
  <r>
    <x v="9"/>
  </r>
  <r>
    <x v="17"/>
  </r>
  <r>
    <x v="6"/>
  </r>
  <r>
    <x v="1"/>
  </r>
  <r>
    <x v="4"/>
  </r>
  <r>
    <x v="9"/>
  </r>
  <r>
    <x v="9"/>
  </r>
  <r>
    <x v="6"/>
  </r>
  <r>
    <x v="14"/>
  </r>
  <r>
    <x v="21"/>
  </r>
  <r>
    <x v="2"/>
  </r>
  <r>
    <x v="6"/>
  </r>
  <r>
    <x v="16"/>
  </r>
  <r>
    <x v="10"/>
  </r>
  <r>
    <x v="9"/>
  </r>
  <r>
    <x v="1"/>
  </r>
  <r>
    <x v="0"/>
  </r>
  <r>
    <x v="14"/>
  </r>
  <r>
    <x v="6"/>
  </r>
  <r>
    <x v="0"/>
  </r>
  <r>
    <x v="21"/>
  </r>
  <r>
    <x v="24"/>
  </r>
  <r>
    <x v="3"/>
  </r>
  <r>
    <x v="14"/>
  </r>
  <r>
    <x v="3"/>
  </r>
  <r>
    <x v="10"/>
  </r>
  <r>
    <x v="11"/>
  </r>
  <r>
    <x v="14"/>
  </r>
  <r>
    <x v="13"/>
  </r>
  <r>
    <x v="17"/>
  </r>
  <r>
    <x v="0"/>
  </r>
  <r>
    <x v="1"/>
  </r>
  <r>
    <x v="4"/>
  </r>
  <r>
    <x v="3"/>
  </r>
  <r>
    <x v="14"/>
  </r>
  <r>
    <x v="10"/>
  </r>
  <r>
    <x v="4"/>
  </r>
  <r>
    <x v="1"/>
  </r>
  <r>
    <x v="4"/>
  </r>
  <r>
    <x v="10"/>
  </r>
  <r>
    <x v="6"/>
  </r>
  <r>
    <x v="9"/>
  </r>
  <r>
    <x v="1"/>
  </r>
  <r>
    <x v="4"/>
  </r>
  <r>
    <x v="4"/>
  </r>
  <r>
    <x v="6"/>
  </r>
  <r>
    <x v="11"/>
  </r>
  <r>
    <x v="11"/>
  </r>
  <r>
    <x v="1"/>
  </r>
  <r>
    <x v="11"/>
  </r>
  <r>
    <x v="21"/>
  </r>
  <r>
    <x v="6"/>
  </r>
  <r>
    <x v="9"/>
  </r>
  <r>
    <x v="3"/>
  </r>
  <r>
    <x v="9"/>
  </r>
  <r>
    <x v="0"/>
  </r>
  <r>
    <x v="19"/>
  </r>
  <r>
    <x v="1"/>
  </r>
  <r>
    <x v="9"/>
  </r>
  <r>
    <x v="8"/>
  </r>
  <r>
    <x v="4"/>
  </r>
  <r>
    <x v="9"/>
  </r>
  <r>
    <x v="1"/>
  </r>
  <r>
    <x v="4"/>
  </r>
  <r>
    <x v="17"/>
  </r>
  <r>
    <x v="1"/>
  </r>
  <r>
    <x v="6"/>
  </r>
  <r>
    <x v="21"/>
  </r>
  <r>
    <x v="1"/>
  </r>
  <r>
    <x v="1"/>
  </r>
  <r>
    <x v="4"/>
  </r>
  <r>
    <x v="14"/>
  </r>
  <r>
    <x v="1"/>
  </r>
  <r>
    <x v="17"/>
  </r>
  <r>
    <x v="8"/>
  </r>
  <r>
    <x v="0"/>
  </r>
  <r>
    <x v="10"/>
  </r>
  <r>
    <x v="3"/>
  </r>
  <r>
    <x v="17"/>
  </r>
  <r>
    <x v="17"/>
  </r>
  <r>
    <x v="10"/>
  </r>
  <r>
    <x v="20"/>
  </r>
  <r>
    <x v="4"/>
  </r>
  <r>
    <x v="0"/>
  </r>
  <r>
    <x v="2"/>
  </r>
  <r>
    <x v="6"/>
  </r>
  <r>
    <x v="6"/>
  </r>
  <r>
    <x v="14"/>
  </r>
  <r>
    <x v="14"/>
  </r>
  <r>
    <x v="8"/>
  </r>
  <r>
    <x v="13"/>
  </r>
  <r>
    <x v="13"/>
  </r>
  <r>
    <x v="17"/>
  </r>
  <r>
    <x v="6"/>
  </r>
  <r>
    <x v="0"/>
  </r>
  <r>
    <x v="6"/>
  </r>
  <r>
    <x v="1"/>
  </r>
  <r>
    <x v="9"/>
  </r>
  <r>
    <x v="4"/>
  </r>
  <r>
    <x v="1"/>
  </r>
  <r>
    <x v="13"/>
  </r>
  <r>
    <x v="17"/>
  </r>
  <r>
    <x v="17"/>
  </r>
  <r>
    <x v="2"/>
  </r>
  <r>
    <x v="13"/>
  </r>
  <r>
    <x v="6"/>
  </r>
  <r>
    <x v="4"/>
  </r>
  <r>
    <x v="6"/>
  </r>
  <r>
    <x v="21"/>
  </r>
  <r>
    <x v="6"/>
  </r>
  <r>
    <x v="4"/>
  </r>
  <r>
    <x v="14"/>
  </r>
  <r>
    <x v="11"/>
  </r>
  <r>
    <x v="4"/>
  </r>
  <r>
    <x v="1"/>
  </r>
  <r>
    <x v="11"/>
  </r>
  <r>
    <x v="6"/>
  </r>
  <r>
    <x v="1"/>
  </r>
  <r>
    <x v="17"/>
  </r>
  <r>
    <x v="4"/>
  </r>
  <r>
    <x v="6"/>
  </r>
  <r>
    <x v="17"/>
  </r>
  <r>
    <x v="11"/>
  </r>
  <r>
    <x v="1"/>
  </r>
  <r>
    <x v="4"/>
  </r>
  <r>
    <x v="6"/>
  </r>
  <r>
    <x v="16"/>
  </r>
  <r>
    <x v="4"/>
  </r>
  <r>
    <x v="14"/>
  </r>
  <r>
    <x v="20"/>
  </r>
  <r>
    <x v="10"/>
  </r>
  <r>
    <x v="2"/>
  </r>
  <r>
    <x v="6"/>
  </r>
  <r>
    <x v="4"/>
  </r>
  <r>
    <x v="4"/>
  </r>
  <r>
    <x v="3"/>
  </r>
  <r>
    <x v="17"/>
  </r>
  <r>
    <x v="9"/>
  </r>
  <r>
    <x v="17"/>
  </r>
  <r>
    <x v="6"/>
  </r>
  <r>
    <x v="14"/>
  </r>
  <r>
    <x v="17"/>
  </r>
  <r>
    <x v="6"/>
  </r>
  <r>
    <x v="9"/>
  </r>
  <r>
    <x v="11"/>
  </r>
  <r>
    <x v="11"/>
  </r>
  <r>
    <x v="9"/>
  </r>
  <r>
    <x v="14"/>
  </r>
  <r>
    <x v="9"/>
  </r>
  <r>
    <x v="9"/>
  </r>
  <r>
    <x v="6"/>
  </r>
  <r>
    <x v="8"/>
  </r>
  <r>
    <x v="11"/>
  </r>
  <r>
    <x v="0"/>
  </r>
  <r>
    <x v="11"/>
  </r>
  <r>
    <x v="11"/>
  </r>
  <r>
    <x v="3"/>
  </r>
  <r>
    <x v="3"/>
  </r>
  <r>
    <x v="4"/>
  </r>
  <r>
    <x v="14"/>
  </r>
  <r>
    <x v="9"/>
  </r>
  <r>
    <x v="13"/>
  </r>
  <r>
    <x v="8"/>
  </r>
  <r>
    <x v="11"/>
  </r>
  <r>
    <x v="9"/>
  </r>
  <r>
    <x v="4"/>
  </r>
  <r>
    <x v="1"/>
  </r>
  <r>
    <x v="11"/>
  </r>
  <r>
    <x v="13"/>
  </r>
  <r>
    <x v="11"/>
  </r>
  <r>
    <x v="4"/>
  </r>
  <r>
    <x v="14"/>
  </r>
  <r>
    <x v="0"/>
  </r>
  <r>
    <x v="6"/>
  </r>
  <r>
    <x v="17"/>
  </r>
  <r>
    <x v="3"/>
  </r>
  <r>
    <x v="21"/>
  </r>
  <r>
    <x v="4"/>
  </r>
  <r>
    <x v="10"/>
  </r>
  <r>
    <x v="4"/>
  </r>
  <r>
    <x v="17"/>
  </r>
  <r>
    <x v="11"/>
  </r>
  <r>
    <x v="17"/>
  </r>
  <r>
    <x v="4"/>
  </r>
  <r>
    <x v="9"/>
  </r>
  <r>
    <x v="1"/>
  </r>
  <r>
    <x v="11"/>
  </r>
  <r>
    <x v="21"/>
  </r>
  <r>
    <x v="3"/>
  </r>
  <r>
    <x v="8"/>
  </r>
  <r>
    <x v="3"/>
  </r>
  <r>
    <x v="6"/>
  </r>
  <r>
    <x v="20"/>
  </r>
  <r>
    <x v="12"/>
  </r>
  <r>
    <x v="8"/>
  </r>
  <r>
    <x v="9"/>
  </r>
  <r>
    <x v="3"/>
  </r>
  <r>
    <x v="21"/>
  </r>
  <r>
    <x v="6"/>
  </r>
  <r>
    <x v="1"/>
  </r>
  <r>
    <x v="9"/>
  </r>
  <r>
    <x v="24"/>
  </r>
  <r>
    <x v="14"/>
  </r>
  <r>
    <x v="1"/>
  </r>
  <r>
    <x v="6"/>
  </r>
  <r>
    <x v="1"/>
  </r>
  <r>
    <x v="9"/>
  </r>
  <r>
    <x v="0"/>
  </r>
  <r>
    <x v="10"/>
  </r>
  <r>
    <x v="24"/>
  </r>
  <r>
    <x v="6"/>
  </r>
  <r>
    <x v="17"/>
  </r>
  <r>
    <x v="11"/>
  </r>
  <r>
    <x v="8"/>
  </r>
  <r>
    <x v="10"/>
  </r>
  <r>
    <x v="17"/>
  </r>
  <r>
    <x v="8"/>
  </r>
  <r>
    <x v="9"/>
  </r>
  <r>
    <x v="21"/>
  </r>
  <r>
    <x v="8"/>
  </r>
  <r>
    <x v="1"/>
  </r>
  <r>
    <x v="14"/>
  </r>
  <r>
    <x v="21"/>
  </r>
  <r>
    <x v="14"/>
  </r>
  <r>
    <x v="17"/>
  </r>
  <r>
    <x v="9"/>
  </r>
  <r>
    <x v="0"/>
  </r>
  <r>
    <x v="21"/>
  </r>
  <r>
    <x v="4"/>
  </r>
  <r>
    <x v="17"/>
  </r>
  <r>
    <x v="9"/>
  </r>
  <r>
    <x v="20"/>
  </r>
  <r>
    <x v="14"/>
  </r>
  <r>
    <x v="21"/>
  </r>
  <r>
    <x v="6"/>
  </r>
  <r>
    <x v="4"/>
  </r>
  <r>
    <x v="4"/>
  </r>
  <r>
    <x v="14"/>
  </r>
  <r>
    <x v="9"/>
  </r>
  <r>
    <x v="17"/>
  </r>
  <r>
    <x v="17"/>
  </r>
  <r>
    <x v="1"/>
  </r>
  <r>
    <x v="4"/>
  </r>
  <r>
    <x v="8"/>
  </r>
  <r>
    <x v="3"/>
  </r>
  <r>
    <x v="4"/>
  </r>
  <r>
    <x v="1"/>
  </r>
  <r>
    <x v="14"/>
  </r>
  <r>
    <x v="11"/>
  </r>
  <r>
    <x v="20"/>
  </r>
  <r>
    <x v="10"/>
  </r>
  <r>
    <x v="1"/>
  </r>
  <r>
    <x v="6"/>
  </r>
  <r>
    <x v="11"/>
  </r>
  <r>
    <x v="10"/>
  </r>
  <r>
    <x v="17"/>
  </r>
  <r>
    <x v="6"/>
  </r>
  <r>
    <x v="11"/>
  </r>
  <r>
    <x v="11"/>
  </r>
  <r>
    <x v="9"/>
  </r>
  <r>
    <x v="14"/>
  </r>
  <r>
    <x v="6"/>
  </r>
  <r>
    <x v="9"/>
  </r>
  <r>
    <x v="21"/>
  </r>
  <r>
    <x v="6"/>
  </r>
  <r>
    <x v="1"/>
  </r>
  <r>
    <x v="11"/>
  </r>
  <r>
    <x v="14"/>
  </r>
  <r>
    <x v="21"/>
  </r>
  <r>
    <x v="20"/>
  </r>
  <r>
    <x v="6"/>
  </r>
  <r>
    <x v="20"/>
  </r>
  <r>
    <x v="14"/>
  </r>
  <r>
    <x v="9"/>
  </r>
  <r>
    <x v="14"/>
  </r>
  <r>
    <x v="14"/>
  </r>
  <r>
    <x v="6"/>
  </r>
  <r>
    <x v="6"/>
  </r>
  <r>
    <x v="6"/>
  </r>
  <r>
    <x v="1"/>
  </r>
  <r>
    <x v="5"/>
  </r>
  <r>
    <x v="6"/>
  </r>
  <r>
    <x v="9"/>
  </r>
  <r>
    <x v="3"/>
  </r>
  <r>
    <x v="6"/>
  </r>
  <r>
    <x v="4"/>
  </r>
  <r>
    <x v="6"/>
  </r>
  <r>
    <x v="11"/>
  </r>
  <r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7B6ABA-C0FC-8447-A0C0-E65B8D657A9F}" name="PivotTable15" cacheId="8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2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0">
        <item x="19"/>
        <item x="29"/>
        <item x="20"/>
        <item x="24"/>
        <item x="23"/>
        <item x="6"/>
        <item x="28"/>
        <item x="8"/>
        <item x="37"/>
        <item x="17"/>
        <item h="1" x="38"/>
        <item x="0"/>
        <item x="1"/>
        <item x="2"/>
        <item x="3"/>
        <item x="4"/>
        <item x="5"/>
        <item x="7"/>
        <item x="9"/>
        <item x="10"/>
        <item x="11"/>
        <item x="12"/>
        <item x="13"/>
        <item x="14"/>
        <item x="15"/>
        <item x="16"/>
        <item x="18"/>
        <item x="21"/>
        <item x="22"/>
        <item x="25"/>
        <item x="26"/>
        <item x="27"/>
        <item x="30"/>
        <item x="31"/>
        <item x="32"/>
        <item x="33"/>
        <item x="34"/>
        <item x="35"/>
        <item x="3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10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Items count="1">
    <i/>
  </colItems>
  <dataFields count="1">
    <dataField name="Sum of Facturación" fld="20" baseField="0" baseItem="0" numFmtId="166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57A42A-D6AD-634D-A4DF-1695243EF0EF}" name="PivotTable16" cacheId="8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3" firstHeaderRow="0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10">
        <item x="7"/>
        <item x="3"/>
        <item x="5"/>
        <item x="6"/>
        <item x="0"/>
        <item x="1"/>
        <item x="2"/>
        <item x="4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SalarioBase" fld="11" subtotal="average" baseField="0" baseItem="0" numFmtId="44"/>
    <dataField name="Max of SalarioBase" fld="11" subtotal="max" baseField="0" baseItem="0" numFmtId="44"/>
    <dataField name="Min of SalarioBase2" fld="11" subtotal="min" baseField="0" baseItem="0" numFmtId="44"/>
    <dataField name="Sum of SalarioBase3" fld="11" baseField="0" baseItem="0" numFmtId="44"/>
    <dataField name="Sum of SalarioBase2" fld="11" showDataAs="percentOfTotal" baseField="0" baseItem="0" numFmtId="10"/>
  </dataFields>
  <formats count="4">
    <format dxfId="6">
      <pivotArea collapsedLevelsAreSubtotals="1" fieldPosition="0">
        <references count="2">
          <reference field="4294967294" count="1" selected="0">
            <x v="4"/>
          </reference>
          <reference field="13" count="0"/>
        </references>
      </pivotArea>
    </format>
    <format dxfId="5">
      <pivotArea outline="0" collapsedLevelsAreSubtotals="1" fieldPosition="0">
        <references count="1">
          <reference field="4294967294" count="4" selected="0">
            <x v="0"/>
            <x v="1"/>
            <x v="2"/>
            <x v="3"/>
          </reference>
        </references>
      </pivotArea>
    </format>
    <format dxfId="4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3BC256-73E4-BB47-82E9-AF710D7C357C}" name="PivotTable17" cacheId="8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 rowPageCount="1" colPageCount="1"/>
  <pivotFields count="25">
    <pivotField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8"/>
        <item x="3"/>
        <item x="2"/>
        <item x="7"/>
        <item x="6"/>
        <item x="9"/>
        <item x="4"/>
        <item x="5"/>
        <item x="0"/>
        <item x="1"/>
        <item x="10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10">
        <item h="1" x="7"/>
        <item h="1" x="3"/>
        <item h="1" x="5"/>
        <item x="6"/>
        <item x="0"/>
        <item x="1"/>
        <item x="2"/>
        <item x="4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7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13" hier="-1"/>
  </pageFields>
  <dataFields count="1">
    <dataField name="Sum of Facturación" fld="20" baseField="0" baseItem="0" numFmtId="166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262EF0-75EA-8D4D-85EF-432C15B08E6F}" name="PivotTable18" cacheId="8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N15" firstHeaderRow="1" firstDataRow="2" firstDataCol="1" rowPageCount="1" colPageCount="1"/>
  <pivotFields count="25">
    <pivotField showAll="0"/>
    <pivotField showAll="0"/>
    <pivotField showAll="0"/>
    <pivotField showAll="0"/>
    <pivotField showAll="0"/>
    <pivotField axis="axisPage" multipleItemSelectionAllowed="1" showAll="0">
      <items count="9">
        <item x="1"/>
        <item x="2"/>
        <item x="3"/>
        <item x="4"/>
        <item x="5"/>
        <item h="1" x="6"/>
        <item h="1" x="0"/>
        <item h="1" x="7"/>
        <item t="default"/>
      </items>
    </pivotField>
    <pivotField axis="axisCol" showAll="0">
      <items count="14">
        <item x="0"/>
        <item x="2"/>
        <item x="3"/>
        <item x="6"/>
        <item x="4"/>
        <item x="9"/>
        <item x="10"/>
        <item x="5"/>
        <item x="8"/>
        <item x="11"/>
        <item x="1"/>
        <item x="7"/>
        <item h="1" x="12"/>
        <item t="default"/>
      </items>
    </pivotField>
    <pivotField axis="axisRow" showAll="0">
      <items count="12">
        <item x="8"/>
        <item x="3"/>
        <item x="2"/>
        <item x="7"/>
        <item x="6"/>
        <item x="9"/>
        <item x="4"/>
        <item x="5"/>
        <item x="0"/>
        <item x="1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7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5" hier="-1"/>
  </pageFields>
  <dataFields count="1">
    <dataField name="Sum of UtilidadBruta" fld="23" baseField="0" baseItem="0" numFmtId="166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C974EE-CA65-E244-A573-2C4E72968B72}" name="PivotTable19" cacheId="8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>
  <location ref="A3:B49" firstHeaderRow="1" firstDataRow="1" firstDataCol="1"/>
  <pivotFields count="25">
    <pivotField showAll="0"/>
    <pivotField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4"/>
        <item x="129"/>
        <item x="130"/>
        <item x="131"/>
        <item x="132"/>
        <item x="134"/>
        <item x="135"/>
        <item x="136"/>
        <item x="137"/>
        <item x="138"/>
        <item x="139"/>
        <item x="140"/>
        <item x="141"/>
        <item x="142"/>
        <item x="143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4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8"/>
        <item x="229"/>
        <item x="230"/>
        <item x="205"/>
        <item x="232"/>
        <item x="233"/>
        <item x="234"/>
        <item x="78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133"/>
        <item x="249"/>
        <item x="250"/>
        <item x="251"/>
        <item x="252"/>
        <item x="231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227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235"/>
        <item x="319"/>
        <item x="320"/>
        <item x="321"/>
        <item x="318"/>
        <item x="322"/>
        <item x="323"/>
        <item x="324"/>
        <item x="12"/>
        <item x="326"/>
        <item x="327"/>
        <item x="328"/>
        <item x="329"/>
        <item x="330"/>
        <item x="331"/>
        <item x="332"/>
        <item x="333"/>
        <item x="334"/>
        <item x="325"/>
        <item x="335"/>
        <item x="336"/>
        <item x="128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0">
        <item x="19"/>
        <item x="18"/>
        <item x="26"/>
        <item x="4"/>
        <item x="3"/>
        <item x="12"/>
        <item x="13"/>
        <item x="29"/>
        <item x="32"/>
        <item x="9"/>
        <item x="0"/>
        <item x="20"/>
        <item x="7"/>
        <item x="1"/>
        <item x="21"/>
        <item x="16"/>
        <item x="25"/>
        <item x="35"/>
        <item x="24"/>
        <item x="27"/>
        <item x="23"/>
        <item x="31"/>
        <item x="36"/>
        <item x="30"/>
        <item x="6"/>
        <item x="2"/>
        <item x="22"/>
        <item x="28"/>
        <item x="33"/>
        <item x="5"/>
        <item x="8"/>
        <item x="37"/>
        <item x="34"/>
        <item x="14"/>
        <item x="15"/>
        <item x="11"/>
        <item x="17"/>
        <item x="10"/>
        <item x="38"/>
        <item t="default"/>
      </items>
    </pivotField>
    <pivotField showAll="0"/>
    <pivotField showAll="0"/>
    <pivotField axis="axisRow" showAll="0">
      <items count="10">
        <item h="1" x="7"/>
        <item h="1" x="3"/>
        <item x="5"/>
        <item x="6"/>
        <item x="0"/>
        <item x="1"/>
        <item x="2"/>
        <item x="4"/>
        <item x="8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2">
    <field x="13"/>
    <field x="10"/>
  </rowFields>
  <rowItems count="46">
    <i>
      <x v="2"/>
    </i>
    <i r="1">
      <x v="30"/>
    </i>
    <i r="1">
      <x v="31"/>
    </i>
    <i>
      <x v="3"/>
    </i>
    <i r="1">
      <x v="6"/>
    </i>
    <i r="1">
      <x v="8"/>
    </i>
    <i r="1">
      <x v="11"/>
    </i>
    <i r="1">
      <x v="18"/>
    </i>
    <i r="1">
      <x v="26"/>
    </i>
    <i>
      <x v="4"/>
    </i>
    <i r="1">
      <x v="9"/>
    </i>
    <i r="1">
      <x v="10"/>
    </i>
    <i r="1">
      <x v="16"/>
    </i>
    <i r="1">
      <x v="19"/>
    </i>
    <i r="1">
      <x v="22"/>
    </i>
    <i r="1">
      <x v="23"/>
    </i>
    <i r="1">
      <x v="32"/>
    </i>
    <i r="1">
      <x v="36"/>
    </i>
    <i>
      <x v="5"/>
    </i>
    <i r="1">
      <x/>
    </i>
    <i r="1">
      <x v="2"/>
    </i>
    <i r="1">
      <x v="4"/>
    </i>
    <i r="1">
      <x v="7"/>
    </i>
    <i r="1">
      <x v="12"/>
    </i>
    <i r="1">
      <x v="13"/>
    </i>
    <i r="1">
      <x v="24"/>
    </i>
    <i r="1">
      <x v="33"/>
    </i>
    <i>
      <x v="6"/>
    </i>
    <i r="1">
      <x/>
    </i>
    <i r="1">
      <x v="17"/>
    </i>
    <i r="1">
      <x v="24"/>
    </i>
    <i r="1">
      <x v="25"/>
    </i>
    <i r="1">
      <x v="34"/>
    </i>
    <i r="1">
      <x v="35"/>
    </i>
    <i r="1">
      <x v="37"/>
    </i>
    <i>
      <x v="7"/>
    </i>
    <i r="1">
      <x v="1"/>
    </i>
    <i r="1">
      <x v="5"/>
    </i>
    <i r="1">
      <x v="14"/>
    </i>
    <i r="1">
      <x v="15"/>
    </i>
    <i r="1">
      <x v="20"/>
    </i>
    <i r="1">
      <x v="21"/>
    </i>
    <i r="1">
      <x v="29"/>
    </i>
    <i>
      <x v="8"/>
    </i>
    <i r="1">
      <x v="38"/>
    </i>
    <i t="grand">
      <x/>
    </i>
  </rowItems>
  <colItems count="1">
    <i/>
  </colItems>
  <dataFields count="1">
    <dataField name="Sum of ComisionPorcentaje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3068DA-15B2-F140-A5BE-E1C6B3F10C57}" name="PivotTable9" cacheId="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B12" firstHeaderRow="1" firstDataRow="1" firstDataCol="1"/>
  <pivotFields count="27">
    <pivotField showAll="0"/>
    <pivotField numFmtId="14"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4"/>
        <item x="129"/>
        <item x="130"/>
        <item x="131"/>
        <item x="132"/>
        <item x="134"/>
        <item x="135"/>
        <item x="136"/>
        <item x="137"/>
        <item x="138"/>
        <item x="139"/>
        <item x="140"/>
        <item x="141"/>
        <item x="142"/>
        <item x="143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4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8"/>
        <item x="229"/>
        <item x="230"/>
        <item x="205"/>
        <item x="232"/>
        <item x="233"/>
        <item x="234"/>
        <item x="78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133"/>
        <item x="249"/>
        <item x="250"/>
        <item x="251"/>
        <item x="252"/>
        <item x="231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227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235"/>
        <item x="319"/>
        <item x="320"/>
        <item x="321"/>
        <item x="318"/>
        <item x="322"/>
        <item x="323"/>
        <item x="324"/>
        <item x="12"/>
        <item x="326"/>
        <item x="327"/>
        <item x="328"/>
        <item x="329"/>
        <item x="330"/>
        <item x="331"/>
        <item x="332"/>
        <item x="333"/>
        <item x="334"/>
        <item x="325"/>
        <item x="335"/>
        <item x="336"/>
        <item x="128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8"/>
        <item x="3"/>
        <item x="2"/>
        <item x="7"/>
        <item x="6"/>
        <item x="9"/>
        <item x="4"/>
        <item x="5"/>
        <item x="0"/>
        <item x="1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/>
    <pivotField numFmtId="167" showAll="0"/>
    <pivotField numFmtId="165" showAll="0"/>
    <pivotField numFmtId="165" showAll="0"/>
    <pivotField numFmtId="165" showAll="0"/>
    <pivotField numFmtId="165" showAll="0"/>
    <pivotField dataField="1" numFmtId="165" showAll="0">
      <items count="235">
        <item x="114"/>
        <item x="197"/>
        <item x="137"/>
        <item x="147"/>
        <item x="167"/>
        <item x="8"/>
        <item x="163"/>
        <item x="132"/>
        <item x="191"/>
        <item x="168"/>
        <item x="95"/>
        <item x="69"/>
        <item x="40"/>
        <item x="177"/>
        <item x="87"/>
        <item x="57"/>
        <item x="212"/>
        <item x="88"/>
        <item x="41"/>
        <item x="6"/>
        <item x="173"/>
        <item x="126"/>
        <item x="162"/>
        <item x="50"/>
        <item x="169"/>
        <item x="83"/>
        <item x="86"/>
        <item x="116"/>
        <item x="142"/>
        <item x="139"/>
        <item x="48"/>
        <item x="45"/>
        <item x="26"/>
        <item x="46"/>
        <item x="210"/>
        <item x="156"/>
        <item x="11"/>
        <item x="28"/>
        <item x="165"/>
        <item x="65"/>
        <item x="2"/>
        <item x="101"/>
        <item x="215"/>
        <item x="70"/>
        <item x="39"/>
        <item x="97"/>
        <item x="89"/>
        <item x="47"/>
        <item x="79"/>
        <item x="100"/>
        <item x="92"/>
        <item x="16"/>
        <item x="172"/>
        <item x="51"/>
        <item x="231"/>
        <item x="62"/>
        <item x="90"/>
        <item x="12"/>
        <item x="78"/>
        <item x="18"/>
        <item x="204"/>
        <item x="34"/>
        <item x="148"/>
        <item x="181"/>
        <item x="94"/>
        <item x="154"/>
        <item x="127"/>
        <item x="108"/>
        <item x="44"/>
        <item x="38"/>
        <item x="74"/>
        <item x="53"/>
        <item x="15"/>
        <item x="117"/>
        <item x="84"/>
        <item x="129"/>
        <item x="202"/>
        <item x="179"/>
        <item x="43"/>
        <item x="221"/>
        <item x="17"/>
        <item x="30"/>
        <item x="203"/>
        <item x="98"/>
        <item x="118"/>
        <item x="144"/>
        <item x="228"/>
        <item x="9"/>
        <item x="200"/>
        <item x="10"/>
        <item x="67"/>
        <item x="233"/>
        <item x="61"/>
        <item x="133"/>
        <item x="121"/>
        <item x="33"/>
        <item x="195"/>
        <item x="220"/>
        <item x="37"/>
        <item x="216"/>
        <item x="222"/>
        <item x="75"/>
        <item x="230"/>
        <item x="82"/>
        <item x="49"/>
        <item x="96"/>
        <item x="14"/>
        <item x="217"/>
        <item x="102"/>
        <item x="178"/>
        <item x="21"/>
        <item x="225"/>
        <item x="107"/>
        <item x="187"/>
        <item x="55"/>
        <item x="7"/>
        <item x="180"/>
        <item x="3"/>
        <item x="76"/>
        <item x="113"/>
        <item x="122"/>
        <item x="110"/>
        <item x="209"/>
        <item x="36"/>
        <item x="64"/>
        <item x="171"/>
        <item x="188"/>
        <item x="42"/>
        <item x="155"/>
        <item x="136"/>
        <item x="131"/>
        <item x="194"/>
        <item x="77"/>
        <item x="119"/>
        <item x="184"/>
        <item x="130"/>
        <item x="25"/>
        <item x="5"/>
        <item x="112"/>
        <item x="56"/>
        <item x="207"/>
        <item x="183"/>
        <item x="124"/>
        <item x="31"/>
        <item x="91"/>
        <item x="138"/>
        <item x="159"/>
        <item x="158"/>
        <item x="22"/>
        <item x="27"/>
        <item x="161"/>
        <item x="157"/>
        <item x="186"/>
        <item x="160"/>
        <item x="66"/>
        <item x="229"/>
        <item x="99"/>
        <item x="201"/>
        <item x="71"/>
        <item x="205"/>
        <item x="29"/>
        <item x="192"/>
        <item x="120"/>
        <item x="58"/>
        <item x="20"/>
        <item x="193"/>
        <item x="213"/>
        <item x="208"/>
        <item x="134"/>
        <item x="219"/>
        <item x="32"/>
        <item x="85"/>
        <item x="72"/>
        <item x="141"/>
        <item x="182"/>
        <item x="226"/>
        <item x="4"/>
        <item x="206"/>
        <item x="109"/>
        <item x="63"/>
        <item x="23"/>
        <item x="103"/>
        <item x="175"/>
        <item x="93"/>
        <item x="143"/>
        <item x="152"/>
        <item x="224"/>
        <item x="189"/>
        <item x="232"/>
        <item x="111"/>
        <item x="149"/>
        <item x="52"/>
        <item x="105"/>
        <item x="73"/>
        <item x="60"/>
        <item x="211"/>
        <item x="190"/>
        <item x="35"/>
        <item x="174"/>
        <item x="166"/>
        <item x="223"/>
        <item x="104"/>
        <item x="185"/>
        <item x="68"/>
        <item x="176"/>
        <item x="123"/>
        <item x="199"/>
        <item x="214"/>
        <item x="128"/>
        <item x="59"/>
        <item x="145"/>
        <item x="125"/>
        <item x="164"/>
        <item x="54"/>
        <item x="153"/>
        <item x="151"/>
        <item x="146"/>
        <item x="106"/>
        <item x="218"/>
        <item x="13"/>
        <item x="140"/>
        <item x="0"/>
        <item x="150"/>
        <item x="170"/>
        <item x="196"/>
        <item x="1"/>
        <item x="198"/>
        <item x="24"/>
        <item x="115"/>
        <item x="135"/>
        <item x="227"/>
        <item x="81"/>
        <item x="19"/>
        <item x="80"/>
        <item t="default"/>
      </items>
    </pivotField>
    <pivotField numFmtId="165" showAll="0"/>
    <pivotField numFmtId="165" showAll="0"/>
    <pivotField numFmtId="165" showAll="0"/>
    <pivotField numFmtId="10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7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Facturación" fld="20" baseField="0" baseItem="0" numFmtId="44"/>
  </dataFields>
  <formats count="1">
    <format dxfId="0">
      <pivotArea outline="0" collapsedLevelsAreSubtotals="1" fieldPosition="0"/>
    </format>
  </formats>
  <chartFormats count="3">
    <chartFormat chart="0" format="23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3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B14783-66CB-D140-AB55-CCE63AFD911F}" name="PivotTable11" cacheId="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B9" firstHeaderRow="1" firstDataRow="1" firstDataCol="1"/>
  <pivotFields count="27">
    <pivotField showAll="0"/>
    <pivotField numFmtId="14"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4"/>
        <item x="129"/>
        <item x="130"/>
        <item x="131"/>
        <item x="132"/>
        <item x="134"/>
        <item x="135"/>
        <item x="136"/>
        <item x="137"/>
        <item x="138"/>
        <item x="139"/>
        <item x="140"/>
        <item x="141"/>
        <item x="142"/>
        <item x="143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4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8"/>
        <item x="229"/>
        <item x="230"/>
        <item x="205"/>
        <item x="232"/>
        <item x="233"/>
        <item x="234"/>
        <item x="78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133"/>
        <item x="249"/>
        <item x="250"/>
        <item x="251"/>
        <item x="252"/>
        <item x="231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227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235"/>
        <item x="319"/>
        <item x="320"/>
        <item x="321"/>
        <item x="318"/>
        <item x="322"/>
        <item x="323"/>
        <item x="324"/>
        <item x="12"/>
        <item x="326"/>
        <item x="327"/>
        <item x="328"/>
        <item x="329"/>
        <item x="330"/>
        <item x="331"/>
        <item x="332"/>
        <item x="333"/>
        <item x="334"/>
        <item x="325"/>
        <item x="335"/>
        <item x="336"/>
        <item x="128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showAll="0"/>
    <pivotField showAll="0"/>
    <pivotField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numFmtId="167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>
      <items count="780">
        <item x="501"/>
        <item x="243"/>
        <item x="182"/>
        <item x="327"/>
        <item x="348"/>
        <item x="282"/>
        <item x="480"/>
        <item x="90"/>
        <item x="8"/>
        <item x="336"/>
        <item x="369"/>
        <item x="726"/>
        <item x="356"/>
        <item x="368"/>
        <item x="358"/>
        <item x="397"/>
        <item x="98"/>
        <item x="448"/>
        <item x="719"/>
        <item x="151"/>
        <item x="377"/>
        <item x="564"/>
        <item x="224"/>
        <item x="42"/>
        <item x="331"/>
        <item x="634"/>
        <item x="134"/>
        <item x="451"/>
        <item x="350"/>
        <item x="130"/>
        <item x="504"/>
        <item x="383"/>
        <item x="340"/>
        <item x="459"/>
        <item x="692"/>
        <item x="124"/>
        <item x="493"/>
        <item x="769"/>
        <item x="325"/>
        <item x="619"/>
        <item x="135"/>
        <item x="398"/>
        <item x="691"/>
        <item x="128"/>
        <item x="743"/>
        <item x="595"/>
        <item x="747"/>
        <item x="248"/>
        <item x="771"/>
        <item x="345"/>
        <item x="528"/>
        <item x="491"/>
        <item x="357"/>
        <item x="651"/>
        <item x="714"/>
        <item x="537"/>
        <item x="409"/>
        <item x="252"/>
        <item x="461"/>
        <item x="145"/>
        <item x="361"/>
        <item x="320"/>
        <item x="305"/>
        <item x="749"/>
        <item x="611"/>
        <item x="239"/>
        <item x="149"/>
        <item x="684"/>
        <item x="414"/>
        <item x="373"/>
        <item x="63"/>
        <item x="156"/>
        <item x="138"/>
        <item x="775"/>
        <item x="594"/>
        <item x="140"/>
        <item x="54"/>
        <item x="489"/>
        <item x="452"/>
        <item x="123"/>
        <item x="50"/>
        <item x="677"/>
        <item x="195"/>
        <item x="304"/>
        <item x="555"/>
        <item x="420"/>
        <item x="119"/>
        <item x="360"/>
        <item x="487"/>
        <item x="581"/>
        <item x="6"/>
        <item x="622"/>
        <item x="43"/>
        <item x="669"/>
        <item x="250"/>
        <item x="605"/>
        <item x="670"/>
        <item x="323"/>
        <item x="245"/>
        <item x="658"/>
        <item x="355"/>
        <item x="234"/>
        <item x="400"/>
        <item x="423"/>
        <item x="302"/>
        <item x="570"/>
        <item x="751"/>
        <item x="469"/>
        <item x="730"/>
        <item x="584"/>
        <item x="212"/>
        <item x="592"/>
        <item x="502"/>
        <item x="733"/>
        <item x="512"/>
        <item x="438"/>
        <item x="131"/>
        <item x="758"/>
        <item x="748"/>
        <item x="745"/>
        <item x="746"/>
        <item x="269"/>
        <item x="263"/>
        <item x="402"/>
        <item x="577"/>
        <item x="371"/>
        <item x="162"/>
        <item x="122"/>
        <item x="92"/>
        <item x="535"/>
        <item x="52"/>
        <item x="530"/>
        <item x="319"/>
        <item x="756"/>
        <item x="147"/>
        <item x="774"/>
        <item x="717"/>
        <item x="335"/>
        <item x="48"/>
        <item x="432"/>
        <item x="696"/>
        <item x="507"/>
        <item x="188"/>
        <item x="524"/>
        <item x="715"/>
        <item x="407"/>
        <item x="114"/>
        <item x="768"/>
        <item x="12"/>
        <item x="569"/>
        <item x="492"/>
        <item x="624"/>
        <item x="29"/>
        <item x="680"/>
        <item x="666"/>
        <item x="101"/>
        <item x="322"/>
        <item x="463"/>
        <item x="247"/>
        <item x="349"/>
        <item x="690"/>
        <item x="757"/>
        <item x="732"/>
        <item x="683"/>
        <item x="408"/>
        <item x="286"/>
        <item x="193"/>
        <item x="471"/>
        <item x="311"/>
        <item x="367"/>
        <item x="257"/>
        <item x="394"/>
        <item x="656"/>
        <item x="100"/>
        <item x="613"/>
        <item x="571"/>
        <item x="157"/>
        <item x="576"/>
        <item x="657"/>
        <item x="724"/>
        <item x="91"/>
        <item x="161"/>
        <item x="244"/>
        <item x="462"/>
        <item x="94"/>
        <item x="281"/>
        <item x="359"/>
        <item x="772"/>
        <item x="79"/>
        <item x="76"/>
        <item x="671"/>
        <item x="255"/>
        <item x="303"/>
        <item x="143"/>
        <item x="51"/>
        <item x="150"/>
        <item x="384"/>
        <item x="387"/>
        <item x="454"/>
        <item x="718"/>
        <item x="389"/>
        <item x="27"/>
        <item x="11"/>
        <item x="709"/>
        <item x="639"/>
        <item x="706"/>
        <item x="678"/>
        <item x="180"/>
        <item x="590"/>
        <item x="521"/>
        <item x="644"/>
        <item x="449"/>
        <item x="89"/>
        <item x="121"/>
        <item x="370"/>
        <item x="364"/>
        <item x="467"/>
        <item x="753"/>
        <item x="228"/>
        <item x="738"/>
        <item x="113"/>
        <item x="324"/>
        <item x="2"/>
        <item x="522"/>
        <item x="721"/>
        <item x="734"/>
        <item x="509"/>
        <item x="230"/>
        <item x="731"/>
        <item x="550"/>
        <item x="645"/>
        <item x="120"/>
        <item x="220"/>
        <item x="74"/>
        <item x="187"/>
        <item x="16"/>
        <item x="729"/>
        <item x="159"/>
        <item x="464"/>
        <item x="405"/>
        <item x="580"/>
        <item x="616"/>
        <item x="175"/>
        <item x="552"/>
        <item x="629"/>
        <item x="139"/>
        <item x="744"/>
        <item x="88"/>
        <item x="218"/>
        <item x="306"/>
        <item x="755"/>
        <item x="444"/>
        <item x="352"/>
        <item x="662"/>
        <item x="15"/>
        <item x="189"/>
        <item x="95"/>
        <item x="728"/>
        <item x="314"/>
        <item x="697"/>
        <item x="41"/>
        <item x="64"/>
        <item x="439"/>
        <item x="430"/>
        <item x="591"/>
        <item x="620"/>
        <item x="511"/>
        <item x="254"/>
        <item x="158"/>
        <item x="465"/>
        <item x="578"/>
        <item x="82"/>
        <item x="424"/>
        <item x="129"/>
        <item x="632"/>
        <item x="268"/>
        <item x="442"/>
        <item x="450"/>
        <item x="750"/>
        <item x="219"/>
        <item x="659"/>
        <item x="289"/>
        <item x="559"/>
        <item x="34"/>
        <item x="760"/>
        <item x="40"/>
        <item x="727"/>
        <item x="416"/>
        <item x="575"/>
        <item x="277"/>
        <item x="413"/>
        <item x="544"/>
        <item x="137"/>
        <item x="378"/>
        <item x="385"/>
        <item x="386"/>
        <item x="523"/>
        <item x="102"/>
        <item x="563"/>
        <item x="609"/>
        <item x="275"/>
        <item x="216"/>
        <item x="456"/>
        <item x="318"/>
        <item x="307"/>
        <item x="133"/>
        <item x="543"/>
        <item x="525"/>
        <item x="661"/>
        <item x="720"/>
        <item x="31"/>
        <item x="313"/>
        <item x="723"/>
        <item x="155"/>
        <item x="210"/>
        <item x="401"/>
        <item x="770"/>
        <item x="338"/>
        <item x="418"/>
        <item x="294"/>
        <item x="540"/>
        <item x="737"/>
        <item x="710"/>
        <item x="649"/>
        <item x="103"/>
        <item x="598"/>
        <item x="125"/>
        <item x="585"/>
        <item x="433"/>
        <item x="626"/>
        <item x="612"/>
        <item x="259"/>
        <item x="599"/>
        <item x="70"/>
        <item x="185"/>
        <item x="332"/>
        <item x="538"/>
        <item x="739"/>
        <item x="104"/>
        <item x="574"/>
        <item x="700"/>
        <item x="382"/>
        <item x="317"/>
        <item x="47"/>
        <item x="495"/>
        <item x="391"/>
        <item x="144"/>
        <item x="214"/>
        <item x="457"/>
        <item x="445"/>
        <item x="561"/>
        <item x="166"/>
        <item x="478"/>
        <item x="35"/>
        <item x="351"/>
        <item x="572"/>
        <item x="83"/>
        <item x="146"/>
        <item x="246"/>
        <item x="711"/>
        <item x="232"/>
        <item x="110"/>
        <item x="233"/>
        <item x="375"/>
        <item x="435"/>
        <item x="676"/>
        <item x="69"/>
        <item x="10"/>
        <item x="395"/>
        <item x="707"/>
        <item x="468"/>
        <item x="85"/>
        <item x="689"/>
        <item x="291"/>
        <item x="583"/>
        <item x="68"/>
        <item x="9"/>
        <item x="455"/>
        <item x="446"/>
        <item x="209"/>
        <item x="56"/>
        <item x="431"/>
        <item x="531"/>
        <item x="260"/>
        <item x="75"/>
        <item x="39"/>
        <item x="256"/>
        <item x="764"/>
        <item x="553"/>
        <item x="437"/>
        <item x="606"/>
        <item x="763"/>
        <item x="326"/>
        <item x="46"/>
        <item x="174"/>
        <item x="422"/>
        <item x="725"/>
        <item x="164"/>
        <item x="573"/>
        <item x="283"/>
        <item x="18"/>
        <item x="285"/>
        <item x="618"/>
        <item x="107"/>
        <item x="417"/>
        <item x="194"/>
        <item x="470"/>
        <item x="604"/>
        <item x="506"/>
        <item x="80"/>
        <item x="441"/>
        <item x="546"/>
        <item x="365"/>
        <item x="541"/>
        <item x="460"/>
        <item x="466"/>
        <item x="204"/>
        <item x="411"/>
        <item x="655"/>
        <item x="607"/>
        <item x="752"/>
        <item x="201"/>
        <item x="58"/>
        <item x="14"/>
        <item x="776"/>
        <item x="682"/>
        <item x="648"/>
        <item x="440"/>
        <item x="202"/>
        <item x="406"/>
        <item x="579"/>
        <item x="366"/>
        <item x="24"/>
        <item x="310"/>
        <item x="617"/>
        <item x="346"/>
        <item x="200"/>
        <item x="376"/>
        <item x="482"/>
        <item x="663"/>
        <item x="249"/>
        <item x="672"/>
        <item x="72"/>
        <item x="109"/>
        <item x="3"/>
        <item x="273"/>
        <item x="84"/>
        <item x="60"/>
        <item x="21"/>
        <item x="229"/>
        <item x="485"/>
        <item x="111"/>
        <item x="178"/>
        <item x="308"/>
        <item x="404"/>
        <item x="630"/>
        <item x="515"/>
        <item x="668"/>
        <item x="342"/>
        <item x="266"/>
        <item x="390"/>
        <item x="765"/>
        <item x="740"/>
        <item x="264"/>
        <item x="494"/>
        <item x="86"/>
        <item x="301"/>
        <item x="213"/>
        <item x="488"/>
        <item x="7"/>
        <item x="761"/>
        <item x="108"/>
        <item x="551"/>
        <item x="142"/>
        <item x="490"/>
        <item x="221"/>
        <item x="647"/>
        <item x="53"/>
        <item x="328"/>
        <item x="96"/>
        <item x="278"/>
        <item x="741"/>
        <item x="316"/>
        <item x="518"/>
        <item x="392"/>
        <item x="240"/>
        <item x="45"/>
        <item x="93"/>
        <item x="353"/>
        <item x="474"/>
        <item x="536"/>
        <item x="226"/>
        <item x="211"/>
        <item x="434"/>
        <item x="117"/>
        <item x="165"/>
        <item x="674"/>
        <item x="17"/>
        <item x="498"/>
        <item x="778"/>
        <item x="4"/>
        <item x="126"/>
        <item x="473"/>
        <item x="341"/>
        <item x="547"/>
        <item x="160"/>
        <item x="330"/>
        <item x="44"/>
        <item x="271"/>
        <item x="701"/>
        <item x="610"/>
        <item x="276"/>
        <item x="628"/>
        <item x="410"/>
        <item x="520"/>
        <item x="290"/>
        <item x="262"/>
        <item x="186"/>
        <item x="625"/>
        <item x="333"/>
        <item x="106"/>
        <item x="762"/>
        <item x="566"/>
        <item x="443"/>
        <item x="453"/>
        <item x="587"/>
        <item x="773"/>
        <item x="334"/>
        <item x="479"/>
        <item x="32"/>
        <item x="5"/>
        <item x="227"/>
        <item x="112"/>
        <item x="640"/>
        <item x="635"/>
        <item x="62"/>
        <item x="568"/>
        <item x="136"/>
        <item x="554"/>
        <item x="154"/>
        <item x="67"/>
        <item x="181"/>
        <item x="687"/>
        <item x="742"/>
        <item x="754"/>
        <item x="708"/>
        <item x="542"/>
        <item x="705"/>
        <item x="176"/>
        <item x="374"/>
        <item x="615"/>
        <item x="393"/>
        <item x="703"/>
        <item x="642"/>
        <item x="26"/>
        <item x="426"/>
        <item x="127"/>
        <item x="105"/>
        <item x="152"/>
        <item x="274"/>
        <item x="241"/>
        <item x="153"/>
        <item x="295"/>
        <item x="766"/>
        <item x="251"/>
        <item x="505"/>
        <item x="337"/>
        <item x="22"/>
        <item x="596"/>
        <item x="207"/>
        <item x="759"/>
        <item x="713"/>
        <item x="496"/>
        <item x="667"/>
        <item x="192"/>
        <item x="597"/>
        <item x="196"/>
        <item x="343"/>
        <item x="199"/>
        <item x="428"/>
        <item x="614"/>
        <item x="712"/>
        <item x="539"/>
        <item x="28"/>
        <item x="132"/>
        <item x="623"/>
        <item x="582"/>
        <item x="600"/>
        <item x="379"/>
        <item x="300"/>
        <item x="99"/>
        <item x="548"/>
        <item x="71"/>
        <item x="270"/>
        <item x="172"/>
        <item x="238"/>
        <item x="30"/>
        <item x="315"/>
        <item x="179"/>
        <item x="65"/>
        <item x="436"/>
        <item x="688"/>
        <item x="309"/>
        <item x="685"/>
        <item x="529"/>
        <item x="61"/>
        <item x="608"/>
        <item x="679"/>
        <item x="508"/>
        <item x="565"/>
        <item x="198"/>
        <item x="312"/>
        <item x="225"/>
        <item x="38"/>
        <item x="603"/>
        <item x="49"/>
        <item x="562"/>
        <item x="631"/>
        <item x="681"/>
        <item x="695"/>
        <item x="557"/>
        <item x="421"/>
        <item x="55"/>
        <item x="87"/>
        <item x="641"/>
        <item x="601"/>
        <item x="298"/>
        <item x="236"/>
        <item x="78"/>
        <item x="500"/>
        <item x="118"/>
        <item x="217"/>
        <item x="650"/>
        <item x="586"/>
        <item x="476"/>
        <item x="141"/>
        <item x="59"/>
        <item x="637"/>
        <item x="399"/>
        <item x="589"/>
        <item x="265"/>
        <item x="81"/>
        <item x="284"/>
        <item x="396"/>
        <item x="148"/>
        <item x="664"/>
        <item x="288"/>
        <item x="621"/>
        <item x="354"/>
        <item x="272"/>
        <item x="242"/>
        <item x="481"/>
        <item x="372"/>
        <item x="486"/>
        <item x="339"/>
        <item x="223"/>
        <item x="458"/>
        <item x="736"/>
        <item x="267"/>
        <item x="412"/>
        <item x="510"/>
        <item x="429"/>
        <item x="299"/>
        <item x="593"/>
        <item x="258"/>
        <item x="20"/>
        <item x="698"/>
        <item x="699"/>
        <item x="23"/>
        <item x="475"/>
        <item x="347"/>
        <item x="169"/>
        <item x="388"/>
        <item x="483"/>
        <item x="526"/>
        <item x="222"/>
        <item x="33"/>
        <item x="37"/>
        <item x="694"/>
        <item x="171"/>
        <item x="205"/>
        <item x="321"/>
        <item x="633"/>
        <item x="653"/>
        <item x="190"/>
        <item x="484"/>
        <item x="533"/>
        <item x="545"/>
        <item x="556"/>
        <item x="567"/>
        <item x="167"/>
        <item x="287"/>
        <item x="558"/>
        <item x="168"/>
        <item x="602"/>
        <item x="646"/>
        <item x="447"/>
        <item x="675"/>
        <item x="514"/>
        <item x="97"/>
        <item x="403"/>
        <item x="513"/>
        <item x="66"/>
        <item x="636"/>
        <item x="297"/>
        <item x="722"/>
        <item x="415"/>
        <item x="477"/>
        <item x="344"/>
        <item x="73"/>
        <item x="560"/>
        <item x="177"/>
        <item x="184"/>
        <item x="588"/>
        <item x="660"/>
        <item x="235"/>
        <item x="652"/>
        <item x="380"/>
        <item x="643"/>
        <item x="170"/>
        <item x="203"/>
        <item x="425"/>
        <item x="261"/>
        <item x="472"/>
        <item x="419"/>
        <item x="549"/>
        <item x="499"/>
        <item x="673"/>
        <item x="519"/>
        <item x="767"/>
        <item x="532"/>
        <item x="77"/>
        <item x="163"/>
        <item x="296"/>
        <item x="293"/>
        <item x="702"/>
        <item x="497"/>
        <item x="13"/>
        <item x="686"/>
        <item x="704"/>
        <item x="197"/>
        <item x="735"/>
        <item x="693"/>
        <item x="173"/>
        <item x="427"/>
        <item x="329"/>
        <item x="638"/>
        <item x="362"/>
        <item x="215"/>
        <item x="627"/>
        <item x="206"/>
        <item x="516"/>
        <item x="57"/>
        <item x="292"/>
        <item x="716"/>
        <item x="208"/>
        <item x="36"/>
        <item x="777"/>
        <item x="381"/>
        <item x="25"/>
        <item x="191"/>
        <item x="527"/>
        <item x="654"/>
        <item x="231"/>
        <item x="279"/>
        <item x="503"/>
        <item x="534"/>
        <item x="363"/>
        <item x="280"/>
        <item x="183"/>
        <item x="665"/>
        <item x="253"/>
        <item x="0"/>
        <item x="517"/>
        <item x="1"/>
        <item x="116"/>
        <item x="237"/>
        <item x="115"/>
        <item x="19"/>
        <item t="default"/>
      </items>
    </pivotField>
    <pivotField numFmtId="10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UtilidadBruta" fld="23" baseField="0" baseItem="0"/>
  </dataFields>
  <chartFormats count="2">
    <chartFormat chart="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04DCAF-F572-7446-AD5D-4591C25F9258}" name="PivotTable10" cacheId="8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B28" firstHeaderRow="1" firstDataRow="1" firstDataCol="1"/>
  <pivotFields count="1">
    <pivotField axis="axisRow" dataField="1" showAll="0">
      <items count="28">
        <item x="23"/>
        <item x="25"/>
        <item x="7"/>
        <item x="24"/>
        <item x="15"/>
        <item x="2"/>
        <item x="5"/>
        <item x="20"/>
        <item x="3"/>
        <item x="8"/>
        <item x="17"/>
        <item x="4"/>
        <item x="14"/>
        <item x="9"/>
        <item x="11"/>
        <item x="6"/>
        <item x="1"/>
        <item x="0"/>
        <item x="10"/>
        <item x="21"/>
        <item x="13"/>
        <item x="16"/>
        <item x="22"/>
        <item x="19"/>
        <item x="12"/>
        <item x="18"/>
        <item h="1" x="26"/>
        <item t="default"/>
      </items>
    </pivotField>
  </pivotFields>
  <rowFields count="1">
    <field x="0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dataFields count="1">
    <dataField name="Sum of Cantidad" fld="0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" xr10:uid="{9E65A7B8-43E8-4341-9F25-C1E29734A9E7}" sourceName="Fecha">
  <pivotTables>
    <pivotTable tabId="12" name="PivotTable19"/>
  </pivotTables>
  <state minimalRefreshVersion="6" lastRefreshVersion="6" pivotCacheId="1853174597" filterType="unknown">
    <bounds startDate="2023-01-01T00:00:00" endDate="2025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" xr10:uid="{E2B2580F-DB35-8649-B82D-16DCD29F55A9}" cache="NativeTimeline_Fecha" caption="Fecha" level="2" selectionLevel="2" scrollPosition="2024-05-18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A9E4-DAD7-664D-8FFE-92AD6F8312D6}">
  <sheetPr>
    <tabColor theme="8" tint="0.79998168889431442"/>
  </sheetPr>
  <dimension ref="A3:B42"/>
  <sheetViews>
    <sheetView workbookViewId="0">
      <selection activeCell="O27" sqref="O27"/>
    </sheetView>
  </sheetViews>
  <sheetFormatPr baseColWidth="10" defaultRowHeight="15" x14ac:dyDescent="0.2"/>
  <cols>
    <col min="1" max="1" width="16.83203125" bestFit="1" customWidth="1"/>
    <col min="2" max="2" width="15.83203125" bestFit="1" customWidth="1"/>
  </cols>
  <sheetData>
    <row r="3" spans="1:2" x14ac:dyDescent="0.2">
      <c r="A3" s="12" t="s">
        <v>105</v>
      </c>
      <c r="B3" t="s">
        <v>118</v>
      </c>
    </row>
    <row r="4" spans="1:2" x14ac:dyDescent="0.2">
      <c r="A4" s="13" t="s">
        <v>106</v>
      </c>
      <c r="B4" s="10">
        <v>31863.599999999995</v>
      </c>
    </row>
    <row r="5" spans="1:2" x14ac:dyDescent="0.2">
      <c r="A5" s="13" t="s">
        <v>107</v>
      </c>
      <c r="B5" s="10">
        <v>15292.800000000001</v>
      </c>
    </row>
    <row r="6" spans="1:2" x14ac:dyDescent="0.2">
      <c r="A6" s="13" t="s">
        <v>108</v>
      </c>
      <c r="B6" s="10">
        <v>16103.6</v>
      </c>
    </row>
    <row r="7" spans="1:2" x14ac:dyDescent="0.2">
      <c r="A7" s="13" t="s">
        <v>109</v>
      </c>
      <c r="B7" s="10">
        <v>8550</v>
      </c>
    </row>
    <row r="8" spans="1:2" x14ac:dyDescent="0.2">
      <c r="A8" s="13" t="s">
        <v>110</v>
      </c>
      <c r="B8" s="10">
        <v>15050.4</v>
      </c>
    </row>
    <row r="9" spans="1:2" x14ac:dyDescent="0.2">
      <c r="A9" s="13" t="s">
        <v>111</v>
      </c>
      <c r="B9" s="10">
        <v>33346</v>
      </c>
    </row>
    <row r="10" spans="1:2" x14ac:dyDescent="0.2">
      <c r="A10" s="13" t="s">
        <v>112</v>
      </c>
      <c r="B10" s="10">
        <v>13766.4</v>
      </c>
    </row>
    <row r="11" spans="1:2" x14ac:dyDescent="0.2">
      <c r="A11" s="13" t="s">
        <v>113</v>
      </c>
      <c r="B11" s="10">
        <v>10920.6</v>
      </c>
    </row>
    <row r="12" spans="1:2" x14ac:dyDescent="0.2">
      <c r="A12" s="13" t="s">
        <v>114</v>
      </c>
      <c r="B12" s="10">
        <v>11174.400000000001</v>
      </c>
    </row>
    <row r="13" spans="1:2" x14ac:dyDescent="0.2">
      <c r="A13" s="13" t="s">
        <v>115</v>
      </c>
      <c r="B13" s="10">
        <v>18691.199999999997</v>
      </c>
    </row>
    <row r="14" spans="1:2" x14ac:dyDescent="0.2">
      <c r="A14" s="13" t="s">
        <v>125</v>
      </c>
      <c r="B14" s="10">
        <v>13023.2</v>
      </c>
    </row>
    <row r="15" spans="1:2" x14ac:dyDescent="0.2">
      <c r="A15" s="13" t="s">
        <v>126</v>
      </c>
      <c r="B15" s="10">
        <v>16769.199999999997</v>
      </c>
    </row>
    <row r="16" spans="1:2" x14ac:dyDescent="0.2">
      <c r="A16" s="13" t="s">
        <v>127</v>
      </c>
      <c r="B16" s="10">
        <v>16384</v>
      </c>
    </row>
    <row r="17" spans="1:2" x14ac:dyDescent="0.2">
      <c r="A17" s="13" t="s">
        <v>128</v>
      </c>
      <c r="B17" s="10">
        <v>15028</v>
      </c>
    </row>
    <row r="18" spans="1:2" x14ac:dyDescent="0.2">
      <c r="A18" s="13" t="s">
        <v>129</v>
      </c>
      <c r="B18" s="10">
        <v>10510.2</v>
      </c>
    </row>
    <row r="19" spans="1:2" x14ac:dyDescent="0.2">
      <c r="A19" s="13" t="s">
        <v>130</v>
      </c>
      <c r="B19" s="10">
        <v>19095.599999999999</v>
      </c>
    </row>
    <row r="20" spans="1:2" x14ac:dyDescent="0.2">
      <c r="A20" s="13" t="s">
        <v>131</v>
      </c>
      <c r="B20" s="10">
        <v>18850</v>
      </c>
    </row>
    <row r="21" spans="1:2" x14ac:dyDescent="0.2">
      <c r="A21" s="13" t="s">
        <v>132</v>
      </c>
      <c r="B21" s="10">
        <v>19808.8</v>
      </c>
    </row>
    <row r="22" spans="1:2" x14ac:dyDescent="0.2">
      <c r="A22" s="13" t="s">
        <v>133</v>
      </c>
      <c r="B22" s="10">
        <v>13117.6</v>
      </c>
    </row>
    <row r="23" spans="1:2" x14ac:dyDescent="0.2">
      <c r="A23" s="13" t="s">
        <v>134</v>
      </c>
      <c r="B23" s="10">
        <v>14770.800000000001</v>
      </c>
    </row>
    <row r="24" spans="1:2" x14ac:dyDescent="0.2">
      <c r="A24" s="13" t="s">
        <v>135</v>
      </c>
      <c r="B24" s="10">
        <v>16614.800000000003</v>
      </c>
    </row>
    <row r="25" spans="1:2" x14ac:dyDescent="0.2">
      <c r="A25" s="13" t="s">
        <v>136</v>
      </c>
      <c r="B25" s="10">
        <v>19824.8</v>
      </c>
    </row>
    <row r="26" spans="1:2" x14ac:dyDescent="0.2">
      <c r="A26" s="13" t="s">
        <v>137</v>
      </c>
      <c r="B26" s="10">
        <v>12365.6</v>
      </c>
    </row>
    <row r="27" spans="1:2" x14ac:dyDescent="0.2">
      <c r="A27" s="13" t="s">
        <v>138</v>
      </c>
      <c r="B27" s="10">
        <v>22401.600000000002</v>
      </c>
    </row>
    <row r="28" spans="1:2" x14ac:dyDescent="0.2">
      <c r="A28" s="13" t="s">
        <v>139</v>
      </c>
      <c r="B28" s="10">
        <v>14464.4</v>
      </c>
    </row>
    <row r="29" spans="1:2" x14ac:dyDescent="0.2">
      <c r="A29" s="13" t="s">
        <v>140</v>
      </c>
      <c r="B29" s="10">
        <v>15148</v>
      </c>
    </row>
    <row r="30" spans="1:2" x14ac:dyDescent="0.2">
      <c r="A30" s="13" t="s">
        <v>141</v>
      </c>
      <c r="B30" s="10">
        <v>18528.8</v>
      </c>
    </row>
    <row r="31" spans="1:2" x14ac:dyDescent="0.2">
      <c r="A31" s="13" t="s">
        <v>142</v>
      </c>
      <c r="B31" s="10">
        <v>16776.8</v>
      </c>
    </row>
    <row r="32" spans="1:2" x14ac:dyDescent="0.2">
      <c r="A32" s="13" t="s">
        <v>143</v>
      </c>
      <c r="B32" s="10">
        <v>12614</v>
      </c>
    </row>
    <row r="33" spans="1:2" x14ac:dyDescent="0.2">
      <c r="A33" s="13" t="s">
        <v>144</v>
      </c>
      <c r="B33" s="10">
        <v>16077.6</v>
      </c>
    </row>
    <row r="34" spans="1:2" x14ac:dyDescent="0.2">
      <c r="A34" s="13" t="s">
        <v>145</v>
      </c>
      <c r="B34" s="10">
        <v>15886.4</v>
      </c>
    </row>
    <row r="35" spans="1:2" x14ac:dyDescent="0.2">
      <c r="A35" s="13" t="s">
        <v>146</v>
      </c>
      <c r="B35" s="10">
        <v>20088.400000000001</v>
      </c>
    </row>
    <row r="36" spans="1:2" x14ac:dyDescent="0.2">
      <c r="A36" s="13" t="s">
        <v>147</v>
      </c>
      <c r="B36" s="10">
        <v>18132</v>
      </c>
    </row>
    <row r="37" spans="1:2" x14ac:dyDescent="0.2">
      <c r="A37" s="13" t="s">
        <v>148</v>
      </c>
      <c r="B37" s="10">
        <v>13938.4</v>
      </c>
    </row>
    <row r="38" spans="1:2" x14ac:dyDescent="0.2">
      <c r="A38" s="13" t="s">
        <v>149</v>
      </c>
      <c r="B38" s="10">
        <v>9907.2000000000007</v>
      </c>
    </row>
    <row r="39" spans="1:2" x14ac:dyDescent="0.2">
      <c r="A39" s="13" t="s">
        <v>150</v>
      </c>
      <c r="B39" s="10">
        <v>18742.400000000001</v>
      </c>
    </row>
    <row r="40" spans="1:2" x14ac:dyDescent="0.2">
      <c r="A40" s="13" t="s">
        <v>151</v>
      </c>
      <c r="B40" s="10">
        <v>13824.4</v>
      </c>
    </row>
    <row r="41" spans="1:2" x14ac:dyDescent="0.2">
      <c r="A41" s="13" t="s">
        <v>152</v>
      </c>
      <c r="B41" s="10">
        <v>15674.8</v>
      </c>
    </row>
    <row r="42" spans="1:2" x14ac:dyDescent="0.2">
      <c r="A42" s="13" t="s">
        <v>117</v>
      </c>
      <c r="B42" s="10">
        <v>623126.79999999993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1DD85-B49C-AF47-9FF9-2987D1940CD1}">
  <sheetPr>
    <tabColor theme="8" tint="0.79998168889431442"/>
  </sheetPr>
  <dimension ref="A3:F13"/>
  <sheetViews>
    <sheetView workbookViewId="0">
      <selection activeCell="O27" sqref="O27"/>
    </sheetView>
  </sheetViews>
  <sheetFormatPr baseColWidth="10" defaultRowHeight="15" x14ac:dyDescent="0.2"/>
  <cols>
    <col min="1" max="1" width="12.1640625" bestFit="1" customWidth="1"/>
    <col min="2" max="2" width="18.5" bestFit="1" customWidth="1"/>
    <col min="3" max="3" width="15.33203125" bestFit="1" customWidth="1"/>
    <col min="4" max="4" width="16.33203125" bestFit="1" customWidth="1"/>
    <col min="5" max="7" width="16.5" bestFit="1" customWidth="1"/>
  </cols>
  <sheetData>
    <row r="3" spans="1:6" x14ac:dyDescent="0.2">
      <c r="A3" s="12" t="s">
        <v>105</v>
      </c>
      <c r="B3" t="s">
        <v>119</v>
      </c>
      <c r="C3" t="s">
        <v>121</v>
      </c>
      <c r="D3" t="s">
        <v>122</v>
      </c>
      <c r="E3" t="s">
        <v>153</v>
      </c>
      <c r="F3" t="s">
        <v>120</v>
      </c>
    </row>
    <row r="4" spans="1:6" x14ac:dyDescent="0.2">
      <c r="A4" s="13" t="s">
        <v>16</v>
      </c>
      <c r="B4" s="16">
        <v>8512</v>
      </c>
      <c r="C4" s="16">
        <v>8512</v>
      </c>
      <c r="D4" s="16">
        <v>8512</v>
      </c>
      <c r="E4" s="16">
        <v>170240</v>
      </c>
      <c r="F4" s="11">
        <v>4.2165102730378635E-2</v>
      </c>
    </row>
    <row r="5" spans="1:6" x14ac:dyDescent="0.2">
      <c r="A5" s="13" t="s">
        <v>17</v>
      </c>
      <c r="B5" s="16">
        <v>4391.3877551020405</v>
      </c>
      <c r="C5" s="16">
        <v>7062</v>
      </c>
      <c r="D5" s="16">
        <v>2700</v>
      </c>
      <c r="E5" s="16">
        <v>215178</v>
      </c>
      <c r="F5" s="11">
        <v>5.3295362284524285E-2</v>
      </c>
    </row>
    <row r="6" spans="1:6" x14ac:dyDescent="0.2">
      <c r="A6" s="13" t="s">
        <v>18</v>
      </c>
      <c r="B6" s="16">
        <v>6861.2325581395353</v>
      </c>
      <c r="C6" s="16">
        <v>6979</v>
      </c>
      <c r="D6" s="16">
        <v>6768</v>
      </c>
      <c r="E6" s="16">
        <v>295033</v>
      </c>
      <c r="F6" s="11">
        <v>7.3073876608621954E-2</v>
      </c>
    </row>
    <row r="7" spans="1:6" x14ac:dyDescent="0.2">
      <c r="A7" s="13" t="s">
        <v>19</v>
      </c>
      <c r="B7" s="16">
        <v>5297.4330708661419</v>
      </c>
      <c r="C7" s="16">
        <v>5555</v>
      </c>
      <c r="D7" s="16">
        <v>5010</v>
      </c>
      <c r="E7" s="16">
        <v>672774</v>
      </c>
      <c r="F7" s="11">
        <v>0.16663289957899294</v>
      </c>
    </row>
    <row r="8" spans="1:6" x14ac:dyDescent="0.2">
      <c r="A8" s="13" t="s">
        <v>23</v>
      </c>
      <c r="B8" s="16">
        <v>1662.9301310043668</v>
      </c>
      <c r="C8" s="16">
        <v>1898</v>
      </c>
      <c r="D8" s="16">
        <v>1057</v>
      </c>
      <c r="E8" s="16">
        <v>380811</v>
      </c>
      <c r="F8" s="11">
        <v>9.4319401643904011E-2</v>
      </c>
    </row>
    <row r="9" spans="1:6" x14ac:dyDescent="0.2">
      <c r="A9" s="13" t="s">
        <v>22</v>
      </c>
      <c r="B9" s="16">
        <v>3056.8801843317974</v>
      </c>
      <c r="C9" s="16">
        <v>7402</v>
      </c>
      <c r="D9" s="16">
        <v>2027</v>
      </c>
      <c r="E9" s="16">
        <v>663343</v>
      </c>
      <c r="F9" s="11">
        <v>0.16429702620111347</v>
      </c>
    </row>
    <row r="10" spans="1:6" x14ac:dyDescent="0.2">
      <c r="A10" s="13" t="s">
        <v>20</v>
      </c>
      <c r="B10" s="16">
        <v>4495.2548076923076</v>
      </c>
      <c r="C10" s="16">
        <v>4875</v>
      </c>
      <c r="D10" s="16">
        <v>4073</v>
      </c>
      <c r="E10" s="16">
        <v>935013</v>
      </c>
      <c r="F10" s="11">
        <v>0.23158434680004419</v>
      </c>
    </row>
    <row r="11" spans="1:6" x14ac:dyDescent="0.2">
      <c r="A11" s="13" t="s">
        <v>21</v>
      </c>
      <c r="B11" s="16">
        <v>3543.065326633166</v>
      </c>
      <c r="C11" s="16">
        <v>3985</v>
      </c>
      <c r="D11" s="16">
        <v>3037</v>
      </c>
      <c r="E11" s="16">
        <v>705070</v>
      </c>
      <c r="F11" s="11">
        <v>0.17463198415242051</v>
      </c>
    </row>
    <row r="12" spans="1:6" x14ac:dyDescent="0.2">
      <c r="A12" s="13" t="s">
        <v>116</v>
      </c>
      <c r="B12" s="16"/>
      <c r="C12" s="16"/>
      <c r="D12" s="16"/>
      <c r="E12" s="16"/>
      <c r="F12" s="11">
        <v>0</v>
      </c>
    </row>
    <row r="13" spans="1:6" x14ac:dyDescent="0.2">
      <c r="A13" s="13" t="s">
        <v>117</v>
      </c>
      <c r="B13" s="16">
        <v>3697.3095238095239</v>
      </c>
      <c r="C13" s="16">
        <v>8512</v>
      </c>
      <c r="D13" s="16">
        <v>1057</v>
      </c>
      <c r="E13" s="16">
        <v>4037462</v>
      </c>
      <c r="F13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5ACB-6006-8845-B179-DD9F532E1312}">
  <sheetPr>
    <tabColor theme="8" tint="0.79998168889431442"/>
  </sheetPr>
  <dimension ref="A1:B14"/>
  <sheetViews>
    <sheetView workbookViewId="0">
      <selection activeCell="O27" sqref="O27"/>
    </sheetView>
  </sheetViews>
  <sheetFormatPr baseColWidth="10" defaultRowHeight="15" x14ac:dyDescent="0.2"/>
  <cols>
    <col min="1" max="1" width="12.1640625" bestFit="1" customWidth="1"/>
    <col min="2" max="2" width="15.83203125" bestFit="1" customWidth="1"/>
    <col min="3" max="4" width="10" bestFit="1" customWidth="1"/>
    <col min="5" max="6" width="10.83203125" bestFit="1" customWidth="1"/>
    <col min="7" max="7" width="11.5" bestFit="1" customWidth="1"/>
    <col min="8" max="8" width="6.33203125" bestFit="1" customWidth="1"/>
    <col min="9" max="9" width="10" bestFit="1" customWidth="1"/>
    <col min="10" max="10" width="10.1640625" bestFit="1" customWidth="1"/>
    <col min="11" max="11" width="10" bestFit="1" customWidth="1"/>
  </cols>
  <sheetData>
    <row r="1" spans="1:2" x14ac:dyDescent="0.2">
      <c r="A1" s="12" t="s">
        <v>82</v>
      </c>
      <c r="B1" t="s">
        <v>155</v>
      </c>
    </row>
    <row r="3" spans="1:2" x14ac:dyDescent="0.2">
      <c r="A3" s="12" t="s">
        <v>105</v>
      </c>
      <c r="B3" t="s">
        <v>118</v>
      </c>
    </row>
    <row r="4" spans="1:2" x14ac:dyDescent="0.2">
      <c r="A4" s="13" t="s">
        <v>52</v>
      </c>
      <c r="B4" s="10">
        <v>27924</v>
      </c>
    </row>
    <row r="5" spans="1:2" x14ac:dyDescent="0.2">
      <c r="A5" s="13" t="s">
        <v>53</v>
      </c>
      <c r="B5" s="10">
        <v>40000.799999999996</v>
      </c>
    </row>
    <row r="6" spans="1:2" x14ac:dyDescent="0.2">
      <c r="A6" s="13" t="s">
        <v>54</v>
      </c>
      <c r="B6" s="10">
        <v>61529.60000000002</v>
      </c>
    </row>
    <row r="7" spans="1:2" x14ac:dyDescent="0.2">
      <c r="A7" s="13" t="s">
        <v>55</v>
      </c>
      <c r="B7" s="10">
        <v>49554.400000000001</v>
      </c>
    </row>
    <row r="8" spans="1:2" x14ac:dyDescent="0.2">
      <c r="A8" s="13" t="s">
        <v>56</v>
      </c>
      <c r="B8" s="10">
        <v>67516.800000000003</v>
      </c>
    </row>
    <row r="9" spans="1:2" x14ac:dyDescent="0.2">
      <c r="A9" s="13" t="s">
        <v>57</v>
      </c>
      <c r="B9" s="10">
        <v>44473.599999999999</v>
      </c>
    </row>
    <row r="10" spans="1:2" x14ac:dyDescent="0.2">
      <c r="A10" s="13" t="s">
        <v>58</v>
      </c>
      <c r="B10" s="10">
        <v>60023.6</v>
      </c>
    </row>
    <row r="11" spans="1:2" x14ac:dyDescent="0.2">
      <c r="A11" s="13" t="s">
        <v>59</v>
      </c>
      <c r="B11" s="10">
        <v>39412.800000000003</v>
      </c>
    </row>
    <row r="12" spans="1:2" x14ac:dyDescent="0.2">
      <c r="A12" s="13" t="s">
        <v>60</v>
      </c>
      <c r="B12" s="10">
        <v>89679.2</v>
      </c>
    </row>
    <row r="13" spans="1:2" x14ac:dyDescent="0.2">
      <c r="A13" s="13" t="s">
        <v>61</v>
      </c>
      <c r="B13" s="10">
        <v>86733.200000000012</v>
      </c>
    </row>
    <row r="14" spans="1:2" x14ac:dyDescent="0.2">
      <c r="A14" s="13" t="s">
        <v>117</v>
      </c>
      <c r="B14" s="10">
        <v>566848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B8F5-B9F0-7747-ACA4-890B6E164DFF}">
  <sheetPr>
    <tabColor theme="8" tint="0.79998168889431442"/>
  </sheetPr>
  <dimension ref="A1:N19"/>
  <sheetViews>
    <sheetView topLeftCell="B1" workbookViewId="0">
      <selection activeCell="O27" sqref="O27"/>
    </sheetView>
  </sheetViews>
  <sheetFormatPr baseColWidth="10" defaultRowHeight="15" x14ac:dyDescent="0.2"/>
  <cols>
    <col min="1" max="1" width="17.1640625" bestFit="1" customWidth="1"/>
    <col min="2" max="2" width="15.6640625" bestFit="1" customWidth="1"/>
    <col min="3" max="3" width="9" bestFit="1" customWidth="1"/>
    <col min="4" max="5" width="10" bestFit="1" customWidth="1"/>
    <col min="6" max="6" width="9" bestFit="1" customWidth="1"/>
    <col min="7" max="7" width="10" bestFit="1" customWidth="1"/>
    <col min="8" max="8" width="9" bestFit="1" customWidth="1"/>
    <col min="9" max="12" width="10" bestFit="1" customWidth="1"/>
    <col min="13" max="13" width="9.33203125" bestFit="1" customWidth="1"/>
    <col min="14" max="14" width="10.83203125" bestFit="1" customWidth="1"/>
    <col min="15" max="15" width="7.33203125" bestFit="1" customWidth="1"/>
    <col min="16" max="16" width="10.1640625" bestFit="1" customWidth="1"/>
    <col min="17" max="17" width="8" bestFit="1" customWidth="1"/>
    <col min="18" max="18" width="6.6640625" bestFit="1" customWidth="1"/>
    <col min="19" max="19" width="10.33203125" bestFit="1" customWidth="1"/>
    <col min="20" max="20" width="7.5" bestFit="1" customWidth="1"/>
    <col min="21" max="21" width="7.33203125" bestFit="1" customWidth="1"/>
    <col min="22" max="22" width="10.1640625" bestFit="1" customWidth="1"/>
    <col min="23" max="23" width="8" bestFit="1" customWidth="1"/>
    <col min="24" max="24" width="6.6640625" bestFit="1" customWidth="1"/>
    <col min="25" max="25" width="9.1640625" bestFit="1" customWidth="1"/>
    <col min="26" max="26" width="7.5" bestFit="1" customWidth="1"/>
    <col min="27" max="27" width="7.33203125" bestFit="1" customWidth="1"/>
    <col min="28" max="28" width="10.1640625" bestFit="1" customWidth="1"/>
    <col min="29" max="29" width="8" bestFit="1" customWidth="1"/>
    <col min="30" max="30" width="6.6640625" bestFit="1" customWidth="1"/>
    <col min="31" max="31" width="8.6640625" bestFit="1" customWidth="1"/>
    <col min="32" max="32" width="7.5" bestFit="1" customWidth="1"/>
    <col min="33" max="33" width="7.33203125" bestFit="1" customWidth="1"/>
    <col min="34" max="34" width="10.1640625" bestFit="1" customWidth="1"/>
    <col min="35" max="35" width="8" bestFit="1" customWidth="1"/>
    <col min="36" max="36" width="6.6640625" bestFit="1" customWidth="1"/>
    <col min="37" max="37" width="9" bestFit="1" customWidth="1"/>
    <col min="38" max="38" width="7.5" bestFit="1" customWidth="1"/>
    <col min="39" max="39" width="7.33203125" bestFit="1" customWidth="1"/>
    <col min="40" max="40" width="10.1640625" bestFit="1" customWidth="1"/>
    <col min="41" max="41" width="8" bestFit="1" customWidth="1"/>
    <col min="42" max="42" width="6.6640625" bestFit="1" customWidth="1"/>
    <col min="43" max="43" width="8.33203125" bestFit="1" customWidth="1"/>
    <col min="44" max="44" width="8.1640625" bestFit="1" customWidth="1"/>
    <col min="45" max="45" width="7.33203125" bestFit="1" customWidth="1"/>
    <col min="46" max="46" width="10.1640625" bestFit="1" customWidth="1"/>
    <col min="47" max="47" width="8" bestFit="1" customWidth="1"/>
    <col min="48" max="48" width="6.6640625" bestFit="1" customWidth="1"/>
    <col min="49" max="49" width="10.6640625" bestFit="1" customWidth="1"/>
    <col min="50" max="50" width="11.5" bestFit="1" customWidth="1"/>
    <col min="51" max="51" width="7.33203125" bestFit="1" customWidth="1"/>
    <col min="52" max="52" width="10.1640625" bestFit="1" customWidth="1"/>
    <col min="53" max="53" width="8" bestFit="1" customWidth="1"/>
    <col min="54" max="54" width="6.6640625" bestFit="1" customWidth="1"/>
    <col min="55" max="55" width="14" bestFit="1" customWidth="1"/>
    <col min="56" max="56" width="9.1640625" bestFit="1" customWidth="1"/>
    <col min="57" max="57" width="7.33203125" bestFit="1" customWidth="1"/>
    <col min="58" max="58" width="10.1640625" bestFit="1" customWidth="1"/>
    <col min="59" max="59" width="8" bestFit="1" customWidth="1"/>
    <col min="60" max="60" width="6.6640625" bestFit="1" customWidth="1"/>
    <col min="61" max="61" width="11.6640625" bestFit="1" customWidth="1"/>
    <col min="62" max="62" width="11" bestFit="1" customWidth="1"/>
    <col min="63" max="63" width="7.33203125" bestFit="1" customWidth="1"/>
    <col min="64" max="64" width="10.1640625" bestFit="1" customWidth="1"/>
    <col min="65" max="65" width="8" bestFit="1" customWidth="1"/>
    <col min="66" max="66" width="6.6640625" bestFit="1" customWidth="1"/>
    <col min="67" max="67" width="13.5" bestFit="1" customWidth="1"/>
    <col min="68" max="68" width="11" bestFit="1" customWidth="1"/>
    <col min="69" max="69" width="7.33203125" bestFit="1" customWidth="1"/>
    <col min="70" max="70" width="10.1640625" bestFit="1" customWidth="1"/>
    <col min="71" max="71" width="8" bestFit="1" customWidth="1"/>
    <col min="72" max="72" width="6.6640625" bestFit="1" customWidth="1"/>
    <col min="73" max="73" width="13.5" bestFit="1" customWidth="1"/>
    <col min="74" max="74" width="10" bestFit="1" customWidth="1"/>
    <col min="75" max="75" width="10.5" bestFit="1" customWidth="1"/>
    <col min="76" max="76" width="10" bestFit="1" customWidth="1"/>
    <col min="77" max="77" width="7.83203125" bestFit="1" customWidth="1"/>
    <col min="78" max="78" width="13.5" bestFit="1" customWidth="1"/>
    <col min="79" max="79" width="11" bestFit="1" customWidth="1"/>
    <col min="80" max="80" width="7.33203125" bestFit="1" customWidth="1"/>
    <col min="81" max="81" width="10.1640625" bestFit="1" customWidth="1"/>
    <col min="82" max="82" width="8" bestFit="1" customWidth="1"/>
    <col min="83" max="83" width="5.83203125" bestFit="1" customWidth="1"/>
    <col min="84" max="84" width="7.83203125" bestFit="1" customWidth="1"/>
    <col min="85" max="85" width="13.5" bestFit="1" customWidth="1"/>
    <col min="86" max="86" width="8" bestFit="1" customWidth="1"/>
    <col min="87" max="87" width="10.5" bestFit="1" customWidth="1"/>
    <col min="88" max="88" width="10" bestFit="1" customWidth="1"/>
    <col min="89" max="89" width="13.5" bestFit="1" customWidth="1"/>
    <col min="90" max="90" width="11" bestFit="1" customWidth="1"/>
    <col min="91" max="91" width="7.33203125" bestFit="1" customWidth="1"/>
    <col min="92" max="92" width="10.1640625" bestFit="1" customWidth="1"/>
    <col min="93" max="93" width="8" bestFit="1" customWidth="1"/>
    <col min="94" max="94" width="5.83203125" bestFit="1" customWidth="1"/>
    <col min="95" max="95" width="7.83203125" bestFit="1" customWidth="1"/>
    <col min="96" max="96" width="6.6640625" bestFit="1" customWidth="1"/>
    <col min="97" max="97" width="13.5" bestFit="1" customWidth="1"/>
    <col min="98" max="98" width="8" bestFit="1" customWidth="1"/>
    <col min="99" max="99" width="10.5" bestFit="1" customWidth="1"/>
    <col min="100" max="100" width="10" bestFit="1" customWidth="1"/>
    <col min="101" max="103" width="6.83203125" bestFit="1" customWidth="1"/>
    <col min="104" max="124" width="7.83203125" bestFit="1" customWidth="1"/>
    <col min="125" max="125" width="9.1640625" bestFit="1" customWidth="1"/>
    <col min="126" max="134" width="6.83203125" bestFit="1" customWidth="1"/>
    <col min="135" max="156" width="7.83203125" bestFit="1" customWidth="1"/>
    <col min="157" max="157" width="8.6640625" bestFit="1" customWidth="1"/>
    <col min="158" max="166" width="6.83203125" bestFit="1" customWidth="1"/>
    <col min="167" max="187" width="7.83203125" bestFit="1" customWidth="1"/>
    <col min="188" max="188" width="9" bestFit="1" customWidth="1"/>
    <col min="189" max="197" width="6.83203125" bestFit="1" customWidth="1"/>
    <col min="198" max="219" width="7.83203125" bestFit="1" customWidth="1"/>
    <col min="220" max="220" width="8.33203125" bestFit="1" customWidth="1"/>
    <col min="221" max="221" width="8.1640625" bestFit="1" customWidth="1"/>
    <col min="222" max="229" width="6.83203125" bestFit="1" customWidth="1"/>
    <col min="230" max="251" width="7.83203125" bestFit="1" customWidth="1"/>
    <col min="252" max="252" width="10.6640625" bestFit="1" customWidth="1"/>
    <col min="253" max="253" width="11.5" bestFit="1" customWidth="1"/>
    <col min="254" max="261" width="6.83203125" bestFit="1" customWidth="1"/>
    <col min="262" max="282" width="7.83203125" bestFit="1" customWidth="1"/>
    <col min="283" max="283" width="14" bestFit="1" customWidth="1"/>
    <col min="284" max="284" width="9.1640625" bestFit="1" customWidth="1"/>
    <col min="285" max="292" width="7.83203125" bestFit="1" customWidth="1"/>
    <col min="293" max="314" width="8.83203125" bestFit="1" customWidth="1"/>
    <col min="315" max="315" width="11.6640625" bestFit="1" customWidth="1"/>
    <col min="316" max="316" width="11" bestFit="1" customWidth="1"/>
    <col min="317" max="324" width="7.83203125" bestFit="1" customWidth="1"/>
    <col min="325" max="345" width="8.83203125" bestFit="1" customWidth="1"/>
    <col min="346" max="346" width="13.5" bestFit="1" customWidth="1"/>
    <col min="347" max="347" width="11" bestFit="1" customWidth="1"/>
    <col min="348" max="355" width="7.83203125" bestFit="1" customWidth="1"/>
    <col min="356" max="377" width="8.83203125" bestFit="1" customWidth="1"/>
    <col min="378" max="378" width="13.5" bestFit="1" customWidth="1"/>
    <col min="379" max="379" width="8" bestFit="1" customWidth="1"/>
    <col min="380" max="380" width="10.5" bestFit="1" customWidth="1"/>
    <col min="381" max="381" width="10" bestFit="1" customWidth="1"/>
  </cols>
  <sheetData>
    <row r="1" spans="1:14" x14ac:dyDescent="0.2">
      <c r="A1" s="12" t="s">
        <v>78</v>
      </c>
      <c r="B1" t="s">
        <v>155</v>
      </c>
    </row>
    <row r="3" spans="1:14" x14ac:dyDescent="0.2">
      <c r="A3" s="12" t="s">
        <v>156</v>
      </c>
      <c r="B3" s="12" t="s">
        <v>123</v>
      </c>
    </row>
    <row r="4" spans="1:14" x14ac:dyDescent="0.2">
      <c r="A4" s="12" t="s">
        <v>105</v>
      </c>
      <c r="B4" t="s">
        <v>89</v>
      </c>
      <c r="C4" t="s">
        <v>90</v>
      </c>
      <c r="D4" t="s">
        <v>91</v>
      </c>
      <c r="E4" t="s">
        <v>92</v>
      </c>
      <c r="F4" t="s">
        <v>124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117</v>
      </c>
    </row>
    <row r="5" spans="1:14" x14ac:dyDescent="0.2">
      <c r="A5" s="13" t="s">
        <v>52</v>
      </c>
      <c r="B5" s="10">
        <v>664.6</v>
      </c>
      <c r="C5" s="10">
        <v>726.48</v>
      </c>
      <c r="D5" s="10">
        <v>655.83999999999992</v>
      </c>
      <c r="E5" s="10">
        <v>315.52</v>
      </c>
      <c r="F5" s="10">
        <v>634.55999999999995</v>
      </c>
      <c r="G5" s="10">
        <v>575.79999999999995</v>
      </c>
      <c r="H5" s="10">
        <v>310.48</v>
      </c>
      <c r="I5" s="10">
        <v>591.19999999999993</v>
      </c>
      <c r="J5" s="10">
        <v>588.4</v>
      </c>
      <c r="K5" s="10">
        <v>716</v>
      </c>
      <c r="L5" s="10">
        <v>554.59999999999991</v>
      </c>
      <c r="M5" s="10">
        <v>389.2</v>
      </c>
      <c r="N5" s="10">
        <v>6722.6799999999994</v>
      </c>
    </row>
    <row r="6" spans="1:14" x14ac:dyDescent="0.2">
      <c r="A6" s="13" t="s">
        <v>53</v>
      </c>
      <c r="B6" s="10">
        <v>556.92000000000007</v>
      </c>
      <c r="C6" s="10">
        <v>812</v>
      </c>
      <c r="D6" s="10">
        <v>1124.424</v>
      </c>
      <c r="E6" s="10">
        <v>314.44</v>
      </c>
      <c r="F6" s="10">
        <v>900.4799999999999</v>
      </c>
      <c r="G6" s="10">
        <v>621.46</v>
      </c>
      <c r="H6" s="10">
        <v>913.61199999999985</v>
      </c>
      <c r="I6" s="10">
        <v>943.7399999999999</v>
      </c>
      <c r="J6" s="10">
        <v>710.08</v>
      </c>
      <c r="K6" s="10">
        <v>336.28000000000003</v>
      </c>
      <c r="L6" s="10">
        <v>712.43200000000002</v>
      </c>
      <c r="M6" s="10">
        <v>1214.0239999999997</v>
      </c>
      <c r="N6" s="10">
        <v>9159.8919999999998</v>
      </c>
    </row>
    <row r="7" spans="1:14" x14ac:dyDescent="0.2">
      <c r="A7" s="13" t="s">
        <v>54</v>
      </c>
      <c r="B7" s="10">
        <v>1148.1600000000001</v>
      </c>
      <c r="C7" s="10">
        <v>488.05999999999995</v>
      </c>
      <c r="D7" s="10">
        <v>1498.22</v>
      </c>
      <c r="E7" s="10">
        <v>2995.98</v>
      </c>
      <c r="F7" s="10">
        <v>471.03999999999996</v>
      </c>
      <c r="G7" s="10">
        <v>1685.3939999999996</v>
      </c>
      <c r="H7" s="10">
        <v>431.24999999999989</v>
      </c>
      <c r="I7" s="10">
        <v>1996.8599999999997</v>
      </c>
      <c r="J7" s="10">
        <v>1085.1399999999999</v>
      </c>
      <c r="K7" s="10">
        <v>1362.7499999999998</v>
      </c>
      <c r="L7" s="10">
        <v>1467.1239999999998</v>
      </c>
      <c r="M7" s="10">
        <v>828.82799999999997</v>
      </c>
      <c r="N7" s="10">
        <v>15458.805999999999</v>
      </c>
    </row>
    <row r="8" spans="1:14" x14ac:dyDescent="0.2">
      <c r="A8" s="13" t="s">
        <v>55</v>
      </c>
      <c r="B8" s="10">
        <v>513.24</v>
      </c>
      <c r="C8" s="10">
        <v>471.24</v>
      </c>
      <c r="D8" s="10">
        <v>761.04</v>
      </c>
      <c r="E8" s="10">
        <v>1047.6480000000001</v>
      </c>
      <c r="F8" s="10">
        <v>985.60000000000014</v>
      </c>
      <c r="G8" s="10">
        <v>1187.0600000000002</v>
      </c>
      <c r="H8" s="10">
        <v>709.93999999999994</v>
      </c>
      <c r="I8" s="10">
        <v>1111.2639999999997</v>
      </c>
      <c r="J8" s="10">
        <v>1713.1799999999998</v>
      </c>
      <c r="K8" s="10">
        <v>1607.3400000000001</v>
      </c>
      <c r="L8" s="10">
        <v>1115.52</v>
      </c>
      <c r="M8" s="10">
        <v>946.95999999999992</v>
      </c>
      <c r="N8" s="10">
        <v>12170.031999999999</v>
      </c>
    </row>
    <row r="9" spans="1:14" x14ac:dyDescent="0.2">
      <c r="A9" s="13" t="s">
        <v>56</v>
      </c>
      <c r="B9" s="10">
        <v>2217.84</v>
      </c>
      <c r="C9" s="10">
        <v>2376</v>
      </c>
      <c r="D9" s="10">
        <v>2087.424</v>
      </c>
      <c r="E9" s="10">
        <v>792.28800000000001</v>
      </c>
      <c r="F9" s="10">
        <v>1449.6</v>
      </c>
      <c r="G9" s="10">
        <v>1333.152</v>
      </c>
      <c r="H9" s="10">
        <v>970.56</v>
      </c>
      <c r="I9" s="10">
        <v>1353.12</v>
      </c>
      <c r="J9" s="10">
        <v>401.76</v>
      </c>
      <c r="K9" s="10">
        <v>1493.76</v>
      </c>
      <c r="L9" s="10">
        <v>1638.384</v>
      </c>
      <c r="M9" s="10">
        <v>1032.5280000000002</v>
      </c>
      <c r="N9" s="10">
        <v>17146.416000000001</v>
      </c>
    </row>
    <row r="10" spans="1:14" x14ac:dyDescent="0.2">
      <c r="A10" s="13" t="s">
        <v>57</v>
      </c>
      <c r="B10" s="10">
        <v>1056.3199999999997</v>
      </c>
      <c r="C10" s="10">
        <v>705.34399999999982</v>
      </c>
      <c r="D10" s="10">
        <v>957.75999999999988</v>
      </c>
      <c r="E10" s="10">
        <v>665.6</v>
      </c>
      <c r="F10" s="10">
        <v>451.32800000000003</v>
      </c>
      <c r="G10" s="10">
        <v>972.8</v>
      </c>
      <c r="H10" s="10">
        <v>2035.2</v>
      </c>
      <c r="I10" s="10">
        <v>439.67999999999995</v>
      </c>
      <c r="J10" s="10">
        <v>635.61599999999999</v>
      </c>
      <c r="K10" s="10">
        <v>604.16000000000008</v>
      </c>
      <c r="L10" s="10">
        <v>436.25599999999997</v>
      </c>
      <c r="M10" s="10">
        <v>421.88799999999998</v>
      </c>
      <c r="N10" s="10">
        <v>9381.9519999999993</v>
      </c>
    </row>
    <row r="11" spans="1:14" x14ac:dyDescent="0.2">
      <c r="A11" s="13" t="s">
        <v>58</v>
      </c>
      <c r="B11" s="10">
        <v>1158.2099999999998</v>
      </c>
      <c r="C11" s="10">
        <v>521.55999999999995</v>
      </c>
      <c r="D11" s="10">
        <v>1906.04</v>
      </c>
      <c r="E11" s="10">
        <v>447.81400000000002</v>
      </c>
      <c r="F11" s="10">
        <v>799.67999999999984</v>
      </c>
      <c r="G11" s="10">
        <v>2017.2200000000003</v>
      </c>
      <c r="H11" s="10">
        <v>1564</v>
      </c>
      <c r="I11" s="10">
        <v>1256.98</v>
      </c>
      <c r="J11" s="10">
        <v>1251.268</v>
      </c>
      <c r="K11" s="10">
        <v>1059.27</v>
      </c>
      <c r="L11" s="10">
        <v>1125.4000000000001</v>
      </c>
      <c r="M11" s="10">
        <v>667.75999999999988</v>
      </c>
      <c r="N11" s="10">
        <v>13775.201999999999</v>
      </c>
    </row>
    <row r="12" spans="1:14" x14ac:dyDescent="0.2">
      <c r="A12" s="13" t="s">
        <v>59</v>
      </c>
      <c r="B12" s="10">
        <v>947.68799999999987</v>
      </c>
      <c r="C12" s="10">
        <v>912.04399999999998</v>
      </c>
      <c r="D12" s="10">
        <v>1082.144</v>
      </c>
      <c r="E12" s="10">
        <v>732.14400000000001</v>
      </c>
      <c r="F12" s="10">
        <v>1054.48</v>
      </c>
      <c r="G12" s="10">
        <v>502.488</v>
      </c>
      <c r="H12" s="10">
        <v>1017.296</v>
      </c>
      <c r="I12" s="10">
        <v>595</v>
      </c>
      <c r="J12" s="10">
        <v>821.66000000000008</v>
      </c>
      <c r="K12" s="10">
        <v>1603.3919999999996</v>
      </c>
      <c r="L12" s="10">
        <v>610.96</v>
      </c>
      <c r="M12" s="10">
        <v>1005.48</v>
      </c>
      <c r="N12" s="10">
        <v>10884.775999999998</v>
      </c>
    </row>
    <row r="13" spans="1:14" x14ac:dyDescent="0.2">
      <c r="A13" s="13" t="s">
        <v>60</v>
      </c>
      <c r="B13" s="10">
        <v>1738.5679999999998</v>
      </c>
      <c r="C13" s="10">
        <v>1409.3039999999996</v>
      </c>
      <c r="D13" s="10">
        <v>2116.92</v>
      </c>
      <c r="E13" s="10">
        <v>1718.08</v>
      </c>
      <c r="F13" s="10">
        <v>917.28000000000009</v>
      </c>
      <c r="G13" s="10">
        <v>1362.9199999999998</v>
      </c>
      <c r="H13" s="10">
        <v>1103.6480000000001</v>
      </c>
      <c r="I13" s="10">
        <v>2861.04</v>
      </c>
      <c r="J13" s="10">
        <v>1991.444</v>
      </c>
      <c r="K13" s="10">
        <v>2592.1999999999998</v>
      </c>
      <c r="L13" s="10">
        <v>2354.5599999999995</v>
      </c>
      <c r="M13" s="10">
        <v>1468.48</v>
      </c>
      <c r="N13" s="10">
        <v>21634.444</v>
      </c>
    </row>
    <row r="14" spans="1:14" x14ac:dyDescent="0.2">
      <c r="A14" s="13" t="s">
        <v>61</v>
      </c>
      <c r="B14" s="10">
        <v>2553.9139999999998</v>
      </c>
      <c r="C14" s="10">
        <v>519.67999999999984</v>
      </c>
      <c r="D14" s="10">
        <v>2970.76</v>
      </c>
      <c r="E14" s="10">
        <v>2218.5</v>
      </c>
      <c r="F14" s="10">
        <v>1981.0480000000002</v>
      </c>
      <c r="G14" s="10">
        <v>1126.94</v>
      </c>
      <c r="H14" s="10">
        <v>886.2399999999999</v>
      </c>
      <c r="I14" s="10">
        <v>2490.52</v>
      </c>
      <c r="J14" s="10">
        <v>953.23</v>
      </c>
      <c r="K14" s="10">
        <v>2034.8140000000001</v>
      </c>
      <c r="L14" s="10">
        <v>3050.7999999999997</v>
      </c>
      <c r="M14" s="10">
        <v>1400.12</v>
      </c>
      <c r="N14" s="10">
        <v>22186.565999999999</v>
      </c>
    </row>
    <row r="15" spans="1:14" x14ac:dyDescent="0.2">
      <c r="A15" s="13" t="s">
        <v>117</v>
      </c>
      <c r="B15" s="10">
        <v>12555.46</v>
      </c>
      <c r="C15" s="10">
        <v>8941.7119999999995</v>
      </c>
      <c r="D15" s="10">
        <v>15160.572</v>
      </c>
      <c r="E15" s="10">
        <v>11248.014000000001</v>
      </c>
      <c r="F15" s="10">
        <v>9645.0959999999995</v>
      </c>
      <c r="G15" s="10">
        <v>11385.234</v>
      </c>
      <c r="H15" s="10">
        <v>9942.2260000000006</v>
      </c>
      <c r="I15" s="10">
        <v>13639.403999999999</v>
      </c>
      <c r="J15" s="10">
        <v>10151.777999999998</v>
      </c>
      <c r="K15" s="10">
        <v>13409.965999999999</v>
      </c>
      <c r="L15" s="10">
        <v>13066.036</v>
      </c>
      <c r="M15" s="10">
        <v>9375.268</v>
      </c>
      <c r="N15" s="10">
        <v>138520.766</v>
      </c>
    </row>
    <row r="19" spans="1:1" x14ac:dyDescent="0.2">
      <c r="A19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9704-B38F-A14A-A3A4-FAC63360DA25}">
  <sheetPr>
    <tabColor theme="8" tint="0.79998168889431442"/>
  </sheetPr>
  <dimension ref="A3:E49"/>
  <sheetViews>
    <sheetView tabSelected="1" topLeftCell="A44" workbookViewId="0">
      <selection activeCell="E53" sqref="E53"/>
    </sheetView>
  </sheetViews>
  <sheetFormatPr baseColWidth="10" defaultRowHeight="15" x14ac:dyDescent="0.2"/>
  <cols>
    <col min="1" max="1" width="20" bestFit="1" customWidth="1"/>
    <col min="2" max="2" width="22.6640625" bestFit="1" customWidth="1"/>
    <col min="3" max="11" width="5.1640625" bestFit="1" customWidth="1"/>
    <col min="12" max="12" width="4.1640625" bestFit="1" customWidth="1"/>
    <col min="13" max="19" width="5.1640625" bestFit="1" customWidth="1"/>
    <col min="20" max="20" width="6.33203125" bestFit="1" customWidth="1"/>
    <col min="21" max="21" width="10" bestFit="1" customWidth="1"/>
  </cols>
  <sheetData>
    <row r="3" spans="1:5" x14ac:dyDescent="0.2">
      <c r="A3" s="12" t="s">
        <v>105</v>
      </c>
      <c r="B3" t="s">
        <v>157</v>
      </c>
    </row>
    <row r="4" spans="1:5" x14ac:dyDescent="0.2">
      <c r="A4" s="13" t="s">
        <v>18</v>
      </c>
      <c r="B4">
        <v>8.0400000000000009</v>
      </c>
    </row>
    <row r="5" spans="1:5" x14ac:dyDescent="0.2">
      <c r="A5" s="14" t="s">
        <v>113</v>
      </c>
      <c r="B5">
        <v>4.3900000000000006</v>
      </c>
    </row>
    <row r="6" spans="1:5" x14ac:dyDescent="0.2">
      <c r="A6" s="14" t="s">
        <v>114</v>
      </c>
      <c r="B6">
        <v>3.65</v>
      </c>
    </row>
    <row r="7" spans="1:5" x14ac:dyDescent="0.2">
      <c r="A7" s="13" t="s">
        <v>19</v>
      </c>
      <c r="B7">
        <v>21.57</v>
      </c>
    </row>
    <row r="8" spans="1:5" x14ac:dyDescent="0.2">
      <c r="A8" s="14" t="s">
        <v>136</v>
      </c>
      <c r="B8">
        <v>5.7800000000000011</v>
      </c>
    </row>
    <row r="9" spans="1:5" x14ac:dyDescent="0.2">
      <c r="A9" s="14" t="s">
        <v>148</v>
      </c>
      <c r="B9">
        <v>3.8799999999999994</v>
      </c>
    </row>
    <row r="10" spans="1:5" x14ac:dyDescent="0.2">
      <c r="A10" s="14" t="s">
        <v>108</v>
      </c>
      <c r="B10">
        <v>5.0400000000000018</v>
      </c>
    </row>
    <row r="11" spans="1:5" x14ac:dyDescent="0.2">
      <c r="A11" s="14" t="s">
        <v>109</v>
      </c>
      <c r="B11">
        <v>2.6499999999999995</v>
      </c>
      <c r="E11" s="15"/>
    </row>
    <row r="12" spans="1:5" x14ac:dyDescent="0.2">
      <c r="A12" s="14" t="s">
        <v>142</v>
      </c>
      <c r="B12">
        <v>4.2199999999999989</v>
      </c>
      <c r="E12" s="15"/>
    </row>
    <row r="13" spans="1:5" x14ac:dyDescent="0.2">
      <c r="A13" s="13" t="s">
        <v>23</v>
      </c>
      <c r="B13">
        <v>33.6</v>
      </c>
    </row>
    <row r="14" spans="1:5" x14ac:dyDescent="0.2">
      <c r="A14" s="14" t="s">
        <v>132</v>
      </c>
      <c r="B14">
        <v>5.15</v>
      </c>
    </row>
    <row r="15" spans="1:5" x14ac:dyDescent="0.2">
      <c r="A15" s="14" t="s">
        <v>125</v>
      </c>
      <c r="B15">
        <v>3.0099999999999989</v>
      </c>
    </row>
    <row r="16" spans="1:5" x14ac:dyDescent="0.2">
      <c r="A16" s="14" t="s">
        <v>143</v>
      </c>
      <c r="B16">
        <v>3.1799999999999997</v>
      </c>
    </row>
    <row r="17" spans="1:2" x14ac:dyDescent="0.2">
      <c r="A17" s="14" t="s">
        <v>145</v>
      </c>
      <c r="B17">
        <v>4.0900000000000007</v>
      </c>
    </row>
    <row r="18" spans="1:2" x14ac:dyDescent="0.2">
      <c r="A18" s="14" t="s">
        <v>152</v>
      </c>
      <c r="B18">
        <v>4.1499999999999986</v>
      </c>
    </row>
    <row r="19" spans="1:2" x14ac:dyDescent="0.2">
      <c r="A19" s="14" t="s">
        <v>146</v>
      </c>
      <c r="B19">
        <v>4.580000000000001</v>
      </c>
    </row>
    <row r="20" spans="1:2" x14ac:dyDescent="0.2">
      <c r="A20" s="14" t="s">
        <v>150</v>
      </c>
      <c r="B20">
        <v>4.76</v>
      </c>
    </row>
    <row r="21" spans="1:2" x14ac:dyDescent="0.2">
      <c r="A21" s="14" t="s">
        <v>115</v>
      </c>
      <c r="B21">
        <v>4.68</v>
      </c>
    </row>
    <row r="22" spans="1:2" x14ac:dyDescent="0.2">
      <c r="A22" s="13" t="s">
        <v>22</v>
      </c>
      <c r="B22">
        <v>35.540000000000006</v>
      </c>
    </row>
    <row r="23" spans="1:2" x14ac:dyDescent="0.2">
      <c r="A23" s="14" t="s">
        <v>106</v>
      </c>
      <c r="B23">
        <v>4.0700000000000012</v>
      </c>
    </row>
    <row r="24" spans="1:2" x14ac:dyDescent="0.2">
      <c r="A24" s="14" t="s">
        <v>144</v>
      </c>
      <c r="B24">
        <v>4.3400000000000007</v>
      </c>
    </row>
    <row r="25" spans="1:2" x14ac:dyDescent="0.2">
      <c r="A25" s="14" t="s">
        <v>128</v>
      </c>
      <c r="B25">
        <v>4.3900000000000006</v>
      </c>
    </row>
    <row r="26" spans="1:2" x14ac:dyDescent="0.2">
      <c r="A26" s="14" t="s">
        <v>107</v>
      </c>
      <c r="B26">
        <v>4.6500000000000004</v>
      </c>
    </row>
    <row r="27" spans="1:2" x14ac:dyDescent="0.2">
      <c r="A27" s="14" t="s">
        <v>131</v>
      </c>
      <c r="B27">
        <v>6.1</v>
      </c>
    </row>
    <row r="28" spans="1:2" x14ac:dyDescent="0.2">
      <c r="A28" s="14" t="s">
        <v>126</v>
      </c>
      <c r="B28">
        <v>3.76</v>
      </c>
    </row>
    <row r="29" spans="1:2" x14ac:dyDescent="0.2">
      <c r="A29" s="14" t="s">
        <v>111</v>
      </c>
      <c r="B29">
        <v>5.07</v>
      </c>
    </row>
    <row r="30" spans="1:2" x14ac:dyDescent="0.2">
      <c r="A30" s="14" t="s">
        <v>137</v>
      </c>
      <c r="B30">
        <v>3.16</v>
      </c>
    </row>
    <row r="31" spans="1:2" x14ac:dyDescent="0.2">
      <c r="A31" s="13" t="s">
        <v>20</v>
      </c>
      <c r="B31">
        <v>33.540000000000006</v>
      </c>
    </row>
    <row r="32" spans="1:2" x14ac:dyDescent="0.2">
      <c r="A32" s="14" t="s">
        <v>106</v>
      </c>
      <c r="B32">
        <v>5.8300000000000018</v>
      </c>
    </row>
    <row r="33" spans="1:2" x14ac:dyDescent="0.2">
      <c r="A33" s="14" t="s">
        <v>151</v>
      </c>
      <c r="B33">
        <v>3.7700000000000005</v>
      </c>
    </row>
    <row r="34" spans="1:2" x14ac:dyDescent="0.2">
      <c r="A34" s="14" t="s">
        <v>111</v>
      </c>
      <c r="B34">
        <v>4.8800000000000008</v>
      </c>
    </row>
    <row r="35" spans="1:2" x14ac:dyDescent="0.2">
      <c r="A35" s="14" t="s">
        <v>127</v>
      </c>
      <c r="B35">
        <v>4.3900000000000006</v>
      </c>
    </row>
    <row r="36" spans="1:2" x14ac:dyDescent="0.2">
      <c r="A36" s="14" t="s">
        <v>138</v>
      </c>
      <c r="B36">
        <v>5.830000000000001</v>
      </c>
    </row>
    <row r="37" spans="1:2" x14ac:dyDescent="0.2">
      <c r="A37" s="14" t="s">
        <v>134</v>
      </c>
      <c r="B37">
        <v>5.05</v>
      </c>
    </row>
    <row r="38" spans="1:2" x14ac:dyDescent="0.2">
      <c r="A38" s="14" t="s">
        <v>133</v>
      </c>
      <c r="B38">
        <v>3.7900000000000009</v>
      </c>
    </row>
    <row r="39" spans="1:2" x14ac:dyDescent="0.2">
      <c r="A39" s="13" t="s">
        <v>21</v>
      </c>
      <c r="B39">
        <v>33.070000000000007</v>
      </c>
    </row>
    <row r="40" spans="1:2" x14ac:dyDescent="0.2">
      <c r="A40" s="14" t="s">
        <v>140</v>
      </c>
      <c r="B40">
        <v>4.17</v>
      </c>
    </row>
    <row r="41" spans="1:2" x14ac:dyDescent="0.2">
      <c r="A41" s="14" t="s">
        <v>135</v>
      </c>
      <c r="B41">
        <v>4.4300000000000015</v>
      </c>
    </row>
    <row r="42" spans="1:2" x14ac:dyDescent="0.2">
      <c r="A42" s="14" t="s">
        <v>141</v>
      </c>
      <c r="B42">
        <v>4.669999999999999</v>
      </c>
    </row>
    <row r="43" spans="1:2" x14ac:dyDescent="0.2">
      <c r="A43" s="14" t="s">
        <v>139</v>
      </c>
      <c r="B43">
        <v>3.6500000000000008</v>
      </c>
    </row>
    <row r="44" spans="1:2" x14ac:dyDescent="0.2">
      <c r="A44" s="14" t="s">
        <v>110</v>
      </c>
      <c r="B44">
        <v>4.78</v>
      </c>
    </row>
    <row r="45" spans="1:2" x14ac:dyDescent="0.2">
      <c r="A45" s="14" t="s">
        <v>147</v>
      </c>
      <c r="B45">
        <v>5.86</v>
      </c>
    </row>
    <row r="46" spans="1:2" x14ac:dyDescent="0.2">
      <c r="A46" s="14" t="s">
        <v>130</v>
      </c>
      <c r="B46">
        <v>5.5100000000000016</v>
      </c>
    </row>
    <row r="47" spans="1:2" x14ac:dyDescent="0.2">
      <c r="A47" s="13" t="s">
        <v>116</v>
      </c>
    </row>
    <row r="48" spans="1:2" x14ac:dyDescent="0.2">
      <c r="A48" s="14" t="s">
        <v>116</v>
      </c>
    </row>
    <row r="49" spans="1:2" x14ac:dyDescent="0.2">
      <c r="A49" s="13" t="s">
        <v>117</v>
      </c>
      <c r="B49">
        <v>165.35999999999999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FAD5-CB31-422B-92C2-CA0B2B8E80FE}">
  <dimension ref="A1:AE1093"/>
  <sheetViews>
    <sheetView zoomScale="110" zoomScaleNormal="110" workbookViewId="0">
      <selection activeCell="F1" sqref="F1:F1048576"/>
    </sheetView>
  </sheetViews>
  <sheetFormatPr baseColWidth="10" defaultColWidth="8.83203125" defaultRowHeight="15" x14ac:dyDescent="0.2"/>
  <cols>
    <col min="2" max="3" width="10.5" bestFit="1" customWidth="1"/>
    <col min="4" max="4" width="11.1640625" bestFit="1" customWidth="1"/>
    <col min="5" max="7" width="11.1640625" customWidth="1"/>
    <col min="8" max="8" width="15.83203125" bestFit="1" customWidth="1"/>
    <col min="9" max="9" width="15.83203125" customWidth="1"/>
    <col min="10" max="10" width="17.33203125" bestFit="1" customWidth="1"/>
    <col min="11" max="11" width="15.33203125" bestFit="1" customWidth="1"/>
    <col min="12" max="15" width="15.33203125" customWidth="1"/>
    <col min="16" max="16" width="21" style="18" bestFit="1" customWidth="1"/>
    <col min="17" max="23" width="21" style="9" customWidth="1"/>
    <col min="24" max="24" width="14" bestFit="1" customWidth="1"/>
    <col min="25" max="25" width="18.1640625" bestFit="1" customWidth="1"/>
  </cols>
  <sheetData>
    <row r="1" spans="1:31" x14ac:dyDescent="0.2">
      <c r="A1" s="1" t="s">
        <v>5</v>
      </c>
      <c r="B1" s="1" t="s">
        <v>1</v>
      </c>
      <c r="C1" s="1" t="s">
        <v>2</v>
      </c>
      <c r="D1" s="1" t="s">
        <v>3</v>
      </c>
      <c r="E1" s="1" t="s">
        <v>62</v>
      </c>
      <c r="F1" s="6" t="s">
        <v>78</v>
      </c>
      <c r="G1" s="6" t="s">
        <v>79</v>
      </c>
      <c r="H1" s="6" t="s">
        <v>81</v>
      </c>
      <c r="I1" s="6" t="s">
        <v>65</v>
      </c>
      <c r="J1" s="6" t="s">
        <v>64</v>
      </c>
      <c r="K1" s="6" t="s">
        <v>80</v>
      </c>
      <c r="L1" s="6" t="s">
        <v>63</v>
      </c>
      <c r="M1" s="6" t="s">
        <v>154</v>
      </c>
      <c r="N1" s="6" t="s">
        <v>82</v>
      </c>
      <c r="O1" s="6" t="s">
        <v>9</v>
      </c>
      <c r="P1" s="17" t="s">
        <v>83</v>
      </c>
      <c r="Q1" s="6" t="s">
        <v>85</v>
      </c>
      <c r="R1" s="6" t="s">
        <v>86</v>
      </c>
      <c r="S1" s="6" t="s">
        <v>87</v>
      </c>
      <c r="T1" s="6" t="s">
        <v>88</v>
      </c>
      <c r="U1" s="6" t="s">
        <v>100</v>
      </c>
      <c r="V1" s="6" t="s">
        <v>101</v>
      </c>
      <c r="W1" s="6" t="s">
        <v>102</v>
      </c>
      <c r="X1" s="6" t="s">
        <v>103</v>
      </c>
      <c r="Y1" s="6" t="s">
        <v>104</v>
      </c>
    </row>
    <row r="2" spans="1:31" x14ac:dyDescent="0.2">
      <c r="A2" s="2">
        <v>1</v>
      </c>
      <c r="B2" s="3">
        <v>44927</v>
      </c>
      <c r="C2" s="2">
        <v>9</v>
      </c>
      <c r="D2" s="2">
        <v>32</v>
      </c>
      <c r="E2" s="2">
        <v>19</v>
      </c>
      <c r="F2" t="str">
        <f>TEXT(B:B,"dddd")</f>
        <v>Sunday</v>
      </c>
      <c r="G2" t="str">
        <f>TEXT(B:B,"mmmm")</f>
        <v>January</v>
      </c>
      <c r="H2" t="str">
        <f>VLOOKUP(C2,Productos!A:B,2,0)</f>
        <v>Producto I</v>
      </c>
      <c r="I2">
        <f>VLOOKUP(Ventas!C2,Productos!A:C,3,0)</f>
        <v>26</v>
      </c>
      <c r="J2">
        <f>VLOOKUP(C2,Productos!$A$1:$D$11,4,0)</f>
        <v>52</v>
      </c>
      <c r="K2" s="7" t="str">
        <f>VLOOKUP(D2,Vendedores!$A$1:$F$5000,6,0)</f>
        <v>Gomez, Javier</v>
      </c>
      <c r="L2" s="7">
        <f>VLOOKUP(D2,Vendedores!$A$1:$E$50000,5,0)</f>
        <v>1612</v>
      </c>
      <c r="M2">
        <f>VLOOKUP(D2,Vendedores!A:F,2,FALSE)</f>
        <v>8</v>
      </c>
      <c r="N2" s="7" t="str">
        <f>VLOOKUP(Ventas!D2,Vendedores!A:G,7,0)</f>
        <v>Pasante</v>
      </c>
      <c r="O2">
        <f>VLOOKUP(D2,Vendedores!A:H,8,0)</f>
        <v>1</v>
      </c>
      <c r="P2" s="18">
        <f>IF(OR(M2=1,M2=2,M2=3),J2*0.9,IF(F2="Sunday",J2*1.2,J2))</f>
        <v>62.4</v>
      </c>
      <c r="Q2" s="9">
        <f t="shared" ref="Q2:Q65" si="0">IF(AND(OR(H2="Producto A",H2="Producto B",H2="Producto C",H2="Producto D"),OR(G2="June",G2="July",G2="August")),I2 * 1.05,I2)</f>
        <v>26</v>
      </c>
      <c r="R2" s="9">
        <f>IF(OR(G2="January",G2="February",G2="December"),IF(OR(H2="Producto E",H2="Producto F",H2="Producto G",H2="Producto H",I2*1.07),IF(OR(H2="Producto J",H2="Producto I"),I2*1.1,I2)))</f>
        <v>28.6</v>
      </c>
      <c r="S2" s="9">
        <f>IF(AND(OR(C2=1,C2=2,C2=3,C2=4),OR(G2="June",G2="July",G2="August")),I2*1.05,IF(AND(OR(C2=5,C2=6,C2=7,C2=8),OR(G2="December",G2="January",G2="February")),I2*1.07,IF(AND(OR(C2=9,C2=10),OR(G2=G2="December",G2="January",G2="February")),I2*1.1,I2)))</f>
        <v>28.6</v>
      </c>
      <c r="T2" s="9">
        <f>VLOOKUP(O2,Comisiones!A:N,HLOOKUP(G2,Comisiones!$1:$7,2,0),0)</f>
        <v>0.1</v>
      </c>
      <c r="U2" s="9">
        <f t="shared" ref="U2:U65" si="1">P2*E2</f>
        <v>1185.5999999999999</v>
      </c>
      <c r="V2" s="9">
        <f>E2*S2</f>
        <v>543.4</v>
      </c>
      <c r="W2" s="9">
        <f>U2*T2</f>
        <v>118.56</v>
      </c>
      <c r="X2" s="9">
        <f>U2-(V2+W2)</f>
        <v>523.63999999999987</v>
      </c>
      <c r="Y2" s="11">
        <f>X2/U2</f>
        <v>0.4416666666666666</v>
      </c>
    </row>
    <row r="3" spans="1:31" x14ac:dyDescent="0.2">
      <c r="A3" s="2">
        <v>2</v>
      </c>
      <c r="B3" s="3">
        <v>44927</v>
      </c>
      <c r="C3" s="2">
        <v>10</v>
      </c>
      <c r="D3" s="2">
        <v>26</v>
      </c>
      <c r="E3" s="2">
        <v>18</v>
      </c>
      <c r="F3" t="str">
        <f t="shared" ref="F3:F66" si="2">TEXT(B:B,"dddd")</f>
        <v>Sunday</v>
      </c>
      <c r="G3" t="str">
        <f t="shared" ref="G3:G66" si="3">TEXT(B:B,"mmmm")</f>
        <v>January</v>
      </c>
      <c r="H3" t="str">
        <f>VLOOKUP(C3,Productos!A:B,2,0)</f>
        <v>Producto J</v>
      </c>
      <c r="I3">
        <f>VLOOKUP(Ventas!C3,Productos!A:C,3,0)</f>
        <v>29</v>
      </c>
      <c r="J3">
        <f>VLOOKUP(C3,Productos!$A$1:$D$11,4,0)</f>
        <v>58</v>
      </c>
      <c r="K3" s="7" t="str">
        <f>VLOOKUP(D3,Vendedores!$A$1:$F$5000,6,0)</f>
        <v>Gomez, Pilar</v>
      </c>
      <c r="L3" s="7">
        <f>VLOOKUP(D3,Vendedores!$A$1:$E$50000,5,0)</f>
        <v>2557</v>
      </c>
      <c r="M3">
        <f>VLOOKUP(D3,Vendedores!A:F,2,FALSE)</f>
        <v>7</v>
      </c>
      <c r="N3" s="7" t="str">
        <f>VLOOKUP(Ventas!D3,Vendedores!A:G,7,0)</f>
        <v>Vendedor Jr</v>
      </c>
      <c r="O3">
        <f>VLOOKUP(D3,Vendedores!A:H,8,0)</f>
        <v>2</v>
      </c>
      <c r="P3" s="18">
        <f t="shared" ref="P3:P66" si="4">IF(OR(M3=1,M3=2,M3=3),J3*0.9,IF(F3="Sunday",J3*1.2,J3))</f>
        <v>69.599999999999994</v>
      </c>
      <c r="Q3" s="9">
        <f t="shared" si="0"/>
        <v>29</v>
      </c>
      <c r="R3" s="9">
        <f>IF(OR(G3="January",G3="February",G3="December"),IF(OR(H3="Producto E",H3="Producto F",H3="Producto G",H3="Producto H",I3*1.07),IF(OR(H3="Producto J",H3="Producto I"),I3*1.1,I3)))</f>
        <v>31.900000000000002</v>
      </c>
      <c r="S3" s="9">
        <f t="shared" ref="S3:S66" si="5">IF(AND(OR(C3=1,C3=2,C3=3,C3=4),OR(G3="June",G3="July",G3="August")),I3*1.05,IF(AND(OR(C3=5,C3=6,C3=7,C3=8),OR(G3="December",G3="January",G3="February")),I3*1.07,IF(AND(OR(C3=9,C3=10),OR(G3=G3="December",G3="January",G3="February")),I3*1.1,I3)))</f>
        <v>31.900000000000002</v>
      </c>
      <c r="T3" s="9">
        <f>VLOOKUP(O3,Comisiones!A:N,HLOOKUP(G3,Comisiones!$1:$7,2,0),0)</f>
        <v>0.11</v>
      </c>
      <c r="U3" s="9">
        <f t="shared" si="1"/>
        <v>1252.8</v>
      </c>
      <c r="V3" s="9">
        <f t="shared" ref="V3:V66" si="6">E3*S3</f>
        <v>574.20000000000005</v>
      </c>
      <c r="W3" s="9">
        <f t="shared" ref="W3:W66" si="7">U3*T3</f>
        <v>137.80799999999999</v>
      </c>
      <c r="X3" s="9">
        <f t="shared" ref="X3:X66" si="8">U3-(V3+W3)</f>
        <v>540.79199999999992</v>
      </c>
      <c r="Y3" s="11">
        <f t="shared" ref="Y3:Y66" si="9">X3/U3</f>
        <v>0.43166666666666664</v>
      </c>
      <c r="AB3" t="s">
        <v>66</v>
      </c>
      <c r="AC3">
        <f>SUM(E:E)</f>
        <v>16342</v>
      </c>
    </row>
    <row r="4" spans="1:31" x14ac:dyDescent="0.2">
      <c r="A4" s="2">
        <v>3</v>
      </c>
      <c r="B4" s="3">
        <v>44928</v>
      </c>
      <c r="C4" s="2">
        <v>3</v>
      </c>
      <c r="D4" s="2">
        <v>33</v>
      </c>
      <c r="E4" s="2">
        <v>7</v>
      </c>
      <c r="F4" t="str">
        <f t="shared" si="2"/>
        <v>Monday</v>
      </c>
      <c r="G4" t="str">
        <f t="shared" si="3"/>
        <v>January</v>
      </c>
      <c r="H4" t="str">
        <f>VLOOKUP(C4,Productos!A:B,2,0)</f>
        <v>Producto C</v>
      </c>
      <c r="I4">
        <f>VLOOKUP(Ventas!C4,Productos!A:C,3,0)</f>
        <v>23</v>
      </c>
      <c r="J4">
        <f>VLOOKUP(C4,Productos!$A$1:$D$11,4,0)</f>
        <v>46</v>
      </c>
      <c r="K4" s="7" t="str">
        <f>VLOOKUP(D4,Vendedores!$A$1:$F$5000,6,0)</f>
        <v>Martin, Josefa</v>
      </c>
      <c r="L4" s="7">
        <f>VLOOKUP(D4,Vendedores!$A$1:$E$50000,5,0)</f>
        <v>4217</v>
      </c>
      <c r="M4">
        <f>VLOOKUP(D4,Vendedores!A:F,2,FALSE)</f>
        <v>5</v>
      </c>
      <c r="N4" s="7" t="str">
        <f>VLOOKUP(Ventas!D4,Vendedores!A:G,7,0)</f>
        <v>Vendedor Sr</v>
      </c>
      <c r="O4">
        <f>VLOOKUP(D4,Vendedores!A:H,8,0)</f>
        <v>2</v>
      </c>
      <c r="P4" s="18">
        <f t="shared" si="4"/>
        <v>46</v>
      </c>
      <c r="Q4" s="9">
        <f t="shared" si="0"/>
        <v>23</v>
      </c>
      <c r="R4" s="9">
        <f t="shared" ref="R4:R67" si="10">IF(OR(G4="January",G4="February",G4="December"),IF(OR(H4="Producto E",H4="Producto F",H4="Producto G",H4="Producto H",I4*1.07),IF(OR(H4="Producto J",H4="Producto I"),I4*1.1,I4)),I4)</f>
        <v>23</v>
      </c>
      <c r="S4" s="9">
        <f t="shared" si="5"/>
        <v>23</v>
      </c>
      <c r="T4" s="9">
        <f>VLOOKUP(O4,Comisiones!A:N,HLOOKUP(G4,Comisiones!$1:$7,2,0),0)</f>
        <v>0.11</v>
      </c>
      <c r="U4" s="9">
        <f t="shared" si="1"/>
        <v>322</v>
      </c>
      <c r="V4" s="9">
        <f t="shared" si="6"/>
        <v>161</v>
      </c>
      <c r="W4" s="9">
        <f t="shared" si="7"/>
        <v>35.42</v>
      </c>
      <c r="X4" s="9">
        <f t="shared" si="8"/>
        <v>125.57999999999998</v>
      </c>
      <c r="Y4" s="11">
        <f t="shared" si="9"/>
        <v>0.38999999999999996</v>
      </c>
      <c r="AB4" t="s">
        <v>67</v>
      </c>
      <c r="AC4">
        <f>SUMIF(C:C,1,E:E)</f>
        <v>1477</v>
      </c>
    </row>
    <row r="5" spans="1:31" x14ac:dyDescent="0.2">
      <c r="A5" s="2">
        <v>4</v>
      </c>
      <c r="B5" s="3">
        <v>44928</v>
      </c>
      <c r="C5" s="2">
        <v>10</v>
      </c>
      <c r="D5" s="2">
        <v>35</v>
      </c>
      <c r="E5" s="2">
        <v>10</v>
      </c>
      <c r="F5" t="str">
        <f t="shared" si="2"/>
        <v>Monday</v>
      </c>
      <c r="G5" t="str">
        <f t="shared" si="3"/>
        <v>January</v>
      </c>
      <c r="H5" t="str">
        <f>VLOOKUP(C5,Productos!A:B,2,0)</f>
        <v>Producto J</v>
      </c>
      <c r="I5">
        <f>VLOOKUP(Ventas!C5,Productos!A:C,3,0)</f>
        <v>29</v>
      </c>
      <c r="J5">
        <f>VLOOKUP(C5,Productos!$A$1:$D$11,4,0)</f>
        <v>58</v>
      </c>
      <c r="K5" s="7" t="str">
        <f>VLOOKUP(D5,Vendedores!$A$1:$F$5000,6,0)</f>
        <v>Garcia, David</v>
      </c>
      <c r="L5" s="7">
        <f>VLOOKUP(D5,Vendedores!$A$1:$E$50000,5,0)</f>
        <v>2383</v>
      </c>
      <c r="M5">
        <f>VLOOKUP(D5,Vendedores!A:F,2,FALSE)</f>
        <v>7</v>
      </c>
      <c r="N5" s="7" t="str">
        <f>VLOOKUP(Ventas!D5,Vendedores!A:G,7,0)</f>
        <v>Vendedor Jr</v>
      </c>
      <c r="O5">
        <f>VLOOKUP(D5,Vendedores!A:H,8,0)</f>
        <v>2</v>
      </c>
      <c r="P5" s="18">
        <f t="shared" si="4"/>
        <v>58</v>
      </c>
      <c r="Q5" s="9">
        <f t="shared" si="0"/>
        <v>29</v>
      </c>
      <c r="R5" s="9">
        <f t="shared" si="10"/>
        <v>31.900000000000002</v>
      </c>
      <c r="S5" s="9">
        <f t="shared" si="5"/>
        <v>31.900000000000002</v>
      </c>
      <c r="T5" s="9">
        <f>VLOOKUP(O5,Comisiones!A:N,HLOOKUP(G5,Comisiones!$1:$7,2,0),0)</f>
        <v>0.11</v>
      </c>
      <c r="U5" s="9">
        <f t="shared" si="1"/>
        <v>580</v>
      </c>
      <c r="V5" s="9">
        <f t="shared" si="6"/>
        <v>319</v>
      </c>
      <c r="W5" s="9">
        <f t="shared" si="7"/>
        <v>63.8</v>
      </c>
      <c r="X5" s="9">
        <f t="shared" si="8"/>
        <v>197.2</v>
      </c>
      <c r="Y5" s="11">
        <f t="shared" si="9"/>
        <v>0.33999999999999997</v>
      </c>
      <c r="AB5" t="s">
        <v>68</v>
      </c>
      <c r="AC5">
        <f>COUNTIF(D:D,1)</f>
        <v>28</v>
      </c>
    </row>
    <row r="6" spans="1:31" x14ac:dyDescent="0.2">
      <c r="A6" s="2">
        <v>5</v>
      </c>
      <c r="B6" s="3">
        <v>44929</v>
      </c>
      <c r="C6" s="2">
        <v>9</v>
      </c>
      <c r="D6" s="2">
        <v>14</v>
      </c>
      <c r="E6" s="2">
        <v>18</v>
      </c>
      <c r="F6" t="str">
        <f t="shared" si="2"/>
        <v>Tuesday</v>
      </c>
      <c r="G6" t="str">
        <f t="shared" si="3"/>
        <v>January</v>
      </c>
      <c r="H6" t="str">
        <f>VLOOKUP(C6,Productos!A:B,2,0)</f>
        <v>Producto I</v>
      </c>
      <c r="I6">
        <f>VLOOKUP(Ventas!C6,Productos!A:C,3,0)</f>
        <v>26</v>
      </c>
      <c r="J6">
        <f>VLOOKUP(C6,Productos!$A$1:$D$11,4,0)</f>
        <v>52</v>
      </c>
      <c r="K6" s="7" t="str">
        <f>VLOOKUP(D6,Vendedores!$A$1:$F$5000,6,0)</f>
        <v>Fernandez, Teresa</v>
      </c>
      <c r="L6" s="7">
        <f>VLOOKUP(D6,Vendedores!$A$1:$E$50000,5,0)</f>
        <v>7062</v>
      </c>
      <c r="M6">
        <f>VLOOKUP(D6,Vendedores!A:F,2,FALSE)</f>
        <v>2</v>
      </c>
      <c r="N6" s="7" t="str">
        <f>VLOOKUP(Ventas!D6,Vendedores!A:G,7,0)</f>
        <v>Director</v>
      </c>
      <c r="O6">
        <f>VLOOKUP(D6,Vendedores!A:H,8,0)</f>
        <v>4</v>
      </c>
      <c r="P6" s="18">
        <f t="shared" si="4"/>
        <v>46.800000000000004</v>
      </c>
      <c r="Q6" s="9">
        <f t="shared" si="0"/>
        <v>26</v>
      </c>
      <c r="R6" s="9">
        <f t="shared" si="10"/>
        <v>28.6</v>
      </c>
      <c r="S6" s="9">
        <f t="shared" si="5"/>
        <v>28.6</v>
      </c>
      <c r="T6" s="9">
        <f>VLOOKUP(O6,Comisiones!A:N,HLOOKUP(G6,Comisiones!$1:$7,2,0),0)</f>
        <v>0.13</v>
      </c>
      <c r="U6" s="9">
        <f t="shared" si="1"/>
        <v>842.40000000000009</v>
      </c>
      <c r="V6" s="9">
        <f t="shared" si="6"/>
        <v>514.80000000000007</v>
      </c>
      <c r="W6" s="9">
        <f t="shared" si="7"/>
        <v>109.51200000000001</v>
      </c>
      <c r="X6" s="9">
        <f t="shared" si="8"/>
        <v>218.08799999999997</v>
      </c>
      <c r="Y6" s="11">
        <f t="shared" si="9"/>
        <v>0.25888888888888884</v>
      </c>
      <c r="AB6" t="s">
        <v>69</v>
      </c>
      <c r="AC6">
        <f>AVERAGE(E:E)</f>
        <v>14.965201465201465</v>
      </c>
      <c r="AD6">
        <f>ROUND(AC6,2)</f>
        <v>14.97</v>
      </c>
      <c r="AE6" s="8">
        <f>ROUND(AVERAGE(E:E),2)</f>
        <v>14.97</v>
      </c>
    </row>
    <row r="7" spans="1:31" x14ac:dyDescent="0.2">
      <c r="A7" s="2">
        <v>6</v>
      </c>
      <c r="B7" s="3">
        <v>44929</v>
      </c>
      <c r="C7" s="2">
        <v>10</v>
      </c>
      <c r="D7" s="2">
        <v>26</v>
      </c>
      <c r="E7" s="2">
        <v>10</v>
      </c>
      <c r="F7" t="str">
        <f t="shared" si="2"/>
        <v>Tuesday</v>
      </c>
      <c r="G7" t="str">
        <f t="shared" si="3"/>
        <v>January</v>
      </c>
      <c r="H7" t="str">
        <f>VLOOKUP(C7,Productos!A:B,2,0)</f>
        <v>Producto J</v>
      </c>
      <c r="I7">
        <f>VLOOKUP(Ventas!C7,Productos!A:C,3,0)</f>
        <v>29</v>
      </c>
      <c r="J7">
        <f>VLOOKUP(C7,Productos!$A$1:$D$11,4,0)</f>
        <v>58</v>
      </c>
      <c r="K7" s="7" t="str">
        <f>VLOOKUP(D7,Vendedores!$A$1:$F$5000,6,0)</f>
        <v>Gomez, Pilar</v>
      </c>
      <c r="L7" s="7">
        <f>VLOOKUP(D7,Vendedores!$A$1:$E$50000,5,0)</f>
        <v>2557</v>
      </c>
      <c r="M7">
        <f>VLOOKUP(D7,Vendedores!A:F,2,FALSE)</f>
        <v>7</v>
      </c>
      <c r="N7" s="7" t="str">
        <f>VLOOKUP(Ventas!D7,Vendedores!A:G,7,0)</f>
        <v>Vendedor Jr</v>
      </c>
      <c r="O7">
        <f>VLOOKUP(D7,Vendedores!A:H,8,0)</f>
        <v>2</v>
      </c>
      <c r="P7" s="18">
        <f t="shared" si="4"/>
        <v>58</v>
      </c>
      <c r="Q7" s="9">
        <f t="shared" si="0"/>
        <v>29</v>
      </c>
      <c r="R7" s="9">
        <f t="shared" si="10"/>
        <v>31.900000000000002</v>
      </c>
      <c r="S7" s="9">
        <f t="shared" si="5"/>
        <v>31.900000000000002</v>
      </c>
      <c r="T7" s="9">
        <f>VLOOKUP(O7,Comisiones!A:N,HLOOKUP(G7,Comisiones!$1:$7,2,0),0)</f>
        <v>0.11</v>
      </c>
      <c r="U7" s="9">
        <f t="shared" si="1"/>
        <v>580</v>
      </c>
      <c r="V7" s="9">
        <f t="shared" si="6"/>
        <v>319</v>
      </c>
      <c r="W7" s="9">
        <f t="shared" si="7"/>
        <v>63.8</v>
      </c>
      <c r="X7" s="9">
        <f t="shared" si="8"/>
        <v>197.2</v>
      </c>
      <c r="Y7" s="11">
        <f t="shared" si="9"/>
        <v>0.33999999999999997</v>
      </c>
      <c r="AB7" t="s">
        <v>70</v>
      </c>
      <c r="AC7">
        <f>AVERAGEIF(C:C,2,E:E)</f>
        <v>15.07</v>
      </c>
    </row>
    <row r="8" spans="1:31" x14ac:dyDescent="0.2">
      <c r="A8" s="2">
        <v>7</v>
      </c>
      <c r="B8" s="3">
        <v>44930</v>
      </c>
      <c r="C8" s="2">
        <v>9</v>
      </c>
      <c r="D8" s="2">
        <v>25</v>
      </c>
      <c r="E8" s="2">
        <v>13</v>
      </c>
      <c r="F8" t="str">
        <f t="shared" si="2"/>
        <v>Wednesday</v>
      </c>
      <c r="G8" t="str">
        <f t="shared" si="3"/>
        <v>January</v>
      </c>
      <c r="H8" t="str">
        <f>VLOOKUP(C8,Productos!A:B,2,0)</f>
        <v>Producto I</v>
      </c>
      <c r="I8">
        <f>VLOOKUP(Ventas!C8,Productos!A:C,3,0)</f>
        <v>26</v>
      </c>
      <c r="J8">
        <f>VLOOKUP(C8,Productos!$A$1:$D$11,4,0)</f>
        <v>52</v>
      </c>
      <c r="K8" s="7" t="str">
        <f>VLOOKUP(D8,Vendedores!$A$1:$F$5000,6,0)</f>
        <v>Perez, Laura</v>
      </c>
      <c r="L8" s="7">
        <f>VLOOKUP(D8,Vendedores!$A$1:$E$50000,5,0)</f>
        <v>3586</v>
      </c>
      <c r="M8">
        <f>VLOOKUP(D8,Vendedores!A:F,2,FALSE)</f>
        <v>6</v>
      </c>
      <c r="N8" s="7" t="str">
        <f>VLOOKUP(Ventas!D8,Vendedores!A:G,7,0)</f>
        <v>Vendedor Ssr</v>
      </c>
      <c r="O8">
        <f>VLOOKUP(D8,Vendedores!A:H,8,0)</f>
        <v>2</v>
      </c>
      <c r="P8" s="18">
        <f t="shared" si="4"/>
        <v>52</v>
      </c>
      <c r="Q8" s="9">
        <f t="shared" si="0"/>
        <v>26</v>
      </c>
      <c r="R8" s="9">
        <f t="shared" si="10"/>
        <v>28.6</v>
      </c>
      <c r="S8" s="9">
        <f t="shared" si="5"/>
        <v>28.6</v>
      </c>
      <c r="T8" s="9">
        <f>VLOOKUP(O8,Comisiones!A:N,HLOOKUP(G8,Comisiones!$1:$7,2,0),0)</f>
        <v>0.11</v>
      </c>
      <c r="U8" s="9">
        <f t="shared" si="1"/>
        <v>676</v>
      </c>
      <c r="V8" s="9">
        <f t="shared" si="6"/>
        <v>371.8</v>
      </c>
      <c r="W8" s="9">
        <f t="shared" si="7"/>
        <v>74.36</v>
      </c>
      <c r="X8" s="9">
        <f t="shared" si="8"/>
        <v>229.83999999999997</v>
      </c>
      <c r="Y8" s="11">
        <f t="shared" si="9"/>
        <v>0.33999999999999997</v>
      </c>
      <c r="AB8" t="s">
        <v>71</v>
      </c>
      <c r="AC8">
        <f>_xlfn.MAXIFS(E:E,D:D,5)</f>
        <v>23</v>
      </c>
    </row>
    <row r="9" spans="1:31" x14ac:dyDescent="0.2">
      <c r="A9" s="2">
        <v>8</v>
      </c>
      <c r="B9" s="3">
        <v>44930</v>
      </c>
      <c r="C9" s="2">
        <v>2</v>
      </c>
      <c r="D9" s="2">
        <v>10</v>
      </c>
      <c r="E9" s="2">
        <v>8</v>
      </c>
      <c r="F9" t="str">
        <f t="shared" si="2"/>
        <v>Wednesday</v>
      </c>
      <c r="G9" t="str">
        <f t="shared" si="3"/>
        <v>January</v>
      </c>
      <c r="H9" t="str">
        <f>VLOOKUP(C9,Productos!A:B,2,0)</f>
        <v>Producto B</v>
      </c>
      <c r="I9">
        <f>VLOOKUP(Ventas!C9,Productos!A:C,3,0)</f>
        <v>14</v>
      </c>
      <c r="J9">
        <f>VLOOKUP(C9,Productos!$A$1:$D$11,4,0)</f>
        <v>28</v>
      </c>
      <c r="K9" s="7" t="str">
        <f>VLOOKUP(D9,Vendedores!$A$1:$F$5000,6,0)</f>
        <v>Martin, Francisco</v>
      </c>
      <c r="L9" s="7">
        <f>VLOOKUP(D9,Vendedores!$A$1:$E$50000,5,0)</f>
        <v>4384</v>
      </c>
      <c r="M9">
        <f>VLOOKUP(D9,Vendedores!A:F,2,FALSE)</f>
        <v>5</v>
      </c>
      <c r="N9" s="7" t="str">
        <f>VLOOKUP(Ventas!D9,Vendedores!A:G,7,0)</f>
        <v>Vendedor Sr</v>
      </c>
      <c r="O9">
        <f>VLOOKUP(D9,Vendedores!A:H,8,0)</f>
        <v>2</v>
      </c>
      <c r="P9" s="18">
        <f t="shared" si="4"/>
        <v>28</v>
      </c>
      <c r="Q9" s="9">
        <f t="shared" si="0"/>
        <v>14</v>
      </c>
      <c r="R9" s="9">
        <f t="shared" si="10"/>
        <v>14</v>
      </c>
      <c r="S9" s="9">
        <f t="shared" si="5"/>
        <v>14</v>
      </c>
      <c r="T9" s="9">
        <f>VLOOKUP(O9,Comisiones!A:N,HLOOKUP(G9,Comisiones!$1:$7,2,0),0)</f>
        <v>0.11</v>
      </c>
      <c r="U9" s="9">
        <f t="shared" si="1"/>
        <v>224</v>
      </c>
      <c r="V9" s="9">
        <f t="shared" si="6"/>
        <v>112</v>
      </c>
      <c r="W9" s="9">
        <f t="shared" si="7"/>
        <v>24.64</v>
      </c>
      <c r="X9" s="9">
        <f t="shared" si="8"/>
        <v>87.360000000000014</v>
      </c>
      <c r="Y9" s="11">
        <f t="shared" si="9"/>
        <v>0.39000000000000007</v>
      </c>
      <c r="AB9" t="s">
        <v>72</v>
      </c>
      <c r="AC9">
        <f>_xlfn.MINIFS(E:E,D:D,5)</f>
        <v>5</v>
      </c>
    </row>
    <row r="10" spans="1:31" x14ac:dyDescent="0.2">
      <c r="A10" s="2">
        <v>9</v>
      </c>
      <c r="B10" s="3">
        <v>44930</v>
      </c>
      <c r="C10" s="2">
        <v>7</v>
      </c>
      <c r="D10" s="2">
        <v>39</v>
      </c>
      <c r="E10" s="2">
        <v>17</v>
      </c>
      <c r="F10" t="str">
        <f t="shared" si="2"/>
        <v>Wednesday</v>
      </c>
      <c r="G10" t="str">
        <f t="shared" si="3"/>
        <v>January</v>
      </c>
      <c r="H10" t="str">
        <f>VLOOKUP(C10,Productos!A:B,2,0)</f>
        <v>Producto G</v>
      </c>
      <c r="I10">
        <f>VLOOKUP(Ventas!C10,Productos!A:C,3,0)</f>
        <v>17</v>
      </c>
      <c r="J10">
        <f>VLOOKUP(C10,Productos!$A$1:$D$11,4,0)</f>
        <v>34</v>
      </c>
      <c r="K10" s="7" t="str">
        <f>VLOOKUP(D10,Vendedores!$A$1:$F$5000,6,0)</f>
        <v>Gomez, Maria</v>
      </c>
      <c r="L10" s="7">
        <f>VLOOKUP(D10,Vendedores!$A$1:$E$50000,5,0)</f>
        <v>2483</v>
      </c>
      <c r="M10">
        <f>VLOOKUP(D10,Vendedores!A:F,2,FALSE)</f>
        <v>7</v>
      </c>
      <c r="N10" s="7" t="str">
        <f>VLOOKUP(Ventas!D10,Vendedores!A:G,7,0)</f>
        <v>Vendedor Jr</v>
      </c>
      <c r="O10">
        <f>VLOOKUP(D10,Vendedores!A:H,8,0)</f>
        <v>2</v>
      </c>
      <c r="P10" s="18">
        <f t="shared" si="4"/>
        <v>34</v>
      </c>
      <c r="Q10" s="9">
        <f t="shared" si="0"/>
        <v>17</v>
      </c>
      <c r="R10" s="9">
        <f t="shared" si="10"/>
        <v>17</v>
      </c>
      <c r="S10" s="9">
        <f t="shared" si="5"/>
        <v>18.190000000000001</v>
      </c>
      <c r="T10" s="9">
        <f>VLOOKUP(O10,Comisiones!A:N,HLOOKUP(G10,Comisiones!$1:$7,2,0),0)</f>
        <v>0.11</v>
      </c>
      <c r="U10" s="9">
        <f t="shared" si="1"/>
        <v>578</v>
      </c>
      <c r="V10" s="9">
        <f t="shared" si="6"/>
        <v>309.23</v>
      </c>
      <c r="W10" s="9">
        <f t="shared" si="7"/>
        <v>63.58</v>
      </c>
      <c r="X10" s="9">
        <f t="shared" si="8"/>
        <v>205.19</v>
      </c>
      <c r="Y10" s="11">
        <f t="shared" si="9"/>
        <v>0.35499999999999998</v>
      </c>
      <c r="AB10" t="s">
        <v>73</v>
      </c>
      <c r="AC10">
        <f>SUMIFS(E:E,C:C,3,D:D,5)</f>
        <v>15</v>
      </c>
    </row>
    <row r="11" spans="1:31" x14ac:dyDescent="0.2">
      <c r="A11" s="2">
        <v>10</v>
      </c>
      <c r="B11" s="3">
        <v>44931</v>
      </c>
      <c r="C11" s="2">
        <v>7</v>
      </c>
      <c r="D11" s="2">
        <v>8</v>
      </c>
      <c r="E11" s="2">
        <v>4</v>
      </c>
      <c r="F11" t="str">
        <f t="shared" si="2"/>
        <v>Thursday</v>
      </c>
      <c r="G11" t="str">
        <f t="shared" si="3"/>
        <v>January</v>
      </c>
      <c r="H11" t="str">
        <f>VLOOKUP(C11,Productos!A:B,2,0)</f>
        <v>Producto G</v>
      </c>
      <c r="I11">
        <f>VLOOKUP(Ventas!C11,Productos!A:C,3,0)</f>
        <v>17</v>
      </c>
      <c r="J11">
        <f>VLOOKUP(C11,Productos!$A$1:$D$11,4,0)</f>
        <v>34</v>
      </c>
      <c r="K11" s="7" t="str">
        <f>VLOOKUP(D11,Vendedores!$A$1:$F$5000,6,0)</f>
        <v>Perez, Manuel</v>
      </c>
      <c r="L11" s="7">
        <f>VLOOKUP(D11,Vendedores!$A$1:$E$50000,5,0)</f>
        <v>6768</v>
      </c>
      <c r="M11">
        <f>VLOOKUP(D11,Vendedores!A:F,2,FALSE)</f>
        <v>3</v>
      </c>
      <c r="N11" s="7" t="str">
        <f>VLOOKUP(Ventas!D11,Vendedores!A:G,7,0)</f>
        <v>Gerente</v>
      </c>
      <c r="O11">
        <f>VLOOKUP(D11,Vendedores!A:H,8,0)</f>
        <v>3</v>
      </c>
      <c r="P11" s="18">
        <f t="shared" si="4"/>
        <v>30.6</v>
      </c>
      <c r="Q11" s="9">
        <f t="shared" si="0"/>
        <v>17</v>
      </c>
      <c r="R11" s="9">
        <f t="shared" si="10"/>
        <v>17</v>
      </c>
      <c r="S11" s="9">
        <f t="shared" si="5"/>
        <v>18.190000000000001</v>
      </c>
      <c r="T11" s="9">
        <f>VLOOKUP(O11,Comisiones!A:N,HLOOKUP(G11,Comisiones!$1:$7,2,0),0)</f>
        <v>0.12</v>
      </c>
      <c r="U11" s="9">
        <f t="shared" si="1"/>
        <v>122.4</v>
      </c>
      <c r="V11" s="9">
        <f t="shared" si="6"/>
        <v>72.760000000000005</v>
      </c>
      <c r="W11" s="9">
        <f t="shared" si="7"/>
        <v>14.688000000000001</v>
      </c>
      <c r="X11" s="9">
        <f t="shared" si="8"/>
        <v>34.951999999999998</v>
      </c>
      <c r="Y11" s="11">
        <f t="shared" si="9"/>
        <v>0.28555555555555551</v>
      </c>
      <c r="AB11" t="s">
        <v>74</v>
      </c>
      <c r="AC11">
        <f>COUNTIFS(C:C,1,E:E,"&gt;5")</f>
        <v>98</v>
      </c>
    </row>
    <row r="12" spans="1:31" x14ac:dyDescent="0.2">
      <c r="A12" s="2">
        <v>11</v>
      </c>
      <c r="B12" s="3">
        <v>44931</v>
      </c>
      <c r="C12" s="2">
        <v>8</v>
      </c>
      <c r="D12" s="2">
        <v>15</v>
      </c>
      <c r="E12" s="2">
        <v>17</v>
      </c>
      <c r="F12" t="str">
        <f t="shared" si="2"/>
        <v>Thursday</v>
      </c>
      <c r="G12" t="str">
        <f t="shared" si="3"/>
        <v>January</v>
      </c>
      <c r="H12" t="str">
        <f>VLOOKUP(C12,Productos!A:B,2,0)</f>
        <v>Producto H</v>
      </c>
      <c r="I12">
        <f>VLOOKUP(Ventas!C12,Productos!A:C,3,0)</f>
        <v>14</v>
      </c>
      <c r="J12">
        <f>VLOOKUP(C12,Productos!$A$1:$D$11,4,0)</f>
        <v>28</v>
      </c>
      <c r="K12" s="7" t="str">
        <f>VLOOKUP(D12,Vendedores!$A$1:$F$5000,6,0)</f>
        <v>Gomez, David</v>
      </c>
      <c r="L12" s="7">
        <f>VLOOKUP(D12,Vendedores!$A$1:$E$50000,5,0)</f>
        <v>1821</v>
      </c>
      <c r="M12">
        <f>VLOOKUP(D12,Vendedores!A:F,2,FALSE)</f>
        <v>8</v>
      </c>
      <c r="N12" s="7" t="str">
        <f>VLOOKUP(Ventas!D12,Vendedores!A:G,7,0)</f>
        <v>Pasante</v>
      </c>
      <c r="O12">
        <f>VLOOKUP(D12,Vendedores!A:H,8,0)</f>
        <v>1</v>
      </c>
      <c r="P12" s="18">
        <f t="shared" si="4"/>
        <v>28</v>
      </c>
      <c r="Q12" s="9">
        <f t="shared" si="0"/>
        <v>14</v>
      </c>
      <c r="R12" s="9">
        <f t="shared" si="10"/>
        <v>14</v>
      </c>
      <c r="S12" s="9">
        <f t="shared" si="5"/>
        <v>14.98</v>
      </c>
      <c r="T12" s="9">
        <f>VLOOKUP(O12,Comisiones!A:N,HLOOKUP(G12,Comisiones!$1:$7,2,0),0)</f>
        <v>0.1</v>
      </c>
      <c r="U12" s="9">
        <f t="shared" si="1"/>
        <v>476</v>
      </c>
      <c r="V12" s="9">
        <f t="shared" si="6"/>
        <v>254.66</v>
      </c>
      <c r="W12" s="9">
        <f t="shared" si="7"/>
        <v>47.6</v>
      </c>
      <c r="X12" s="9">
        <f t="shared" si="8"/>
        <v>173.74</v>
      </c>
      <c r="Y12" s="11">
        <f t="shared" si="9"/>
        <v>0.36500000000000005</v>
      </c>
      <c r="AB12" t="s">
        <v>75</v>
      </c>
      <c r="AC12">
        <f>COUNTIFS(C:C,2,E:E,6,D:D,3)</f>
        <v>0</v>
      </c>
    </row>
    <row r="13" spans="1:31" x14ac:dyDescent="0.2">
      <c r="A13" s="2">
        <v>12</v>
      </c>
      <c r="B13" s="3">
        <v>44931</v>
      </c>
      <c r="C13" s="2">
        <v>5</v>
      </c>
      <c r="D13" s="2">
        <v>24</v>
      </c>
      <c r="E13" s="2">
        <v>10</v>
      </c>
      <c r="F13" t="str">
        <f t="shared" si="2"/>
        <v>Thursday</v>
      </c>
      <c r="G13" t="str">
        <f t="shared" si="3"/>
        <v>January</v>
      </c>
      <c r="H13" t="str">
        <f>VLOOKUP(C13,Productos!A:B,2,0)</f>
        <v>Producto E</v>
      </c>
      <c r="I13">
        <f>VLOOKUP(Ventas!C13,Productos!A:C,3,0)</f>
        <v>24</v>
      </c>
      <c r="J13">
        <f>VLOOKUP(C13,Productos!$A$1:$D$11,4,0)</f>
        <v>48</v>
      </c>
      <c r="K13" s="7" t="str">
        <f>VLOOKUP(D13,Vendedores!$A$1:$F$5000,6,0)</f>
        <v>Sanchez, Isabel</v>
      </c>
      <c r="L13" s="7">
        <f>VLOOKUP(D13,Vendedores!$A$1:$E$50000,5,0)</f>
        <v>4875</v>
      </c>
      <c r="M13">
        <f>VLOOKUP(D13,Vendedores!A:F,2,FALSE)</f>
        <v>5</v>
      </c>
      <c r="N13" s="7" t="str">
        <f>VLOOKUP(Ventas!D13,Vendedores!A:G,7,0)</f>
        <v>Vendedor Sr</v>
      </c>
      <c r="O13">
        <f>VLOOKUP(D13,Vendedores!A:H,8,0)</f>
        <v>2</v>
      </c>
      <c r="P13" s="18">
        <f t="shared" si="4"/>
        <v>48</v>
      </c>
      <c r="Q13" s="9">
        <f t="shared" si="0"/>
        <v>24</v>
      </c>
      <c r="R13" s="9">
        <f t="shared" si="10"/>
        <v>24</v>
      </c>
      <c r="S13" s="9">
        <f t="shared" si="5"/>
        <v>25.68</v>
      </c>
      <c r="T13" s="9">
        <f>VLOOKUP(O13,Comisiones!A:N,HLOOKUP(G13,Comisiones!$1:$7,2,0),0)</f>
        <v>0.11</v>
      </c>
      <c r="U13" s="9">
        <f t="shared" si="1"/>
        <v>480</v>
      </c>
      <c r="V13" s="9">
        <f t="shared" si="6"/>
        <v>256.8</v>
      </c>
      <c r="W13" s="9">
        <f t="shared" si="7"/>
        <v>52.8</v>
      </c>
      <c r="X13" s="9">
        <f t="shared" si="8"/>
        <v>170.39999999999998</v>
      </c>
      <c r="Y13" s="11">
        <f t="shared" si="9"/>
        <v>0.35499999999999993</v>
      </c>
      <c r="AB13" t="s">
        <v>76</v>
      </c>
      <c r="AC13">
        <f>COUNTIFS(Vendedores!E:E,"&gt;4000",Vendedores!E:E,"&lt;5000")</f>
        <v>7</v>
      </c>
    </row>
    <row r="14" spans="1:31" x14ac:dyDescent="0.2">
      <c r="A14" s="2">
        <v>13</v>
      </c>
      <c r="B14" s="3">
        <v>44932</v>
      </c>
      <c r="C14" s="2">
        <v>2</v>
      </c>
      <c r="D14" s="2">
        <v>19</v>
      </c>
      <c r="E14" s="2">
        <v>11</v>
      </c>
      <c r="F14" t="str">
        <f t="shared" si="2"/>
        <v>Friday</v>
      </c>
      <c r="G14" t="str">
        <f t="shared" si="3"/>
        <v>January</v>
      </c>
      <c r="H14" t="str">
        <f>VLOOKUP(C14,Productos!A:B,2,0)</f>
        <v>Producto B</v>
      </c>
      <c r="I14">
        <f>VLOOKUP(Ventas!C14,Productos!A:C,3,0)</f>
        <v>14</v>
      </c>
      <c r="J14">
        <f>VLOOKUP(C14,Productos!$A$1:$D$11,4,0)</f>
        <v>28</v>
      </c>
      <c r="K14" s="7" t="str">
        <f>VLOOKUP(D14,Vendedores!$A$1:$F$5000,6,0)</f>
        <v>Rodriguez, Maria</v>
      </c>
      <c r="L14" s="7">
        <f>VLOOKUP(D14,Vendedores!$A$1:$E$50000,5,0)</f>
        <v>4862</v>
      </c>
      <c r="M14">
        <f>VLOOKUP(D14,Vendedores!A:F,2,FALSE)</f>
        <v>5</v>
      </c>
      <c r="N14" s="7" t="str">
        <f>VLOOKUP(Ventas!D14,Vendedores!A:G,7,0)</f>
        <v>Vendedor Sr</v>
      </c>
      <c r="O14">
        <f>VLOOKUP(D14,Vendedores!A:H,8,0)</f>
        <v>2</v>
      </c>
      <c r="P14" s="18">
        <f t="shared" si="4"/>
        <v>28</v>
      </c>
      <c r="Q14" s="9">
        <f t="shared" si="0"/>
        <v>14</v>
      </c>
      <c r="R14" s="9">
        <f t="shared" si="10"/>
        <v>14</v>
      </c>
      <c r="S14" s="9">
        <f t="shared" si="5"/>
        <v>14</v>
      </c>
      <c r="T14" s="9">
        <f>VLOOKUP(O14,Comisiones!A:N,HLOOKUP(G14,Comisiones!$1:$7,2,0),0)</f>
        <v>0.11</v>
      </c>
      <c r="U14" s="9">
        <f t="shared" si="1"/>
        <v>308</v>
      </c>
      <c r="V14" s="9">
        <f t="shared" si="6"/>
        <v>154</v>
      </c>
      <c r="W14" s="9">
        <f t="shared" si="7"/>
        <v>33.880000000000003</v>
      </c>
      <c r="X14" s="9">
        <f t="shared" si="8"/>
        <v>120.12</v>
      </c>
      <c r="Y14" s="11">
        <f t="shared" si="9"/>
        <v>0.39</v>
      </c>
      <c r="AB14" t="s">
        <v>77</v>
      </c>
      <c r="AC14">
        <f>COUNTIFS(Vendedores!B:B,5,Vendedores!E:E,"&gt;2000") + COUNTIFS(Vendedores!B:B,6,Vendedores!E:E,"&gt;2000") + COUNTIFS(Vendedores!B:B,7,Vendedores!E:E,"&gt;2000")</f>
        <v>22</v>
      </c>
    </row>
    <row r="15" spans="1:31" x14ac:dyDescent="0.2">
      <c r="A15" s="2">
        <v>14</v>
      </c>
      <c r="B15" s="3">
        <v>44932</v>
      </c>
      <c r="C15" s="2">
        <v>8</v>
      </c>
      <c r="D15" s="2">
        <v>14</v>
      </c>
      <c r="E15" s="2">
        <v>15</v>
      </c>
      <c r="F15" t="str">
        <f t="shared" si="2"/>
        <v>Friday</v>
      </c>
      <c r="G15" t="str">
        <f t="shared" si="3"/>
        <v>January</v>
      </c>
      <c r="H15" t="str">
        <f>VLOOKUP(C15,Productos!A:B,2,0)</f>
        <v>Producto H</v>
      </c>
      <c r="I15">
        <f>VLOOKUP(Ventas!C15,Productos!A:C,3,0)</f>
        <v>14</v>
      </c>
      <c r="J15">
        <f>VLOOKUP(C15,Productos!$A$1:$D$11,4,0)</f>
        <v>28</v>
      </c>
      <c r="K15" s="7" t="str">
        <f>VLOOKUP(D15,Vendedores!$A$1:$F$5000,6,0)</f>
        <v>Fernandez, Teresa</v>
      </c>
      <c r="L15" s="7">
        <f>VLOOKUP(D15,Vendedores!$A$1:$E$50000,5,0)</f>
        <v>7062</v>
      </c>
      <c r="M15">
        <f>VLOOKUP(D15,Vendedores!A:F,2,FALSE)</f>
        <v>2</v>
      </c>
      <c r="N15" s="7" t="str">
        <f>VLOOKUP(Ventas!D15,Vendedores!A:G,7,0)</f>
        <v>Director</v>
      </c>
      <c r="O15">
        <f>VLOOKUP(D15,Vendedores!A:H,8,0)</f>
        <v>4</v>
      </c>
      <c r="P15" s="18">
        <f t="shared" si="4"/>
        <v>25.2</v>
      </c>
      <c r="Q15" s="9">
        <f t="shared" si="0"/>
        <v>14</v>
      </c>
      <c r="R15" s="9">
        <f t="shared" si="10"/>
        <v>14</v>
      </c>
      <c r="S15" s="9">
        <f t="shared" si="5"/>
        <v>14.98</v>
      </c>
      <c r="T15" s="9">
        <f>VLOOKUP(O15,Comisiones!A:N,HLOOKUP(G15,Comisiones!$1:$7,2,0),0)</f>
        <v>0.13</v>
      </c>
      <c r="U15" s="9">
        <f t="shared" si="1"/>
        <v>378</v>
      </c>
      <c r="V15" s="9">
        <f t="shared" si="6"/>
        <v>224.70000000000002</v>
      </c>
      <c r="W15" s="9">
        <f t="shared" si="7"/>
        <v>49.14</v>
      </c>
      <c r="X15" s="9">
        <f t="shared" si="8"/>
        <v>104.15999999999997</v>
      </c>
      <c r="Y15" s="11">
        <f t="shared" si="9"/>
        <v>0.2755555555555555</v>
      </c>
    </row>
    <row r="16" spans="1:31" x14ac:dyDescent="0.2">
      <c r="A16" s="2">
        <v>15</v>
      </c>
      <c r="B16" s="3">
        <v>44932</v>
      </c>
      <c r="C16" s="2">
        <v>10</v>
      </c>
      <c r="D16" s="2">
        <v>11</v>
      </c>
      <c r="E16" s="2">
        <v>20</v>
      </c>
      <c r="F16" t="str">
        <f t="shared" si="2"/>
        <v>Friday</v>
      </c>
      <c r="G16" t="str">
        <f t="shared" si="3"/>
        <v>January</v>
      </c>
      <c r="H16" t="str">
        <f>VLOOKUP(C16,Productos!A:B,2,0)</f>
        <v>Producto J</v>
      </c>
      <c r="I16">
        <f>VLOOKUP(Ventas!C16,Productos!A:C,3,0)</f>
        <v>29</v>
      </c>
      <c r="J16">
        <f>VLOOKUP(C16,Productos!$A$1:$D$11,4,0)</f>
        <v>58</v>
      </c>
      <c r="K16" s="7" t="str">
        <f>VLOOKUP(D16,Vendedores!$A$1:$F$5000,6,0)</f>
        <v>Garcia, Isabel</v>
      </c>
      <c r="L16" s="7">
        <f>VLOOKUP(D16,Vendedores!$A$1:$E$50000,5,0)</f>
        <v>3985</v>
      </c>
      <c r="M16">
        <f>VLOOKUP(D16,Vendedores!A:F,2,FALSE)</f>
        <v>6</v>
      </c>
      <c r="N16" s="7" t="str">
        <f>VLOOKUP(Ventas!D16,Vendedores!A:G,7,0)</f>
        <v>Vendedor Ssr</v>
      </c>
      <c r="O16">
        <f>VLOOKUP(D16,Vendedores!A:H,8,0)</f>
        <v>2</v>
      </c>
      <c r="P16" s="18">
        <f t="shared" si="4"/>
        <v>58</v>
      </c>
      <c r="Q16" s="9">
        <f t="shared" si="0"/>
        <v>29</v>
      </c>
      <c r="R16" s="9">
        <f t="shared" si="10"/>
        <v>31.900000000000002</v>
      </c>
      <c r="S16" s="9">
        <f t="shared" si="5"/>
        <v>31.900000000000002</v>
      </c>
      <c r="T16" s="9">
        <f>VLOOKUP(O16,Comisiones!A:N,HLOOKUP(G16,Comisiones!$1:$7,2,0),0)</f>
        <v>0.11</v>
      </c>
      <c r="U16" s="9">
        <f t="shared" si="1"/>
        <v>1160</v>
      </c>
      <c r="V16" s="9">
        <f t="shared" si="6"/>
        <v>638</v>
      </c>
      <c r="W16" s="9">
        <f t="shared" si="7"/>
        <v>127.6</v>
      </c>
      <c r="X16" s="9">
        <f t="shared" si="8"/>
        <v>394.4</v>
      </c>
      <c r="Y16" s="11">
        <f t="shared" si="9"/>
        <v>0.33999999999999997</v>
      </c>
    </row>
    <row r="17" spans="1:25" x14ac:dyDescent="0.2">
      <c r="A17" s="2">
        <v>16</v>
      </c>
      <c r="B17" s="3">
        <v>44933</v>
      </c>
      <c r="C17" s="2">
        <v>7</v>
      </c>
      <c r="D17" s="2">
        <v>18</v>
      </c>
      <c r="E17" s="2">
        <v>16</v>
      </c>
      <c r="F17" t="str">
        <f t="shared" si="2"/>
        <v>Saturday</v>
      </c>
      <c r="G17" t="str">
        <f t="shared" si="3"/>
        <v>January</v>
      </c>
      <c r="H17" t="str">
        <f>VLOOKUP(C17,Productos!A:B,2,0)</f>
        <v>Producto G</v>
      </c>
      <c r="I17">
        <f>VLOOKUP(Ventas!C17,Productos!A:C,3,0)</f>
        <v>17</v>
      </c>
      <c r="J17">
        <f>VLOOKUP(C17,Productos!$A$1:$D$11,4,0)</f>
        <v>34</v>
      </c>
      <c r="K17" s="7" t="str">
        <f>VLOOKUP(D17,Vendedores!$A$1:$F$5000,6,0)</f>
        <v>Garcia, Jose</v>
      </c>
      <c r="L17" s="7">
        <f>VLOOKUP(D17,Vendedores!$A$1:$E$50000,5,0)</f>
        <v>5194</v>
      </c>
      <c r="M17">
        <f>VLOOKUP(D17,Vendedores!A:F,2,FALSE)</f>
        <v>4</v>
      </c>
      <c r="N17" s="7" t="str">
        <f>VLOOKUP(Ventas!D17,Vendedores!A:G,7,0)</f>
        <v>Jefe</v>
      </c>
      <c r="O17">
        <f>VLOOKUP(D17,Vendedores!A:H,8,0)</f>
        <v>3</v>
      </c>
      <c r="P17" s="18">
        <f t="shared" si="4"/>
        <v>34</v>
      </c>
      <c r="Q17" s="9">
        <f t="shared" si="0"/>
        <v>17</v>
      </c>
      <c r="R17" s="9">
        <f t="shared" si="10"/>
        <v>17</v>
      </c>
      <c r="S17" s="9">
        <f t="shared" si="5"/>
        <v>18.190000000000001</v>
      </c>
      <c r="T17" s="9">
        <f>VLOOKUP(O17,Comisiones!A:N,HLOOKUP(G17,Comisiones!$1:$7,2,0),0)</f>
        <v>0.12</v>
      </c>
      <c r="U17" s="9">
        <f t="shared" si="1"/>
        <v>544</v>
      </c>
      <c r="V17" s="9">
        <f t="shared" si="6"/>
        <v>291.04000000000002</v>
      </c>
      <c r="W17" s="9">
        <f t="shared" si="7"/>
        <v>65.28</v>
      </c>
      <c r="X17" s="9">
        <f t="shared" si="8"/>
        <v>187.67999999999995</v>
      </c>
      <c r="Y17" s="11">
        <f t="shared" si="9"/>
        <v>0.34499999999999992</v>
      </c>
    </row>
    <row r="18" spans="1:25" x14ac:dyDescent="0.2">
      <c r="A18" s="2">
        <v>17</v>
      </c>
      <c r="B18" s="3">
        <v>44933</v>
      </c>
      <c r="C18" s="2">
        <v>4</v>
      </c>
      <c r="D18" s="2">
        <v>14</v>
      </c>
      <c r="E18" s="2">
        <v>17</v>
      </c>
      <c r="F18" t="str">
        <f t="shared" si="2"/>
        <v>Saturday</v>
      </c>
      <c r="G18" t="str">
        <f t="shared" si="3"/>
        <v>January</v>
      </c>
      <c r="H18" t="str">
        <f>VLOOKUP(C18,Productos!A:B,2,0)</f>
        <v>Producto D</v>
      </c>
      <c r="I18">
        <f>VLOOKUP(Ventas!C18,Productos!A:C,3,0)</f>
        <v>14</v>
      </c>
      <c r="J18">
        <f>VLOOKUP(C18,Productos!$A$1:$D$11,4,0)</f>
        <v>28</v>
      </c>
      <c r="K18" s="7" t="str">
        <f>VLOOKUP(D18,Vendedores!$A$1:$F$5000,6,0)</f>
        <v>Fernandez, Teresa</v>
      </c>
      <c r="L18" s="7">
        <f>VLOOKUP(D18,Vendedores!$A$1:$E$50000,5,0)</f>
        <v>7062</v>
      </c>
      <c r="M18">
        <f>VLOOKUP(D18,Vendedores!A:F,2,FALSE)</f>
        <v>2</v>
      </c>
      <c r="N18" s="7" t="str">
        <f>VLOOKUP(Ventas!D18,Vendedores!A:G,7,0)</f>
        <v>Director</v>
      </c>
      <c r="O18">
        <f>VLOOKUP(D18,Vendedores!A:H,8,0)</f>
        <v>4</v>
      </c>
      <c r="P18" s="18">
        <f t="shared" si="4"/>
        <v>25.2</v>
      </c>
      <c r="Q18" s="9">
        <f t="shared" si="0"/>
        <v>14</v>
      </c>
      <c r="R18" s="9">
        <f t="shared" si="10"/>
        <v>14</v>
      </c>
      <c r="S18" s="9">
        <f t="shared" si="5"/>
        <v>14</v>
      </c>
      <c r="T18" s="9">
        <f>VLOOKUP(O18,Comisiones!A:N,HLOOKUP(G18,Comisiones!$1:$7,2,0),0)</f>
        <v>0.13</v>
      </c>
      <c r="U18" s="9">
        <f t="shared" si="1"/>
        <v>428.4</v>
      </c>
      <c r="V18" s="9">
        <f t="shared" si="6"/>
        <v>238</v>
      </c>
      <c r="W18" s="9">
        <f t="shared" si="7"/>
        <v>55.692</v>
      </c>
      <c r="X18" s="9">
        <f t="shared" si="8"/>
        <v>134.70799999999997</v>
      </c>
      <c r="Y18" s="11">
        <f t="shared" si="9"/>
        <v>0.31444444444444442</v>
      </c>
    </row>
    <row r="19" spans="1:25" x14ac:dyDescent="0.2">
      <c r="A19" s="2">
        <v>18</v>
      </c>
      <c r="B19" s="3">
        <v>44933</v>
      </c>
      <c r="C19" s="2">
        <v>8</v>
      </c>
      <c r="D19" s="2">
        <v>12</v>
      </c>
      <c r="E19" s="2">
        <v>13</v>
      </c>
      <c r="F19" t="str">
        <f t="shared" si="2"/>
        <v>Saturday</v>
      </c>
      <c r="G19" t="str">
        <f t="shared" si="3"/>
        <v>January</v>
      </c>
      <c r="H19" t="str">
        <f>VLOOKUP(C19,Productos!A:B,2,0)</f>
        <v>Producto H</v>
      </c>
      <c r="I19">
        <f>VLOOKUP(Ventas!C19,Productos!A:C,3,0)</f>
        <v>14</v>
      </c>
      <c r="J19">
        <f>VLOOKUP(C19,Productos!$A$1:$D$11,4,0)</f>
        <v>28</v>
      </c>
      <c r="K19" s="7" t="str">
        <f>VLOOKUP(D19,Vendedores!$A$1:$F$5000,6,0)</f>
        <v>Rodriguez, Javier</v>
      </c>
      <c r="L19" s="7">
        <f>VLOOKUP(D19,Vendedores!$A$1:$E$50000,5,0)</f>
        <v>2027</v>
      </c>
      <c r="M19">
        <f>VLOOKUP(D19,Vendedores!A:F,2,FALSE)</f>
        <v>7</v>
      </c>
      <c r="N19" s="7" t="str">
        <f>VLOOKUP(Ventas!D19,Vendedores!A:G,7,0)</f>
        <v>Vendedor Jr</v>
      </c>
      <c r="O19">
        <f>VLOOKUP(D19,Vendedores!A:H,8,0)</f>
        <v>2</v>
      </c>
      <c r="P19" s="18">
        <f t="shared" si="4"/>
        <v>28</v>
      </c>
      <c r="Q19" s="9">
        <f t="shared" si="0"/>
        <v>14</v>
      </c>
      <c r="R19" s="9">
        <f t="shared" si="10"/>
        <v>14</v>
      </c>
      <c r="S19" s="9">
        <f t="shared" si="5"/>
        <v>14.98</v>
      </c>
      <c r="T19" s="9">
        <f>VLOOKUP(O19,Comisiones!A:N,HLOOKUP(G19,Comisiones!$1:$7,2,0),0)</f>
        <v>0.11</v>
      </c>
      <c r="U19" s="9">
        <f t="shared" si="1"/>
        <v>364</v>
      </c>
      <c r="V19" s="9">
        <f t="shared" si="6"/>
        <v>194.74</v>
      </c>
      <c r="W19" s="9">
        <f t="shared" si="7"/>
        <v>40.04</v>
      </c>
      <c r="X19" s="9">
        <f t="shared" si="8"/>
        <v>129.22</v>
      </c>
      <c r="Y19" s="11">
        <f t="shared" si="9"/>
        <v>0.35499999999999998</v>
      </c>
    </row>
    <row r="20" spans="1:25" x14ac:dyDescent="0.2">
      <c r="A20" s="2">
        <v>19</v>
      </c>
      <c r="B20" s="3">
        <v>44934</v>
      </c>
      <c r="C20" s="2">
        <v>1</v>
      </c>
      <c r="D20" s="2">
        <v>29</v>
      </c>
      <c r="E20" s="2">
        <v>19</v>
      </c>
      <c r="F20" t="str">
        <f t="shared" si="2"/>
        <v>Sunday</v>
      </c>
      <c r="G20" t="str">
        <f t="shared" si="3"/>
        <v>January</v>
      </c>
      <c r="H20" t="str">
        <f>VLOOKUP(C20,Productos!A:B,2,0)</f>
        <v>Producto A</v>
      </c>
      <c r="I20">
        <f>VLOOKUP(Ventas!C20,Productos!A:C,3,0)</f>
        <v>10</v>
      </c>
      <c r="J20">
        <f>VLOOKUP(C20,Productos!$A$1:$D$11,4,0)</f>
        <v>20</v>
      </c>
      <c r="K20" s="7" t="str">
        <f>VLOOKUP(D20,Vendedores!$A$1:$F$5000,6,0)</f>
        <v>Rodriguez, Jose</v>
      </c>
      <c r="L20" s="7">
        <f>VLOOKUP(D20,Vendedores!$A$1:$E$50000,5,0)</f>
        <v>4645</v>
      </c>
      <c r="M20">
        <f>VLOOKUP(D20,Vendedores!A:F,2,FALSE)</f>
        <v>5</v>
      </c>
      <c r="N20" s="7" t="str">
        <f>VLOOKUP(Ventas!D20,Vendedores!A:G,7,0)</f>
        <v>Vendedor Sr</v>
      </c>
      <c r="O20">
        <f>VLOOKUP(D20,Vendedores!A:H,8,0)</f>
        <v>2</v>
      </c>
      <c r="P20" s="18">
        <f t="shared" si="4"/>
        <v>24</v>
      </c>
      <c r="Q20" s="9">
        <f t="shared" si="0"/>
        <v>10</v>
      </c>
      <c r="R20" s="9">
        <f t="shared" si="10"/>
        <v>10</v>
      </c>
      <c r="S20" s="9">
        <f t="shared" si="5"/>
        <v>10</v>
      </c>
      <c r="T20" s="9">
        <f>VLOOKUP(O20,Comisiones!A:N,HLOOKUP(G20,Comisiones!$1:$7,2,0),0)</f>
        <v>0.11</v>
      </c>
      <c r="U20" s="9">
        <f t="shared" si="1"/>
        <v>456</v>
      </c>
      <c r="V20" s="9">
        <f t="shared" si="6"/>
        <v>190</v>
      </c>
      <c r="W20" s="9">
        <f t="shared" si="7"/>
        <v>50.160000000000004</v>
      </c>
      <c r="X20" s="9">
        <f t="shared" si="8"/>
        <v>215.84</v>
      </c>
      <c r="Y20" s="11">
        <f t="shared" si="9"/>
        <v>0.47333333333333333</v>
      </c>
    </row>
    <row r="21" spans="1:25" x14ac:dyDescent="0.2">
      <c r="A21" s="2">
        <v>20</v>
      </c>
      <c r="B21" s="3">
        <v>44934</v>
      </c>
      <c r="C21" s="2">
        <v>1</v>
      </c>
      <c r="D21" s="2">
        <v>30</v>
      </c>
      <c r="E21" s="2">
        <v>16</v>
      </c>
      <c r="F21" t="str">
        <f t="shared" si="2"/>
        <v>Sunday</v>
      </c>
      <c r="G21" t="str">
        <f t="shared" si="3"/>
        <v>January</v>
      </c>
      <c r="H21" t="str">
        <f>VLOOKUP(C21,Productos!A:B,2,0)</f>
        <v>Producto A</v>
      </c>
      <c r="I21">
        <f>VLOOKUP(Ventas!C21,Productos!A:C,3,0)</f>
        <v>10</v>
      </c>
      <c r="J21">
        <f>VLOOKUP(C21,Productos!$A$1:$D$11,4,0)</f>
        <v>20</v>
      </c>
      <c r="K21" s="7" t="str">
        <f>VLOOKUP(D21,Vendedores!$A$1:$F$5000,6,0)</f>
        <v>Gonzalez, Francisco</v>
      </c>
      <c r="L21" s="7">
        <f>VLOOKUP(D21,Vendedores!$A$1:$E$50000,5,0)</f>
        <v>3909</v>
      </c>
      <c r="M21">
        <f>VLOOKUP(D21,Vendedores!A:F,2,FALSE)</f>
        <v>6</v>
      </c>
      <c r="N21" s="7" t="str">
        <f>VLOOKUP(Ventas!D21,Vendedores!A:G,7,0)</f>
        <v>Vendedor Ssr</v>
      </c>
      <c r="O21">
        <f>VLOOKUP(D21,Vendedores!A:H,8,0)</f>
        <v>2</v>
      </c>
      <c r="P21" s="18">
        <f t="shared" si="4"/>
        <v>24</v>
      </c>
      <c r="Q21" s="9">
        <f t="shared" si="0"/>
        <v>10</v>
      </c>
      <c r="R21" s="9">
        <f t="shared" si="10"/>
        <v>10</v>
      </c>
      <c r="S21" s="9">
        <f t="shared" si="5"/>
        <v>10</v>
      </c>
      <c r="T21" s="9">
        <f>VLOOKUP(O21,Comisiones!A:N,HLOOKUP(G21,Comisiones!$1:$7,2,0),0)</f>
        <v>0.11</v>
      </c>
      <c r="U21" s="9">
        <f t="shared" si="1"/>
        <v>384</v>
      </c>
      <c r="V21" s="9">
        <f t="shared" si="6"/>
        <v>160</v>
      </c>
      <c r="W21" s="9">
        <f t="shared" si="7"/>
        <v>42.24</v>
      </c>
      <c r="X21" s="9">
        <f t="shared" si="8"/>
        <v>181.76</v>
      </c>
      <c r="Y21" s="11">
        <f t="shared" si="9"/>
        <v>0.47333333333333333</v>
      </c>
    </row>
    <row r="22" spans="1:25" x14ac:dyDescent="0.2">
      <c r="A22" s="2">
        <v>21</v>
      </c>
      <c r="B22" s="3">
        <v>44934</v>
      </c>
      <c r="C22" s="2">
        <v>9</v>
      </c>
      <c r="D22" s="2">
        <v>7</v>
      </c>
      <c r="E22" s="2">
        <v>26</v>
      </c>
      <c r="F22" t="str">
        <f t="shared" si="2"/>
        <v>Sunday</v>
      </c>
      <c r="G22" t="str">
        <f t="shared" si="3"/>
        <v>January</v>
      </c>
      <c r="H22" t="str">
        <f>VLOOKUP(C22,Productos!A:B,2,0)</f>
        <v>Producto I</v>
      </c>
      <c r="I22">
        <f>VLOOKUP(Ventas!C22,Productos!A:C,3,0)</f>
        <v>26</v>
      </c>
      <c r="J22">
        <f>VLOOKUP(C22,Productos!$A$1:$D$11,4,0)</f>
        <v>52</v>
      </c>
      <c r="K22" s="7" t="str">
        <f>VLOOKUP(D22,Vendedores!$A$1:$F$5000,6,0)</f>
        <v>Sanchez, Antonio</v>
      </c>
      <c r="L22" s="7">
        <f>VLOOKUP(D22,Vendedores!$A$1:$E$50000,5,0)</f>
        <v>1810</v>
      </c>
      <c r="M22">
        <f>VLOOKUP(D22,Vendedores!A:F,2,FALSE)</f>
        <v>8</v>
      </c>
      <c r="N22" s="7" t="str">
        <f>VLOOKUP(Ventas!D22,Vendedores!A:G,7,0)</f>
        <v>Pasante</v>
      </c>
      <c r="O22">
        <f>VLOOKUP(D22,Vendedores!A:H,8,0)</f>
        <v>1</v>
      </c>
      <c r="P22" s="18">
        <f t="shared" si="4"/>
        <v>62.4</v>
      </c>
      <c r="Q22" s="9">
        <f t="shared" si="0"/>
        <v>26</v>
      </c>
      <c r="R22" s="9">
        <f t="shared" si="10"/>
        <v>28.6</v>
      </c>
      <c r="S22" s="9">
        <f t="shared" si="5"/>
        <v>28.6</v>
      </c>
      <c r="T22" s="9">
        <f>VLOOKUP(O22,Comisiones!A:N,HLOOKUP(G22,Comisiones!$1:$7,2,0),0)</f>
        <v>0.1</v>
      </c>
      <c r="U22" s="9">
        <f t="shared" si="1"/>
        <v>1622.3999999999999</v>
      </c>
      <c r="V22" s="9">
        <f t="shared" si="6"/>
        <v>743.6</v>
      </c>
      <c r="W22" s="9">
        <f t="shared" si="7"/>
        <v>162.24</v>
      </c>
      <c r="X22" s="9">
        <f t="shared" si="8"/>
        <v>716.55999999999983</v>
      </c>
      <c r="Y22" s="11">
        <f t="shared" si="9"/>
        <v>0.4416666666666666</v>
      </c>
    </row>
    <row r="23" spans="1:25" x14ac:dyDescent="0.2">
      <c r="A23" s="2">
        <v>22</v>
      </c>
      <c r="B23" s="3">
        <v>44935</v>
      </c>
      <c r="C23" s="2">
        <v>3</v>
      </c>
      <c r="D23" s="2">
        <v>38</v>
      </c>
      <c r="E23" s="2">
        <v>17</v>
      </c>
      <c r="F23" t="str">
        <f t="shared" si="2"/>
        <v>Monday</v>
      </c>
      <c r="G23" t="str">
        <f t="shared" si="3"/>
        <v>January</v>
      </c>
      <c r="H23" t="str">
        <f>VLOOKUP(C23,Productos!A:B,2,0)</f>
        <v>Producto C</v>
      </c>
      <c r="I23">
        <f>VLOOKUP(Ventas!C23,Productos!A:C,3,0)</f>
        <v>23</v>
      </c>
      <c r="J23">
        <f>VLOOKUP(C23,Productos!$A$1:$D$11,4,0)</f>
        <v>46</v>
      </c>
      <c r="K23" s="7" t="str">
        <f>VLOOKUP(D23,Vendedores!$A$1:$F$5000,6,0)</f>
        <v>Fernandez, Jose</v>
      </c>
      <c r="L23" s="7">
        <f>VLOOKUP(D23,Vendedores!$A$1:$E$50000,5,0)</f>
        <v>3055</v>
      </c>
      <c r="M23">
        <f>VLOOKUP(D23,Vendedores!A:F,2,FALSE)</f>
        <v>6</v>
      </c>
      <c r="N23" s="7" t="str">
        <f>VLOOKUP(Ventas!D23,Vendedores!A:G,7,0)</f>
        <v>Vendedor Ssr</v>
      </c>
      <c r="O23">
        <f>VLOOKUP(D23,Vendedores!A:H,8,0)</f>
        <v>2</v>
      </c>
      <c r="P23" s="18">
        <f t="shared" si="4"/>
        <v>46</v>
      </c>
      <c r="Q23" s="9">
        <f t="shared" si="0"/>
        <v>23</v>
      </c>
      <c r="R23" s="9">
        <f t="shared" si="10"/>
        <v>23</v>
      </c>
      <c r="S23" s="9">
        <f t="shared" si="5"/>
        <v>23</v>
      </c>
      <c r="T23" s="9">
        <f>VLOOKUP(O23,Comisiones!A:N,HLOOKUP(G23,Comisiones!$1:$7,2,0),0)</f>
        <v>0.11</v>
      </c>
      <c r="U23" s="9">
        <f t="shared" si="1"/>
        <v>782</v>
      </c>
      <c r="V23" s="9">
        <f t="shared" si="6"/>
        <v>391</v>
      </c>
      <c r="W23" s="9">
        <f t="shared" si="7"/>
        <v>86.02</v>
      </c>
      <c r="X23" s="9">
        <f t="shared" si="8"/>
        <v>304.98</v>
      </c>
      <c r="Y23" s="11">
        <f t="shared" si="9"/>
        <v>0.39</v>
      </c>
    </row>
    <row r="24" spans="1:25" x14ac:dyDescent="0.2">
      <c r="A24" s="2">
        <v>23</v>
      </c>
      <c r="B24" s="3">
        <v>44935</v>
      </c>
      <c r="C24" s="2">
        <v>8</v>
      </c>
      <c r="D24" s="2">
        <v>31</v>
      </c>
      <c r="E24" s="2">
        <v>20</v>
      </c>
      <c r="F24" t="str">
        <f t="shared" si="2"/>
        <v>Monday</v>
      </c>
      <c r="G24" t="str">
        <f t="shared" si="3"/>
        <v>January</v>
      </c>
      <c r="H24" t="str">
        <f>VLOOKUP(C24,Productos!A:B,2,0)</f>
        <v>Producto H</v>
      </c>
      <c r="I24">
        <f>VLOOKUP(Ventas!C24,Productos!A:C,3,0)</f>
        <v>14</v>
      </c>
      <c r="J24">
        <f>VLOOKUP(C24,Productos!$A$1:$D$11,4,0)</f>
        <v>28</v>
      </c>
      <c r="K24" s="7" t="str">
        <f>VLOOKUP(D24,Vendedores!$A$1:$F$5000,6,0)</f>
        <v>Fernandez, Isabel</v>
      </c>
      <c r="L24" s="7">
        <f>VLOOKUP(D24,Vendedores!$A$1:$E$50000,5,0)</f>
        <v>2227</v>
      </c>
      <c r="M24">
        <f>VLOOKUP(D24,Vendedores!A:F,2,FALSE)</f>
        <v>7</v>
      </c>
      <c r="N24" s="7" t="str">
        <f>VLOOKUP(Ventas!D24,Vendedores!A:G,7,0)</f>
        <v>Vendedor Jr</v>
      </c>
      <c r="O24">
        <f>VLOOKUP(D24,Vendedores!A:H,8,0)</f>
        <v>2</v>
      </c>
      <c r="P24" s="18">
        <f t="shared" si="4"/>
        <v>28</v>
      </c>
      <c r="Q24" s="9">
        <f t="shared" si="0"/>
        <v>14</v>
      </c>
      <c r="R24" s="9">
        <f t="shared" si="10"/>
        <v>14</v>
      </c>
      <c r="S24" s="9">
        <f t="shared" si="5"/>
        <v>14.98</v>
      </c>
      <c r="T24" s="9">
        <f>VLOOKUP(O24,Comisiones!A:N,HLOOKUP(G24,Comisiones!$1:$7,2,0),0)</f>
        <v>0.11</v>
      </c>
      <c r="U24" s="9">
        <f t="shared" si="1"/>
        <v>560</v>
      </c>
      <c r="V24" s="9">
        <f t="shared" si="6"/>
        <v>299.60000000000002</v>
      </c>
      <c r="W24" s="9">
        <f t="shared" si="7"/>
        <v>61.6</v>
      </c>
      <c r="X24" s="9">
        <f t="shared" si="8"/>
        <v>198.79999999999995</v>
      </c>
      <c r="Y24" s="11">
        <f t="shared" si="9"/>
        <v>0.35499999999999993</v>
      </c>
    </row>
    <row r="25" spans="1:25" x14ac:dyDescent="0.2">
      <c r="A25" s="2">
        <v>24</v>
      </c>
      <c r="B25" s="3">
        <v>44935</v>
      </c>
      <c r="C25" s="2">
        <v>5</v>
      </c>
      <c r="D25" s="2">
        <v>9</v>
      </c>
      <c r="E25" s="2">
        <v>15</v>
      </c>
      <c r="F25" t="str">
        <f t="shared" si="2"/>
        <v>Monday</v>
      </c>
      <c r="G25" t="str">
        <f t="shared" si="3"/>
        <v>January</v>
      </c>
      <c r="H25" t="str">
        <f>VLOOKUP(C25,Productos!A:B,2,0)</f>
        <v>Producto E</v>
      </c>
      <c r="I25">
        <f>VLOOKUP(Ventas!C25,Productos!A:C,3,0)</f>
        <v>24</v>
      </c>
      <c r="J25">
        <f>VLOOKUP(C25,Productos!$A$1:$D$11,4,0)</f>
        <v>48</v>
      </c>
      <c r="K25" s="7" t="str">
        <f>VLOOKUP(D25,Vendedores!$A$1:$F$5000,6,0)</f>
        <v>Gomez, Jose</v>
      </c>
      <c r="L25" s="7">
        <f>VLOOKUP(D25,Vendedores!$A$1:$E$50000,5,0)</f>
        <v>5400</v>
      </c>
      <c r="M25">
        <f>VLOOKUP(D25,Vendedores!A:F,2,FALSE)</f>
        <v>4</v>
      </c>
      <c r="N25" s="7" t="str">
        <f>VLOOKUP(Ventas!D25,Vendedores!A:G,7,0)</f>
        <v>Jefe</v>
      </c>
      <c r="O25">
        <f>VLOOKUP(D25,Vendedores!A:H,8,0)</f>
        <v>3</v>
      </c>
      <c r="P25" s="18">
        <f t="shared" si="4"/>
        <v>48</v>
      </c>
      <c r="Q25" s="9">
        <f t="shared" si="0"/>
        <v>24</v>
      </c>
      <c r="R25" s="9">
        <f t="shared" si="10"/>
        <v>24</v>
      </c>
      <c r="S25" s="9">
        <f t="shared" si="5"/>
        <v>25.68</v>
      </c>
      <c r="T25" s="9">
        <f>VLOOKUP(O25,Comisiones!A:N,HLOOKUP(G25,Comisiones!$1:$7,2,0),0)</f>
        <v>0.12</v>
      </c>
      <c r="U25" s="9">
        <f t="shared" si="1"/>
        <v>720</v>
      </c>
      <c r="V25" s="9">
        <f t="shared" si="6"/>
        <v>385.2</v>
      </c>
      <c r="W25" s="9">
        <f t="shared" si="7"/>
        <v>86.399999999999991</v>
      </c>
      <c r="X25" s="9">
        <f t="shared" si="8"/>
        <v>248.40000000000003</v>
      </c>
      <c r="Y25" s="11">
        <f t="shared" si="9"/>
        <v>0.34500000000000003</v>
      </c>
    </row>
    <row r="26" spans="1:25" x14ac:dyDescent="0.2">
      <c r="A26" s="2">
        <v>25</v>
      </c>
      <c r="B26" s="3">
        <v>44936</v>
      </c>
      <c r="C26" s="2">
        <v>5</v>
      </c>
      <c r="D26" s="2">
        <v>33</v>
      </c>
      <c r="E26" s="2">
        <v>18</v>
      </c>
      <c r="F26" t="str">
        <f t="shared" si="2"/>
        <v>Tuesday</v>
      </c>
      <c r="G26" t="str">
        <f t="shared" si="3"/>
        <v>January</v>
      </c>
      <c r="H26" t="str">
        <f>VLOOKUP(C26,Productos!A:B,2,0)</f>
        <v>Producto E</v>
      </c>
      <c r="I26">
        <f>VLOOKUP(Ventas!C26,Productos!A:C,3,0)</f>
        <v>24</v>
      </c>
      <c r="J26">
        <f>VLOOKUP(C26,Productos!$A$1:$D$11,4,0)</f>
        <v>48</v>
      </c>
      <c r="K26" s="7" t="str">
        <f>VLOOKUP(D26,Vendedores!$A$1:$F$5000,6,0)</f>
        <v>Martin, Josefa</v>
      </c>
      <c r="L26" s="7">
        <f>VLOOKUP(D26,Vendedores!$A$1:$E$50000,5,0)</f>
        <v>4217</v>
      </c>
      <c r="M26">
        <f>VLOOKUP(D26,Vendedores!A:F,2,FALSE)</f>
        <v>5</v>
      </c>
      <c r="N26" s="7" t="str">
        <f>VLOOKUP(Ventas!D26,Vendedores!A:G,7,0)</f>
        <v>Vendedor Sr</v>
      </c>
      <c r="O26">
        <f>VLOOKUP(D26,Vendedores!A:H,8,0)</f>
        <v>2</v>
      </c>
      <c r="P26" s="18">
        <f t="shared" si="4"/>
        <v>48</v>
      </c>
      <c r="Q26" s="9">
        <f t="shared" si="0"/>
        <v>24</v>
      </c>
      <c r="R26" s="9">
        <f t="shared" si="10"/>
        <v>24</v>
      </c>
      <c r="S26" s="9">
        <f t="shared" si="5"/>
        <v>25.68</v>
      </c>
      <c r="T26" s="9">
        <f>VLOOKUP(O26,Comisiones!A:N,HLOOKUP(G26,Comisiones!$1:$7,2,0),0)</f>
        <v>0.11</v>
      </c>
      <c r="U26" s="9">
        <f t="shared" si="1"/>
        <v>864</v>
      </c>
      <c r="V26" s="9">
        <f t="shared" si="6"/>
        <v>462.24</v>
      </c>
      <c r="W26" s="9">
        <f t="shared" si="7"/>
        <v>95.04</v>
      </c>
      <c r="X26" s="9">
        <f t="shared" si="8"/>
        <v>306.72000000000003</v>
      </c>
      <c r="Y26" s="11">
        <f t="shared" si="9"/>
        <v>0.35500000000000004</v>
      </c>
    </row>
    <row r="27" spans="1:25" x14ac:dyDescent="0.2">
      <c r="A27" s="2">
        <v>26</v>
      </c>
      <c r="B27" s="3">
        <v>44936</v>
      </c>
      <c r="C27" s="2">
        <v>6</v>
      </c>
      <c r="D27" s="2">
        <v>24</v>
      </c>
      <c r="E27" s="2">
        <v>17</v>
      </c>
      <c r="F27" t="str">
        <f t="shared" si="2"/>
        <v>Tuesday</v>
      </c>
      <c r="G27" t="str">
        <f t="shared" si="3"/>
        <v>January</v>
      </c>
      <c r="H27" t="str">
        <f>VLOOKUP(C27,Productos!A:B,2,0)</f>
        <v>Producto F</v>
      </c>
      <c r="I27">
        <f>VLOOKUP(Ventas!C27,Productos!A:C,3,0)</f>
        <v>16</v>
      </c>
      <c r="J27">
        <f>VLOOKUP(C27,Productos!$A$1:$D$11,4,0)</f>
        <v>32</v>
      </c>
      <c r="K27" s="7" t="str">
        <f>VLOOKUP(D27,Vendedores!$A$1:$F$5000,6,0)</f>
        <v>Sanchez, Isabel</v>
      </c>
      <c r="L27" s="7">
        <f>VLOOKUP(D27,Vendedores!$A$1:$E$50000,5,0)</f>
        <v>4875</v>
      </c>
      <c r="M27">
        <f>VLOOKUP(D27,Vendedores!A:F,2,FALSE)</f>
        <v>5</v>
      </c>
      <c r="N27" s="7" t="str">
        <f>VLOOKUP(Ventas!D27,Vendedores!A:G,7,0)</f>
        <v>Vendedor Sr</v>
      </c>
      <c r="O27">
        <f>VLOOKUP(D27,Vendedores!A:H,8,0)</f>
        <v>2</v>
      </c>
      <c r="P27" s="18">
        <f t="shared" si="4"/>
        <v>32</v>
      </c>
      <c r="Q27" s="9">
        <f t="shared" si="0"/>
        <v>16</v>
      </c>
      <c r="R27" s="9">
        <f t="shared" si="10"/>
        <v>16</v>
      </c>
      <c r="S27" s="9">
        <f t="shared" si="5"/>
        <v>17.12</v>
      </c>
      <c r="T27" s="9">
        <f>VLOOKUP(O27,Comisiones!A:N,HLOOKUP(G27,Comisiones!$1:$7,2,0),0)</f>
        <v>0.11</v>
      </c>
      <c r="U27" s="9">
        <f t="shared" si="1"/>
        <v>544</v>
      </c>
      <c r="V27" s="9">
        <f t="shared" si="6"/>
        <v>291.04000000000002</v>
      </c>
      <c r="W27" s="9">
        <f t="shared" si="7"/>
        <v>59.84</v>
      </c>
      <c r="X27" s="9">
        <f t="shared" si="8"/>
        <v>193.12</v>
      </c>
      <c r="Y27" s="11">
        <f t="shared" si="9"/>
        <v>0.35499999999999998</v>
      </c>
    </row>
    <row r="28" spans="1:25" x14ac:dyDescent="0.2">
      <c r="A28" s="2">
        <v>27</v>
      </c>
      <c r="B28" s="3">
        <v>44936</v>
      </c>
      <c r="C28" s="2">
        <v>10</v>
      </c>
      <c r="D28" s="2">
        <v>10</v>
      </c>
      <c r="E28" s="2">
        <v>22</v>
      </c>
      <c r="F28" t="str">
        <f t="shared" si="2"/>
        <v>Tuesday</v>
      </c>
      <c r="G28" t="str">
        <f t="shared" si="3"/>
        <v>January</v>
      </c>
      <c r="H28" t="str">
        <f>VLOOKUP(C28,Productos!A:B,2,0)</f>
        <v>Producto J</v>
      </c>
      <c r="I28">
        <f>VLOOKUP(Ventas!C28,Productos!A:C,3,0)</f>
        <v>29</v>
      </c>
      <c r="J28">
        <f>VLOOKUP(C28,Productos!$A$1:$D$11,4,0)</f>
        <v>58</v>
      </c>
      <c r="K28" s="7" t="str">
        <f>VLOOKUP(D28,Vendedores!$A$1:$F$5000,6,0)</f>
        <v>Martin, Francisco</v>
      </c>
      <c r="L28" s="7">
        <f>VLOOKUP(D28,Vendedores!$A$1:$E$50000,5,0)</f>
        <v>4384</v>
      </c>
      <c r="M28">
        <f>VLOOKUP(D28,Vendedores!A:F,2,FALSE)</f>
        <v>5</v>
      </c>
      <c r="N28" s="7" t="str">
        <f>VLOOKUP(Ventas!D28,Vendedores!A:G,7,0)</f>
        <v>Vendedor Sr</v>
      </c>
      <c r="O28">
        <f>VLOOKUP(D28,Vendedores!A:H,8,0)</f>
        <v>2</v>
      </c>
      <c r="P28" s="18">
        <f t="shared" si="4"/>
        <v>58</v>
      </c>
      <c r="Q28" s="9">
        <f t="shared" si="0"/>
        <v>29</v>
      </c>
      <c r="R28" s="9">
        <f t="shared" si="10"/>
        <v>31.900000000000002</v>
      </c>
      <c r="S28" s="9">
        <f t="shared" si="5"/>
        <v>31.900000000000002</v>
      </c>
      <c r="T28" s="9">
        <f>VLOOKUP(O28,Comisiones!A:N,HLOOKUP(G28,Comisiones!$1:$7,2,0),0)</f>
        <v>0.11</v>
      </c>
      <c r="U28" s="9">
        <f t="shared" si="1"/>
        <v>1276</v>
      </c>
      <c r="V28" s="9">
        <f t="shared" si="6"/>
        <v>701.80000000000007</v>
      </c>
      <c r="W28" s="9">
        <f t="shared" si="7"/>
        <v>140.36000000000001</v>
      </c>
      <c r="X28" s="9">
        <f t="shared" si="8"/>
        <v>433.83999999999992</v>
      </c>
      <c r="Y28" s="11">
        <f t="shared" si="9"/>
        <v>0.33999999999999991</v>
      </c>
    </row>
    <row r="29" spans="1:25" x14ac:dyDescent="0.2">
      <c r="A29" s="2">
        <v>28</v>
      </c>
      <c r="B29" s="3">
        <v>44937</v>
      </c>
      <c r="C29" s="2">
        <v>8</v>
      </c>
      <c r="D29" s="2">
        <v>4</v>
      </c>
      <c r="E29" s="2">
        <v>13</v>
      </c>
      <c r="F29" t="str">
        <f t="shared" si="2"/>
        <v>Wednesday</v>
      </c>
      <c r="G29" t="str">
        <f t="shared" si="3"/>
        <v>January</v>
      </c>
      <c r="H29" t="str">
        <f>VLOOKUP(C29,Productos!A:B,2,0)</f>
        <v>Producto H</v>
      </c>
      <c r="I29">
        <f>VLOOKUP(Ventas!C29,Productos!A:C,3,0)</f>
        <v>14</v>
      </c>
      <c r="J29">
        <f>VLOOKUP(C29,Productos!$A$1:$D$11,4,0)</f>
        <v>28</v>
      </c>
      <c r="K29" s="7" t="str">
        <f>VLOOKUP(D29,Vendedores!$A$1:$F$5000,6,0)</f>
        <v>Fernandez, Isabel</v>
      </c>
      <c r="L29" s="7">
        <f>VLOOKUP(D29,Vendedores!$A$1:$E$50000,5,0)</f>
        <v>4345</v>
      </c>
      <c r="M29">
        <f>VLOOKUP(D29,Vendedores!A:F,2,FALSE)</f>
        <v>5</v>
      </c>
      <c r="N29" s="7" t="str">
        <f>VLOOKUP(Ventas!D29,Vendedores!A:G,7,0)</f>
        <v>Vendedor Sr</v>
      </c>
      <c r="O29">
        <f>VLOOKUP(D29,Vendedores!A:H,8,0)</f>
        <v>2</v>
      </c>
      <c r="P29" s="18">
        <f t="shared" si="4"/>
        <v>28</v>
      </c>
      <c r="Q29" s="9">
        <f t="shared" si="0"/>
        <v>14</v>
      </c>
      <c r="R29" s="9">
        <f t="shared" si="10"/>
        <v>14</v>
      </c>
      <c r="S29" s="9">
        <f t="shared" si="5"/>
        <v>14.98</v>
      </c>
      <c r="T29" s="9">
        <f>VLOOKUP(O29,Comisiones!A:N,HLOOKUP(G29,Comisiones!$1:$7,2,0),0)</f>
        <v>0.11</v>
      </c>
      <c r="U29" s="9">
        <f t="shared" si="1"/>
        <v>364</v>
      </c>
      <c r="V29" s="9">
        <f t="shared" si="6"/>
        <v>194.74</v>
      </c>
      <c r="W29" s="9">
        <f t="shared" si="7"/>
        <v>40.04</v>
      </c>
      <c r="X29" s="9">
        <f t="shared" si="8"/>
        <v>129.22</v>
      </c>
      <c r="Y29" s="11">
        <f t="shared" si="9"/>
        <v>0.35499999999999998</v>
      </c>
    </row>
    <row r="30" spans="1:25" x14ac:dyDescent="0.2">
      <c r="A30" s="2">
        <v>29</v>
      </c>
      <c r="B30" s="3">
        <v>44937</v>
      </c>
      <c r="C30" s="2">
        <v>5</v>
      </c>
      <c r="D30" s="2">
        <v>20</v>
      </c>
      <c r="E30" s="2">
        <v>14</v>
      </c>
      <c r="F30" t="str">
        <f t="shared" si="2"/>
        <v>Wednesday</v>
      </c>
      <c r="G30" t="str">
        <f t="shared" si="3"/>
        <v>January</v>
      </c>
      <c r="H30" t="str">
        <f>VLOOKUP(C30,Productos!A:B,2,0)</f>
        <v>Producto E</v>
      </c>
      <c r="I30">
        <f>VLOOKUP(Ventas!C30,Productos!A:C,3,0)</f>
        <v>24</v>
      </c>
      <c r="J30">
        <f>VLOOKUP(C30,Productos!$A$1:$D$11,4,0)</f>
        <v>48</v>
      </c>
      <c r="K30" s="7" t="str">
        <f>VLOOKUP(D30,Vendedores!$A$1:$F$5000,6,0)</f>
        <v>Gonzalez, Carmen</v>
      </c>
      <c r="L30" s="7">
        <f>VLOOKUP(D30,Vendedores!$A$1:$E$50000,5,0)</f>
        <v>3522</v>
      </c>
      <c r="M30">
        <f>VLOOKUP(D30,Vendedores!A:F,2,FALSE)</f>
        <v>6</v>
      </c>
      <c r="N30" s="7" t="str">
        <f>VLOOKUP(Ventas!D30,Vendedores!A:G,7,0)</f>
        <v>Vendedor Ssr</v>
      </c>
      <c r="O30">
        <f>VLOOKUP(D30,Vendedores!A:H,8,0)</f>
        <v>2</v>
      </c>
      <c r="P30" s="18">
        <f t="shared" si="4"/>
        <v>48</v>
      </c>
      <c r="Q30" s="9">
        <f t="shared" si="0"/>
        <v>24</v>
      </c>
      <c r="R30" s="9">
        <f t="shared" si="10"/>
        <v>24</v>
      </c>
      <c r="S30" s="9">
        <f t="shared" si="5"/>
        <v>25.68</v>
      </c>
      <c r="T30" s="9">
        <f>VLOOKUP(O30,Comisiones!A:N,HLOOKUP(G30,Comisiones!$1:$7,2,0),0)</f>
        <v>0.11</v>
      </c>
      <c r="U30" s="9">
        <f t="shared" si="1"/>
        <v>672</v>
      </c>
      <c r="V30" s="9">
        <f t="shared" si="6"/>
        <v>359.52</v>
      </c>
      <c r="W30" s="9">
        <f t="shared" si="7"/>
        <v>73.92</v>
      </c>
      <c r="X30" s="9">
        <f t="shared" si="8"/>
        <v>238.56</v>
      </c>
      <c r="Y30" s="11">
        <f t="shared" si="9"/>
        <v>0.35499999999999998</v>
      </c>
    </row>
    <row r="31" spans="1:25" x14ac:dyDescent="0.2">
      <c r="A31" s="2">
        <v>30</v>
      </c>
      <c r="B31" s="3">
        <v>44937</v>
      </c>
      <c r="C31" s="2">
        <v>1</v>
      </c>
      <c r="D31" s="2">
        <v>32</v>
      </c>
      <c r="E31" s="2">
        <v>15</v>
      </c>
      <c r="F31" t="str">
        <f t="shared" si="2"/>
        <v>Wednesday</v>
      </c>
      <c r="G31" t="str">
        <f t="shared" si="3"/>
        <v>January</v>
      </c>
      <c r="H31" t="str">
        <f>VLOOKUP(C31,Productos!A:B,2,0)</f>
        <v>Producto A</v>
      </c>
      <c r="I31">
        <f>VLOOKUP(Ventas!C31,Productos!A:C,3,0)</f>
        <v>10</v>
      </c>
      <c r="J31">
        <f>VLOOKUP(C31,Productos!$A$1:$D$11,4,0)</f>
        <v>20</v>
      </c>
      <c r="K31" s="7" t="str">
        <f>VLOOKUP(D31,Vendedores!$A$1:$F$5000,6,0)</f>
        <v>Gomez, Javier</v>
      </c>
      <c r="L31" s="7">
        <f>VLOOKUP(D31,Vendedores!$A$1:$E$50000,5,0)</f>
        <v>1612</v>
      </c>
      <c r="M31">
        <f>VLOOKUP(D31,Vendedores!A:F,2,FALSE)</f>
        <v>8</v>
      </c>
      <c r="N31" s="7" t="str">
        <f>VLOOKUP(Ventas!D31,Vendedores!A:G,7,0)</f>
        <v>Pasante</v>
      </c>
      <c r="O31">
        <f>VLOOKUP(D31,Vendedores!A:H,8,0)</f>
        <v>1</v>
      </c>
      <c r="P31" s="18">
        <f t="shared" si="4"/>
        <v>20</v>
      </c>
      <c r="Q31" s="9">
        <f t="shared" si="0"/>
        <v>10</v>
      </c>
      <c r="R31" s="9">
        <f t="shared" si="10"/>
        <v>10</v>
      </c>
      <c r="S31" s="9">
        <f t="shared" si="5"/>
        <v>10</v>
      </c>
      <c r="T31" s="9">
        <f>VLOOKUP(O31,Comisiones!A:N,HLOOKUP(G31,Comisiones!$1:$7,2,0),0)</f>
        <v>0.1</v>
      </c>
      <c r="U31" s="9">
        <f t="shared" si="1"/>
        <v>300</v>
      </c>
      <c r="V31" s="9">
        <f t="shared" si="6"/>
        <v>150</v>
      </c>
      <c r="W31" s="9">
        <f t="shared" si="7"/>
        <v>30</v>
      </c>
      <c r="X31" s="9">
        <f t="shared" si="8"/>
        <v>120</v>
      </c>
      <c r="Y31" s="11">
        <f t="shared" si="9"/>
        <v>0.4</v>
      </c>
    </row>
    <row r="32" spans="1:25" x14ac:dyDescent="0.2">
      <c r="A32" s="2">
        <v>31</v>
      </c>
      <c r="B32" s="3">
        <v>44938</v>
      </c>
      <c r="C32" s="2">
        <v>9</v>
      </c>
      <c r="D32" s="2">
        <v>7</v>
      </c>
      <c r="E32" s="2">
        <v>14</v>
      </c>
      <c r="F32" t="str">
        <f t="shared" si="2"/>
        <v>Thursday</v>
      </c>
      <c r="G32" t="str">
        <f t="shared" si="3"/>
        <v>January</v>
      </c>
      <c r="H32" t="str">
        <f>VLOOKUP(C32,Productos!A:B,2,0)</f>
        <v>Producto I</v>
      </c>
      <c r="I32">
        <f>VLOOKUP(Ventas!C32,Productos!A:C,3,0)</f>
        <v>26</v>
      </c>
      <c r="J32">
        <f>VLOOKUP(C32,Productos!$A$1:$D$11,4,0)</f>
        <v>52</v>
      </c>
      <c r="K32" s="7" t="str">
        <f>VLOOKUP(D32,Vendedores!$A$1:$F$5000,6,0)</f>
        <v>Sanchez, Antonio</v>
      </c>
      <c r="L32" s="7">
        <f>VLOOKUP(D32,Vendedores!$A$1:$E$50000,5,0)</f>
        <v>1810</v>
      </c>
      <c r="M32">
        <f>VLOOKUP(D32,Vendedores!A:F,2,FALSE)</f>
        <v>8</v>
      </c>
      <c r="N32" s="7" t="str">
        <f>VLOOKUP(Ventas!D32,Vendedores!A:G,7,0)</f>
        <v>Pasante</v>
      </c>
      <c r="O32">
        <f>VLOOKUP(D32,Vendedores!A:H,8,0)</f>
        <v>1</v>
      </c>
      <c r="P32" s="18">
        <f t="shared" si="4"/>
        <v>52</v>
      </c>
      <c r="Q32" s="9">
        <f t="shared" si="0"/>
        <v>26</v>
      </c>
      <c r="R32" s="9">
        <f t="shared" si="10"/>
        <v>28.6</v>
      </c>
      <c r="S32" s="9">
        <f t="shared" si="5"/>
        <v>28.6</v>
      </c>
      <c r="T32" s="9">
        <f>VLOOKUP(O32,Comisiones!A:N,HLOOKUP(G32,Comisiones!$1:$7,2,0),0)</f>
        <v>0.1</v>
      </c>
      <c r="U32" s="9">
        <f t="shared" si="1"/>
        <v>728</v>
      </c>
      <c r="V32" s="9">
        <f t="shared" si="6"/>
        <v>400.40000000000003</v>
      </c>
      <c r="W32" s="9">
        <f t="shared" si="7"/>
        <v>72.8</v>
      </c>
      <c r="X32" s="9">
        <f t="shared" si="8"/>
        <v>254.79999999999995</v>
      </c>
      <c r="Y32" s="11">
        <f t="shared" si="9"/>
        <v>0.34999999999999992</v>
      </c>
    </row>
    <row r="33" spans="1:25" x14ac:dyDescent="0.2">
      <c r="A33" s="2">
        <v>32</v>
      </c>
      <c r="B33" s="3">
        <v>44938</v>
      </c>
      <c r="C33" s="2">
        <v>9</v>
      </c>
      <c r="D33" s="2">
        <v>38</v>
      </c>
      <c r="E33" s="2">
        <v>6</v>
      </c>
      <c r="F33" t="str">
        <f t="shared" si="2"/>
        <v>Thursday</v>
      </c>
      <c r="G33" t="str">
        <f t="shared" si="3"/>
        <v>January</v>
      </c>
      <c r="H33" t="str">
        <f>VLOOKUP(C33,Productos!A:B,2,0)</f>
        <v>Producto I</v>
      </c>
      <c r="I33">
        <f>VLOOKUP(Ventas!C33,Productos!A:C,3,0)</f>
        <v>26</v>
      </c>
      <c r="J33">
        <f>VLOOKUP(C33,Productos!$A$1:$D$11,4,0)</f>
        <v>52</v>
      </c>
      <c r="K33" s="7" t="str">
        <f>VLOOKUP(D33,Vendedores!$A$1:$F$5000,6,0)</f>
        <v>Fernandez, Jose</v>
      </c>
      <c r="L33" s="7">
        <f>VLOOKUP(D33,Vendedores!$A$1:$E$50000,5,0)</f>
        <v>3055</v>
      </c>
      <c r="M33">
        <f>VLOOKUP(D33,Vendedores!A:F,2,FALSE)</f>
        <v>6</v>
      </c>
      <c r="N33" s="7" t="str">
        <f>VLOOKUP(Ventas!D33,Vendedores!A:G,7,0)</f>
        <v>Vendedor Ssr</v>
      </c>
      <c r="O33">
        <f>VLOOKUP(D33,Vendedores!A:H,8,0)</f>
        <v>2</v>
      </c>
      <c r="P33" s="18">
        <f t="shared" si="4"/>
        <v>52</v>
      </c>
      <c r="Q33" s="9">
        <f t="shared" si="0"/>
        <v>26</v>
      </c>
      <c r="R33" s="9">
        <f t="shared" si="10"/>
        <v>28.6</v>
      </c>
      <c r="S33" s="9">
        <f t="shared" si="5"/>
        <v>28.6</v>
      </c>
      <c r="T33" s="9">
        <f>VLOOKUP(O33,Comisiones!A:N,HLOOKUP(G33,Comisiones!$1:$7,2,0),0)</f>
        <v>0.11</v>
      </c>
      <c r="U33" s="9">
        <f t="shared" si="1"/>
        <v>312</v>
      </c>
      <c r="V33" s="9">
        <f t="shared" si="6"/>
        <v>171.60000000000002</v>
      </c>
      <c r="W33" s="9">
        <f t="shared" si="7"/>
        <v>34.32</v>
      </c>
      <c r="X33" s="9">
        <f t="shared" si="8"/>
        <v>106.07999999999998</v>
      </c>
      <c r="Y33" s="11">
        <f t="shared" si="9"/>
        <v>0.33999999999999997</v>
      </c>
    </row>
    <row r="34" spans="1:25" x14ac:dyDescent="0.2">
      <c r="A34" s="2">
        <v>33</v>
      </c>
      <c r="B34" s="3">
        <v>44938</v>
      </c>
      <c r="C34" s="2">
        <v>5</v>
      </c>
      <c r="D34" s="2">
        <v>23</v>
      </c>
      <c r="E34" s="2">
        <v>16</v>
      </c>
      <c r="F34" t="str">
        <f t="shared" si="2"/>
        <v>Thursday</v>
      </c>
      <c r="G34" t="str">
        <f t="shared" si="3"/>
        <v>January</v>
      </c>
      <c r="H34" t="str">
        <f>VLOOKUP(C34,Productos!A:B,2,0)</f>
        <v>Producto E</v>
      </c>
      <c r="I34">
        <f>VLOOKUP(Ventas!C34,Productos!A:C,3,0)</f>
        <v>24</v>
      </c>
      <c r="J34">
        <f>VLOOKUP(C34,Productos!$A$1:$D$11,4,0)</f>
        <v>48</v>
      </c>
      <c r="K34" s="7" t="str">
        <f>VLOOKUP(D34,Vendedores!$A$1:$F$5000,6,0)</f>
        <v>Martinez, Pedro</v>
      </c>
      <c r="L34" s="7">
        <f>VLOOKUP(D34,Vendedores!$A$1:$E$50000,5,0)</f>
        <v>5555</v>
      </c>
      <c r="M34">
        <f>VLOOKUP(D34,Vendedores!A:F,2,FALSE)</f>
        <v>4</v>
      </c>
      <c r="N34" s="7" t="str">
        <f>VLOOKUP(Ventas!D34,Vendedores!A:G,7,0)</f>
        <v>Jefe</v>
      </c>
      <c r="O34">
        <f>VLOOKUP(D34,Vendedores!A:H,8,0)</f>
        <v>3</v>
      </c>
      <c r="P34" s="18">
        <f t="shared" si="4"/>
        <v>48</v>
      </c>
      <c r="Q34" s="9">
        <f t="shared" si="0"/>
        <v>24</v>
      </c>
      <c r="R34" s="9">
        <f t="shared" si="10"/>
        <v>24</v>
      </c>
      <c r="S34" s="9">
        <f t="shared" si="5"/>
        <v>25.68</v>
      </c>
      <c r="T34" s="9">
        <f>VLOOKUP(O34,Comisiones!A:N,HLOOKUP(G34,Comisiones!$1:$7,2,0),0)</f>
        <v>0.12</v>
      </c>
      <c r="U34" s="9">
        <f t="shared" si="1"/>
        <v>768</v>
      </c>
      <c r="V34" s="9">
        <f t="shared" si="6"/>
        <v>410.88</v>
      </c>
      <c r="W34" s="9">
        <f t="shared" si="7"/>
        <v>92.16</v>
      </c>
      <c r="X34" s="9">
        <f t="shared" si="8"/>
        <v>264.96000000000004</v>
      </c>
      <c r="Y34" s="11">
        <f t="shared" si="9"/>
        <v>0.34500000000000003</v>
      </c>
    </row>
    <row r="35" spans="1:25" x14ac:dyDescent="0.2">
      <c r="A35" s="2">
        <v>967</v>
      </c>
      <c r="B35" s="3">
        <v>45250</v>
      </c>
      <c r="C35" s="2">
        <v>1</v>
      </c>
      <c r="D35" s="2">
        <v>5</v>
      </c>
      <c r="E35" s="2">
        <v>23</v>
      </c>
      <c r="F35" t="str">
        <f t="shared" si="2"/>
        <v>Monday</v>
      </c>
      <c r="G35" t="str">
        <f t="shared" si="3"/>
        <v>November</v>
      </c>
      <c r="H35" t="str">
        <f>VLOOKUP(C35,Productos!A:B,2,0)</f>
        <v>Producto A</v>
      </c>
      <c r="I35">
        <f>VLOOKUP(Ventas!C35,Productos!A:C,3,0)</f>
        <v>10</v>
      </c>
      <c r="J35">
        <f>VLOOKUP(C35,Productos!$A$1:$D$11,4,0)</f>
        <v>20</v>
      </c>
      <c r="K35" s="7" t="str">
        <f>VLOOKUP(D35,Vendedores!$A$1:$F$5000,6,0)</f>
        <v>Lopez, Laura</v>
      </c>
      <c r="L35" s="7">
        <f>VLOOKUP(D35,Vendedores!$A$1:$E$50000,5,0)</f>
        <v>3037</v>
      </c>
      <c r="M35">
        <f>VLOOKUP(D35,Vendedores!A:F,2,FALSE)</f>
        <v>6</v>
      </c>
      <c r="N35" s="7" t="str">
        <f>VLOOKUP(Ventas!D35,Vendedores!A:G,7,0)</f>
        <v>Vendedor Ssr</v>
      </c>
      <c r="O35">
        <f>VLOOKUP(D35,Vendedores!A:H,8,0)</f>
        <v>2</v>
      </c>
      <c r="P35" s="18">
        <f t="shared" si="4"/>
        <v>20</v>
      </c>
      <c r="Q35" s="9">
        <f t="shared" si="0"/>
        <v>10</v>
      </c>
      <c r="R35" s="9">
        <f t="shared" si="10"/>
        <v>10</v>
      </c>
      <c r="S35" s="9">
        <f t="shared" si="5"/>
        <v>10</v>
      </c>
      <c r="T35" s="9">
        <f>VLOOKUP(O35,Comisiones!A:N,HLOOKUP(G35,Comisiones!$1:$7,2,0),0)</f>
        <v>0.17</v>
      </c>
      <c r="U35" s="9">
        <f t="shared" si="1"/>
        <v>460</v>
      </c>
      <c r="V35" s="9">
        <f t="shared" si="6"/>
        <v>230</v>
      </c>
      <c r="W35" s="9">
        <f t="shared" si="7"/>
        <v>78.2</v>
      </c>
      <c r="X35" s="9">
        <f t="shared" si="8"/>
        <v>151.80000000000001</v>
      </c>
      <c r="Y35" s="11">
        <f t="shared" si="9"/>
        <v>0.33</v>
      </c>
    </row>
    <row r="36" spans="1:25" x14ac:dyDescent="0.2">
      <c r="A36" s="2">
        <v>35</v>
      </c>
      <c r="B36" s="3">
        <v>44939</v>
      </c>
      <c r="C36" s="2">
        <v>10</v>
      </c>
      <c r="D36" s="2">
        <v>3</v>
      </c>
      <c r="E36" s="2">
        <v>12</v>
      </c>
      <c r="F36" t="str">
        <f t="shared" si="2"/>
        <v>Friday</v>
      </c>
      <c r="G36" t="str">
        <f t="shared" si="3"/>
        <v>January</v>
      </c>
      <c r="H36" t="str">
        <f>VLOOKUP(C36,Productos!A:B,2,0)</f>
        <v>Producto J</v>
      </c>
      <c r="I36">
        <f>VLOOKUP(Ventas!C36,Productos!A:C,3,0)</f>
        <v>29</v>
      </c>
      <c r="J36">
        <f>VLOOKUP(C36,Productos!$A$1:$D$11,4,0)</f>
        <v>58</v>
      </c>
      <c r="K36" s="7" t="str">
        <f>VLOOKUP(D36,Vendedores!$A$1:$F$5000,6,0)</f>
        <v>Gonzalez, Pedro</v>
      </c>
      <c r="L36" s="7">
        <f>VLOOKUP(D36,Vendedores!$A$1:$E$50000,5,0)</f>
        <v>5010</v>
      </c>
      <c r="M36">
        <f>VLOOKUP(D36,Vendedores!A:F,2,FALSE)</f>
        <v>4</v>
      </c>
      <c r="N36" s="7" t="str">
        <f>VLOOKUP(Ventas!D36,Vendedores!A:G,7,0)</f>
        <v>Jefe</v>
      </c>
      <c r="O36">
        <f>VLOOKUP(D36,Vendedores!A:H,8,0)</f>
        <v>3</v>
      </c>
      <c r="P36" s="18">
        <f t="shared" si="4"/>
        <v>58</v>
      </c>
      <c r="Q36" s="9">
        <f t="shared" si="0"/>
        <v>29</v>
      </c>
      <c r="R36" s="9">
        <f t="shared" si="10"/>
        <v>31.900000000000002</v>
      </c>
      <c r="S36" s="9">
        <f t="shared" si="5"/>
        <v>31.900000000000002</v>
      </c>
      <c r="T36" s="9">
        <f>VLOOKUP(O36,Comisiones!A:N,HLOOKUP(G36,Comisiones!$1:$7,2,0),0)</f>
        <v>0.12</v>
      </c>
      <c r="U36" s="9">
        <f t="shared" si="1"/>
        <v>696</v>
      </c>
      <c r="V36" s="9">
        <f t="shared" si="6"/>
        <v>382.8</v>
      </c>
      <c r="W36" s="9">
        <f t="shared" si="7"/>
        <v>83.52</v>
      </c>
      <c r="X36" s="9">
        <f t="shared" si="8"/>
        <v>229.68</v>
      </c>
      <c r="Y36" s="11">
        <f t="shared" si="9"/>
        <v>0.33</v>
      </c>
    </row>
    <row r="37" spans="1:25" x14ac:dyDescent="0.2">
      <c r="A37" s="2">
        <v>36</v>
      </c>
      <c r="B37" s="3">
        <v>44939</v>
      </c>
      <c r="C37" s="2">
        <v>4</v>
      </c>
      <c r="D37" s="2">
        <v>33</v>
      </c>
      <c r="E37" s="2">
        <v>29</v>
      </c>
      <c r="F37" t="str">
        <f t="shared" si="2"/>
        <v>Friday</v>
      </c>
      <c r="G37" t="str">
        <f t="shared" si="3"/>
        <v>January</v>
      </c>
      <c r="H37" t="str">
        <f>VLOOKUP(C37,Productos!A:B,2,0)</f>
        <v>Producto D</v>
      </c>
      <c r="I37">
        <f>VLOOKUP(Ventas!C37,Productos!A:C,3,0)</f>
        <v>14</v>
      </c>
      <c r="J37">
        <f>VLOOKUP(C37,Productos!$A$1:$D$11,4,0)</f>
        <v>28</v>
      </c>
      <c r="K37" s="7" t="str">
        <f>VLOOKUP(D37,Vendedores!$A$1:$F$5000,6,0)</f>
        <v>Martin, Josefa</v>
      </c>
      <c r="L37" s="7">
        <f>VLOOKUP(D37,Vendedores!$A$1:$E$50000,5,0)</f>
        <v>4217</v>
      </c>
      <c r="M37">
        <f>VLOOKUP(D37,Vendedores!A:F,2,FALSE)</f>
        <v>5</v>
      </c>
      <c r="N37" s="7" t="str">
        <f>VLOOKUP(Ventas!D37,Vendedores!A:G,7,0)</f>
        <v>Vendedor Sr</v>
      </c>
      <c r="O37">
        <f>VLOOKUP(D37,Vendedores!A:H,8,0)</f>
        <v>2</v>
      </c>
      <c r="P37" s="18">
        <f t="shared" si="4"/>
        <v>28</v>
      </c>
      <c r="Q37" s="9">
        <f t="shared" si="0"/>
        <v>14</v>
      </c>
      <c r="R37" s="9">
        <f t="shared" si="10"/>
        <v>14</v>
      </c>
      <c r="S37" s="9">
        <f t="shared" si="5"/>
        <v>14</v>
      </c>
      <c r="T37" s="9">
        <f>VLOOKUP(O37,Comisiones!A:N,HLOOKUP(G37,Comisiones!$1:$7,2,0),0)</f>
        <v>0.11</v>
      </c>
      <c r="U37" s="9">
        <f t="shared" si="1"/>
        <v>812</v>
      </c>
      <c r="V37" s="9">
        <f t="shared" si="6"/>
        <v>406</v>
      </c>
      <c r="W37" s="9">
        <f t="shared" si="7"/>
        <v>89.320000000000007</v>
      </c>
      <c r="X37" s="9">
        <f t="shared" si="8"/>
        <v>316.68</v>
      </c>
      <c r="Y37" s="11">
        <f t="shared" si="9"/>
        <v>0.39</v>
      </c>
    </row>
    <row r="38" spans="1:25" x14ac:dyDescent="0.2">
      <c r="A38" s="2">
        <v>37</v>
      </c>
      <c r="B38" s="3">
        <v>44940</v>
      </c>
      <c r="C38" s="2">
        <v>6</v>
      </c>
      <c r="D38" s="2">
        <v>29</v>
      </c>
      <c r="E38" s="2">
        <v>16</v>
      </c>
      <c r="F38" t="str">
        <f t="shared" si="2"/>
        <v>Saturday</v>
      </c>
      <c r="G38" t="str">
        <f t="shared" si="3"/>
        <v>January</v>
      </c>
      <c r="H38" t="str">
        <f>VLOOKUP(C38,Productos!A:B,2,0)</f>
        <v>Producto F</v>
      </c>
      <c r="I38">
        <f>VLOOKUP(Ventas!C38,Productos!A:C,3,0)</f>
        <v>16</v>
      </c>
      <c r="J38">
        <f>VLOOKUP(C38,Productos!$A$1:$D$11,4,0)</f>
        <v>32</v>
      </c>
      <c r="K38" s="7" t="str">
        <f>VLOOKUP(D38,Vendedores!$A$1:$F$5000,6,0)</f>
        <v>Rodriguez, Jose</v>
      </c>
      <c r="L38" s="7">
        <f>VLOOKUP(D38,Vendedores!$A$1:$E$50000,5,0)</f>
        <v>4645</v>
      </c>
      <c r="M38">
        <f>VLOOKUP(D38,Vendedores!A:F,2,FALSE)</f>
        <v>5</v>
      </c>
      <c r="N38" s="7" t="str">
        <f>VLOOKUP(Ventas!D38,Vendedores!A:G,7,0)</f>
        <v>Vendedor Sr</v>
      </c>
      <c r="O38">
        <f>VLOOKUP(D38,Vendedores!A:H,8,0)</f>
        <v>2</v>
      </c>
      <c r="P38" s="18">
        <f t="shared" si="4"/>
        <v>32</v>
      </c>
      <c r="Q38" s="9">
        <f t="shared" si="0"/>
        <v>16</v>
      </c>
      <c r="R38" s="9">
        <f t="shared" si="10"/>
        <v>16</v>
      </c>
      <c r="S38" s="9">
        <f t="shared" si="5"/>
        <v>17.12</v>
      </c>
      <c r="T38" s="9">
        <f>VLOOKUP(O38,Comisiones!A:N,HLOOKUP(G38,Comisiones!$1:$7,2,0),0)</f>
        <v>0.11</v>
      </c>
      <c r="U38" s="9">
        <f t="shared" si="1"/>
        <v>512</v>
      </c>
      <c r="V38" s="9">
        <f t="shared" si="6"/>
        <v>273.92</v>
      </c>
      <c r="W38" s="9">
        <f t="shared" si="7"/>
        <v>56.32</v>
      </c>
      <c r="X38" s="9">
        <f t="shared" si="8"/>
        <v>181.76</v>
      </c>
      <c r="Y38" s="11">
        <f t="shared" si="9"/>
        <v>0.35499999999999998</v>
      </c>
    </row>
    <row r="39" spans="1:25" x14ac:dyDescent="0.2">
      <c r="A39" s="2">
        <v>38</v>
      </c>
      <c r="B39" s="3">
        <v>44940</v>
      </c>
      <c r="C39" s="2">
        <v>8</v>
      </c>
      <c r="D39" s="2">
        <v>13</v>
      </c>
      <c r="E39" s="2">
        <v>14</v>
      </c>
      <c r="F39" t="str">
        <f t="shared" si="2"/>
        <v>Saturday</v>
      </c>
      <c r="G39" t="str">
        <f t="shared" si="3"/>
        <v>January</v>
      </c>
      <c r="H39" t="str">
        <f>VLOOKUP(C39,Productos!A:B,2,0)</f>
        <v>Producto H</v>
      </c>
      <c r="I39">
        <f>VLOOKUP(Ventas!C39,Productos!A:C,3,0)</f>
        <v>14</v>
      </c>
      <c r="J39">
        <f>VLOOKUP(C39,Productos!$A$1:$D$11,4,0)</f>
        <v>28</v>
      </c>
      <c r="K39" s="7" t="str">
        <f>VLOOKUP(D39,Vendedores!$A$1:$F$5000,6,0)</f>
        <v>Gonzalez, Josefa</v>
      </c>
      <c r="L39" s="7">
        <f>VLOOKUP(D39,Vendedores!$A$1:$E$50000,5,0)</f>
        <v>1830</v>
      </c>
      <c r="M39">
        <f>VLOOKUP(D39,Vendedores!A:F,2,FALSE)</f>
        <v>8</v>
      </c>
      <c r="N39" s="7" t="str">
        <f>VLOOKUP(Ventas!D39,Vendedores!A:G,7,0)</f>
        <v>Pasante</v>
      </c>
      <c r="O39">
        <f>VLOOKUP(D39,Vendedores!A:H,8,0)</f>
        <v>1</v>
      </c>
      <c r="P39" s="18">
        <f t="shared" si="4"/>
        <v>28</v>
      </c>
      <c r="Q39" s="9">
        <f t="shared" si="0"/>
        <v>14</v>
      </c>
      <c r="R39" s="9">
        <f t="shared" si="10"/>
        <v>14</v>
      </c>
      <c r="S39" s="9">
        <f t="shared" si="5"/>
        <v>14.98</v>
      </c>
      <c r="T39" s="9">
        <f>VLOOKUP(O39,Comisiones!A:N,HLOOKUP(G39,Comisiones!$1:$7,2,0),0)</f>
        <v>0.1</v>
      </c>
      <c r="U39" s="9">
        <f t="shared" si="1"/>
        <v>392</v>
      </c>
      <c r="V39" s="9">
        <f t="shared" si="6"/>
        <v>209.72</v>
      </c>
      <c r="W39" s="9">
        <f t="shared" si="7"/>
        <v>39.200000000000003</v>
      </c>
      <c r="X39" s="9">
        <f t="shared" si="8"/>
        <v>143.07999999999998</v>
      </c>
      <c r="Y39" s="11">
        <f t="shared" si="9"/>
        <v>0.36499999999999994</v>
      </c>
    </row>
    <row r="40" spans="1:25" x14ac:dyDescent="0.2">
      <c r="A40" s="2">
        <v>39</v>
      </c>
      <c r="B40" s="3">
        <v>44940</v>
      </c>
      <c r="C40" s="2">
        <v>7</v>
      </c>
      <c r="D40" s="2">
        <v>3</v>
      </c>
      <c r="E40" s="2">
        <v>14</v>
      </c>
      <c r="F40" t="str">
        <f t="shared" si="2"/>
        <v>Saturday</v>
      </c>
      <c r="G40" t="str">
        <f t="shared" si="3"/>
        <v>January</v>
      </c>
      <c r="H40" t="str">
        <f>VLOOKUP(C40,Productos!A:B,2,0)</f>
        <v>Producto G</v>
      </c>
      <c r="I40">
        <f>VLOOKUP(Ventas!C40,Productos!A:C,3,0)</f>
        <v>17</v>
      </c>
      <c r="J40">
        <f>VLOOKUP(C40,Productos!$A$1:$D$11,4,0)</f>
        <v>34</v>
      </c>
      <c r="K40" s="7" t="str">
        <f>VLOOKUP(D40,Vendedores!$A$1:$F$5000,6,0)</f>
        <v>Gonzalez, Pedro</v>
      </c>
      <c r="L40" s="7">
        <f>VLOOKUP(D40,Vendedores!$A$1:$E$50000,5,0)</f>
        <v>5010</v>
      </c>
      <c r="M40">
        <f>VLOOKUP(D40,Vendedores!A:F,2,FALSE)</f>
        <v>4</v>
      </c>
      <c r="N40" s="7" t="str">
        <f>VLOOKUP(Ventas!D40,Vendedores!A:G,7,0)</f>
        <v>Jefe</v>
      </c>
      <c r="O40">
        <f>VLOOKUP(D40,Vendedores!A:H,8,0)</f>
        <v>3</v>
      </c>
      <c r="P40" s="18">
        <f t="shared" si="4"/>
        <v>34</v>
      </c>
      <c r="Q40" s="9">
        <f t="shared" si="0"/>
        <v>17</v>
      </c>
      <c r="R40" s="9">
        <f t="shared" si="10"/>
        <v>17</v>
      </c>
      <c r="S40" s="9">
        <f t="shared" si="5"/>
        <v>18.190000000000001</v>
      </c>
      <c r="T40" s="9">
        <f>VLOOKUP(O40,Comisiones!A:N,HLOOKUP(G40,Comisiones!$1:$7,2,0),0)</f>
        <v>0.12</v>
      </c>
      <c r="U40" s="9">
        <f t="shared" si="1"/>
        <v>476</v>
      </c>
      <c r="V40" s="9">
        <f t="shared" si="6"/>
        <v>254.66000000000003</v>
      </c>
      <c r="W40" s="9">
        <f t="shared" si="7"/>
        <v>57.12</v>
      </c>
      <c r="X40" s="9">
        <f t="shared" si="8"/>
        <v>164.21999999999997</v>
      </c>
      <c r="Y40" s="11">
        <f t="shared" si="9"/>
        <v>0.34499999999999992</v>
      </c>
    </row>
    <row r="41" spans="1:25" x14ac:dyDescent="0.2">
      <c r="A41" s="2">
        <v>40</v>
      </c>
      <c r="B41" s="3">
        <v>44941</v>
      </c>
      <c r="C41" s="2">
        <v>6</v>
      </c>
      <c r="D41" s="2">
        <v>39</v>
      </c>
      <c r="E41" s="2">
        <v>25</v>
      </c>
      <c r="F41" t="str">
        <f t="shared" si="2"/>
        <v>Sunday</v>
      </c>
      <c r="G41" t="str">
        <f t="shared" si="3"/>
        <v>January</v>
      </c>
      <c r="H41" t="str">
        <f>VLOOKUP(C41,Productos!A:B,2,0)</f>
        <v>Producto F</v>
      </c>
      <c r="I41">
        <f>VLOOKUP(Ventas!C41,Productos!A:C,3,0)</f>
        <v>16</v>
      </c>
      <c r="J41">
        <f>VLOOKUP(C41,Productos!$A$1:$D$11,4,0)</f>
        <v>32</v>
      </c>
      <c r="K41" s="7" t="str">
        <f>VLOOKUP(D41,Vendedores!$A$1:$F$5000,6,0)</f>
        <v>Gomez, Maria</v>
      </c>
      <c r="L41" s="7">
        <f>VLOOKUP(D41,Vendedores!$A$1:$E$50000,5,0)</f>
        <v>2483</v>
      </c>
      <c r="M41">
        <f>VLOOKUP(D41,Vendedores!A:F,2,FALSE)</f>
        <v>7</v>
      </c>
      <c r="N41" s="7" t="str">
        <f>VLOOKUP(Ventas!D41,Vendedores!A:G,7,0)</f>
        <v>Vendedor Jr</v>
      </c>
      <c r="O41">
        <f>VLOOKUP(D41,Vendedores!A:H,8,0)</f>
        <v>2</v>
      </c>
      <c r="P41" s="18">
        <f t="shared" si="4"/>
        <v>38.4</v>
      </c>
      <c r="Q41" s="9">
        <f t="shared" si="0"/>
        <v>16</v>
      </c>
      <c r="R41" s="9">
        <f t="shared" si="10"/>
        <v>16</v>
      </c>
      <c r="S41" s="9">
        <f t="shared" si="5"/>
        <v>17.12</v>
      </c>
      <c r="T41" s="9">
        <f>VLOOKUP(O41,Comisiones!A:N,HLOOKUP(G41,Comisiones!$1:$7,2,0),0)</f>
        <v>0.11</v>
      </c>
      <c r="U41" s="9">
        <f t="shared" si="1"/>
        <v>960</v>
      </c>
      <c r="V41" s="9">
        <f t="shared" si="6"/>
        <v>428</v>
      </c>
      <c r="W41" s="9">
        <f t="shared" si="7"/>
        <v>105.6</v>
      </c>
      <c r="X41" s="9">
        <f t="shared" si="8"/>
        <v>426.4</v>
      </c>
      <c r="Y41" s="11">
        <f t="shared" si="9"/>
        <v>0.44416666666666665</v>
      </c>
    </row>
    <row r="42" spans="1:25" x14ac:dyDescent="0.2">
      <c r="A42" s="2">
        <v>41</v>
      </c>
      <c r="B42" s="3">
        <v>44941</v>
      </c>
      <c r="C42" s="2">
        <v>4</v>
      </c>
      <c r="D42" s="2">
        <v>21</v>
      </c>
      <c r="E42" s="2">
        <v>20</v>
      </c>
      <c r="F42" t="str">
        <f t="shared" si="2"/>
        <v>Sunday</v>
      </c>
      <c r="G42" t="str">
        <f t="shared" si="3"/>
        <v>January</v>
      </c>
      <c r="H42" t="str">
        <f>VLOOKUP(C42,Productos!A:B,2,0)</f>
        <v>Producto D</v>
      </c>
      <c r="I42">
        <f>VLOOKUP(Ventas!C42,Productos!A:C,3,0)</f>
        <v>14</v>
      </c>
      <c r="J42">
        <f>VLOOKUP(C42,Productos!$A$1:$D$11,4,0)</f>
        <v>28</v>
      </c>
      <c r="K42" s="7" t="str">
        <f>VLOOKUP(D42,Vendedores!$A$1:$F$5000,6,0)</f>
        <v>Fernandez, Juan</v>
      </c>
      <c r="L42" s="7">
        <f>VLOOKUP(D42,Vendedores!$A$1:$E$50000,5,0)</f>
        <v>2616</v>
      </c>
      <c r="M42">
        <f>VLOOKUP(D42,Vendedores!A:F,2,FALSE)</f>
        <v>7</v>
      </c>
      <c r="N42" s="7" t="str">
        <f>VLOOKUP(Ventas!D42,Vendedores!A:G,7,0)</f>
        <v>Vendedor Jr</v>
      </c>
      <c r="O42">
        <f>VLOOKUP(D42,Vendedores!A:H,8,0)</f>
        <v>2</v>
      </c>
      <c r="P42" s="18">
        <f t="shared" si="4"/>
        <v>33.6</v>
      </c>
      <c r="Q42" s="9">
        <f t="shared" si="0"/>
        <v>14</v>
      </c>
      <c r="R42" s="9">
        <f t="shared" si="10"/>
        <v>14</v>
      </c>
      <c r="S42" s="9">
        <f t="shared" si="5"/>
        <v>14</v>
      </c>
      <c r="T42" s="9">
        <f>VLOOKUP(O42,Comisiones!A:N,HLOOKUP(G42,Comisiones!$1:$7,2,0),0)</f>
        <v>0.11</v>
      </c>
      <c r="U42" s="9">
        <f t="shared" si="1"/>
        <v>672</v>
      </c>
      <c r="V42" s="9">
        <f t="shared" si="6"/>
        <v>280</v>
      </c>
      <c r="W42" s="9">
        <f t="shared" si="7"/>
        <v>73.92</v>
      </c>
      <c r="X42" s="9">
        <f t="shared" si="8"/>
        <v>318.08</v>
      </c>
      <c r="Y42" s="11">
        <f t="shared" si="9"/>
        <v>0.47333333333333333</v>
      </c>
    </row>
    <row r="43" spans="1:25" x14ac:dyDescent="0.2">
      <c r="A43" s="2">
        <v>42</v>
      </c>
      <c r="B43" s="3">
        <v>44941</v>
      </c>
      <c r="C43" s="2">
        <v>7</v>
      </c>
      <c r="D43" s="2">
        <v>33</v>
      </c>
      <c r="E43" s="2">
        <v>15</v>
      </c>
      <c r="F43" t="str">
        <f t="shared" si="2"/>
        <v>Sunday</v>
      </c>
      <c r="G43" t="str">
        <f t="shared" si="3"/>
        <v>January</v>
      </c>
      <c r="H43" t="str">
        <f>VLOOKUP(C43,Productos!A:B,2,0)</f>
        <v>Producto G</v>
      </c>
      <c r="I43">
        <f>VLOOKUP(Ventas!C43,Productos!A:C,3,0)</f>
        <v>17</v>
      </c>
      <c r="J43">
        <f>VLOOKUP(C43,Productos!$A$1:$D$11,4,0)</f>
        <v>34</v>
      </c>
      <c r="K43" s="7" t="str">
        <f>VLOOKUP(D43,Vendedores!$A$1:$F$5000,6,0)</f>
        <v>Martin, Josefa</v>
      </c>
      <c r="L43" s="7">
        <f>VLOOKUP(D43,Vendedores!$A$1:$E$50000,5,0)</f>
        <v>4217</v>
      </c>
      <c r="M43">
        <f>VLOOKUP(D43,Vendedores!A:F,2,FALSE)</f>
        <v>5</v>
      </c>
      <c r="N43" s="7" t="str">
        <f>VLOOKUP(Ventas!D43,Vendedores!A:G,7,0)</f>
        <v>Vendedor Sr</v>
      </c>
      <c r="O43">
        <f>VLOOKUP(D43,Vendedores!A:H,8,0)</f>
        <v>2</v>
      </c>
      <c r="P43" s="18">
        <f t="shared" si="4"/>
        <v>40.799999999999997</v>
      </c>
      <c r="Q43" s="9">
        <f t="shared" si="0"/>
        <v>17</v>
      </c>
      <c r="R43" s="9">
        <f t="shared" si="10"/>
        <v>17</v>
      </c>
      <c r="S43" s="9">
        <f t="shared" si="5"/>
        <v>18.190000000000001</v>
      </c>
      <c r="T43" s="9">
        <f>VLOOKUP(O43,Comisiones!A:N,HLOOKUP(G43,Comisiones!$1:$7,2,0),0)</f>
        <v>0.11</v>
      </c>
      <c r="U43" s="9">
        <f t="shared" si="1"/>
        <v>612</v>
      </c>
      <c r="V43" s="9">
        <f t="shared" si="6"/>
        <v>272.85000000000002</v>
      </c>
      <c r="W43" s="9">
        <f t="shared" si="7"/>
        <v>67.320000000000007</v>
      </c>
      <c r="X43" s="9">
        <f t="shared" si="8"/>
        <v>271.83</v>
      </c>
      <c r="Y43" s="11">
        <f t="shared" si="9"/>
        <v>0.44416666666666665</v>
      </c>
    </row>
    <row r="44" spans="1:25" x14ac:dyDescent="0.2">
      <c r="A44" s="2">
        <v>43</v>
      </c>
      <c r="B44" s="3">
        <v>44942</v>
      </c>
      <c r="C44" s="2">
        <v>9</v>
      </c>
      <c r="D44" s="2">
        <v>26</v>
      </c>
      <c r="E44" s="2">
        <v>10</v>
      </c>
      <c r="F44" t="str">
        <f t="shared" si="2"/>
        <v>Monday</v>
      </c>
      <c r="G44" t="str">
        <f t="shared" si="3"/>
        <v>January</v>
      </c>
      <c r="H44" t="str">
        <f>VLOOKUP(C44,Productos!A:B,2,0)</f>
        <v>Producto I</v>
      </c>
      <c r="I44">
        <f>VLOOKUP(Ventas!C44,Productos!A:C,3,0)</f>
        <v>26</v>
      </c>
      <c r="J44">
        <f>VLOOKUP(C44,Productos!$A$1:$D$11,4,0)</f>
        <v>52</v>
      </c>
      <c r="K44" s="7" t="str">
        <f>VLOOKUP(D44,Vendedores!$A$1:$F$5000,6,0)</f>
        <v>Gomez, Pilar</v>
      </c>
      <c r="L44" s="7">
        <f>VLOOKUP(D44,Vendedores!$A$1:$E$50000,5,0)</f>
        <v>2557</v>
      </c>
      <c r="M44">
        <f>VLOOKUP(D44,Vendedores!A:F,2,FALSE)</f>
        <v>7</v>
      </c>
      <c r="N44" s="7" t="str">
        <f>VLOOKUP(Ventas!D44,Vendedores!A:G,7,0)</f>
        <v>Vendedor Jr</v>
      </c>
      <c r="O44">
        <f>VLOOKUP(D44,Vendedores!A:H,8,0)</f>
        <v>2</v>
      </c>
      <c r="P44" s="18">
        <f t="shared" si="4"/>
        <v>52</v>
      </c>
      <c r="Q44" s="9">
        <f t="shared" si="0"/>
        <v>26</v>
      </c>
      <c r="R44" s="9">
        <f t="shared" si="10"/>
        <v>28.6</v>
      </c>
      <c r="S44" s="9">
        <f t="shared" si="5"/>
        <v>28.6</v>
      </c>
      <c r="T44" s="9">
        <f>VLOOKUP(O44,Comisiones!A:N,HLOOKUP(G44,Comisiones!$1:$7,2,0),0)</f>
        <v>0.11</v>
      </c>
      <c r="U44" s="9">
        <f t="shared" si="1"/>
        <v>520</v>
      </c>
      <c r="V44" s="9">
        <f t="shared" si="6"/>
        <v>286</v>
      </c>
      <c r="W44" s="9">
        <f t="shared" si="7"/>
        <v>57.2</v>
      </c>
      <c r="X44" s="9">
        <f t="shared" si="8"/>
        <v>176.8</v>
      </c>
      <c r="Y44" s="11">
        <f t="shared" si="9"/>
        <v>0.34</v>
      </c>
    </row>
    <row r="45" spans="1:25" x14ac:dyDescent="0.2">
      <c r="A45" s="2">
        <v>44</v>
      </c>
      <c r="B45" s="3">
        <v>44942</v>
      </c>
      <c r="C45" s="2">
        <v>6</v>
      </c>
      <c r="D45" s="2">
        <v>18</v>
      </c>
      <c r="E45" s="2">
        <v>13</v>
      </c>
      <c r="F45" t="str">
        <f t="shared" si="2"/>
        <v>Monday</v>
      </c>
      <c r="G45" t="str">
        <f t="shared" si="3"/>
        <v>January</v>
      </c>
      <c r="H45" t="str">
        <f>VLOOKUP(C45,Productos!A:B,2,0)</f>
        <v>Producto F</v>
      </c>
      <c r="I45">
        <f>VLOOKUP(Ventas!C45,Productos!A:C,3,0)</f>
        <v>16</v>
      </c>
      <c r="J45">
        <f>VLOOKUP(C45,Productos!$A$1:$D$11,4,0)</f>
        <v>32</v>
      </c>
      <c r="K45" s="7" t="str">
        <f>VLOOKUP(D45,Vendedores!$A$1:$F$5000,6,0)</f>
        <v>Garcia, Jose</v>
      </c>
      <c r="L45" s="7">
        <f>VLOOKUP(D45,Vendedores!$A$1:$E$50000,5,0)</f>
        <v>5194</v>
      </c>
      <c r="M45">
        <f>VLOOKUP(D45,Vendedores!A:F,2,FALSE)</f>
        <v>4</v>
      </c>
      <c r="N45" s="7" t="str">
        <f>VLOOKUP(Ventas!D45,Vendedores!A:G,7,0)</f>
        <v>Jefe</v>
      </c>
      <c r="O45">
        <f>VLOOKUP(D45,Vendedores!A:H,8,0)</f>
        <v>3</v>
      </c>
      <c r="P45" s="18">
        <f t="shared" si="4"/>
        <v>32</v>
      </c>
      <c r="Q45" s="9">
        <f t="shared" si="0"/>
        <v>16</v>
      </c>
      <c r="R45" s="9">
        <f t="shared" si="10"/>
        <v>16</v>
      </c>
      <c r="S45" s="9">
        <f t="shared" si="5"/>
        <v>17.12</v>
      </c>
      <c r="T45" s="9">
        <f>VLOOKUP(O45,Comisiones!A:N,HLOOKUP(G45,Comisiones!$1:$7,2,0),0)</f>
        <v>0.12</v>
      </c>
      <c r="U45" s="9">
        <f t="shared" si="1"/>
        <v>416</v>
      </c>
      <c r="V45" s="9">
        <f t="shared" si="6"/>
        <v>222.56</v>
      </c>
      <c r="W45" s="9">
        <f t="shared" si="7"/>
        <v>49.92</v>
      </c>
      <c r="X45" s="9">
        <f t="shared" si="8"/>
        <v>143.51999999999998</v>
      </c>
      <c r="Y45" s="11">
        <f t="shared" si="9"/>
        <v>0.34499999999999997</v>
      </c>
    </row>
    <row r="46" spans="1:25" x14ac:dyDescent="0.2">
      <c r="A46" s="2">
        <v>45</v>
      </c>
      <c r="B46" s="3">
        <v>44942</v>
      </c>
      <c r="C46" s="2">
        <v>1</v>
      </c>
      <c r="D46" s="2">
        <v>22</v>
      </c>
      <c r="E46" s="2">
        <v>17</v>
      </c>
      <c r="F46" t="str">
        <f t="shared" si="2"/>
        <v>Monday</v>
      </c>
      <c r="G46" t="str">
        <f t="shared" si="3"/>
        <v>January</v>
      </c>
      <c r="H46" t="str">
        <f>VLOOKUP(C46,Productos!A:B,2,0)</f>
        <v>Producto A</v>
      </c>
      <c r="I46">
        <f>VLOOKUP(Ventas!C46,Productos!A:C,3,0)</f>
        <v>10</v>
      </c>
      <c r="J46">
        <f>VLOOKUP(C46,Productos!$A$1:$D$11,4,0)</f>
        <v>20</v>
      </c>
      <c r="K46" s="7" t="str">
        <f>VLOOKUP(D46,Vendedores!$A$1:$F$5000,6,0)</f>
        <v>Lopez, Ana</v>
      </c>
      <c r="L46" s="7">
        <f>VLOOKUP(D46,Vendedores!$A$1:$E$50000,5,0)</f>
        <v>1601</v>
      </c>
      <c r="M46">
        <f>VLOOKUP(D46,Vendedores!A:F,2,FALSE)</f>
        <v>8</v>
      </c>
      <c r="N46" s="7" t="str">
        <f>VLOOKUP(Ventas!D46,Vendedores!A:G,7,0)</f>
        <v>Pasante</v>
      </c>
      <c r="O46">
        <f>VLOOKUP(D46,Vendedores!A:H,8,0)</f>
        <v>1</v>
      </c>
      <c r="P46" s="18">
        <f t="shared" si="4"/>
        <v>20</v>
      </c>
      <c r="Q46" s="9">
        <f t="shared" si="0"/>
        <v>10</v>
      </c>
      <c r="R46" s="9">
        <f t="shared" si="10"/>
        <v>10</v>
      </c>
      <c r="S46" s="9">
        <f t="shared" si="5"/>
        <v>10</v>
      </c>
      <c r="T46" s="9">
        <f>VLOOKUP(O46,Comisiones!A:N,HLOOKUP(G46,Comisiones!$1:$7,2,0),0)</f>
        <v>0.1</v>
      </c>
      <c r="U46" s="9">
        <f t="shared" si="1"/>
        <v>340</v>
      </c>
      <c r="V46" s="9">
        <f t="shared" si="6"/>
        <v>170</v>
      </c>
      <c r="W46" s="9">
        <f t="shared" si="7"/>
        <v>34</v>
      </c>
      <c r="X46" s="9">
        <f t="shared" si="8"/>
        <v>136</v>
      </c>
      <c r="Y46" s="11">
        <f t="shared" si="9"/>
        <v>0.4</v>
      </c>
    </row>
    <row r="47" spans="1:25" x14ac:dyDescent="0.2">
      <c r="A47" s="2">
        <v>46</v>
      </c>
      <c r="B47" s="3">
        <v>44943</v>
      </c>
      <c r="C47" s="2">
        <v>1</v>
      </c>
      <c r="D47" s="2">
        <v>6</v>
      </c>
      <c r="E47" s="2">
        <v>10</v>
      </c>
      <c r="F47" t="str">
        <f t="shared" si="2"/>
        <v>Tuesday</v>
      </c>
      <c r="G47" t="str">
        <f t="shared" si="3"/>
        <v>January</v>
      </c>
      <c r="H47" t="str">
        <f>VLOOKUP(C47,Productos!A:B,2,0)</f>
        <v>Producto A</v>
      </c>
      <c r="I47">
        <f>VLOOKUP(Ventas!C47,Productos!A:C,3,0)</f>
        <v>10</v>
      </c>
      <c r="J47">
        <f>VLOOKUP(C47,Productos!$A$1:$D$11,4,0)</f>
        <v>20</v>
      </c>
      <c r="K47" s="7" t="str">
        <f>VLOOKUP(D47,Vendedores!$A$1:$F$5000,6,0)</f>
        <v>Martinez, Pilar</v>
      </c>
      <c r="L47" s="7">
        <f>VLOOKUP(D47,Vendedores!$A$1:$E$50000,5,0)</f>
        <v>2700</v>
      </c>
      <c r="M47">
        <f>VLOOKUP(D47,Vendedores!A:F,2,FALSE)</f>
        <v>2</v>
      </c>
      <c r="N47" s="7" t="str">
        <f>VLOOKUP(Ventas!D47,Vendedores!A:G,7,0)</f>
        <v>Director</v>
      </c>
      <c r="O47">
        <f>VLOOKUP(D47,Vendedores!A:H,8,0)</f>
        <v>4</v>
      </c>
      <c r="P47" s="18">
        <f t="shared" si="4"/>
        <v>18</v>
      </c>
      <c r="Q47" s="9">
        <f t="shared" si="0"/>
        <v>10</v>
      </c>
      <c r="R47" s="9">
        <f t="shared" si="10"/>
        <v>10</v>
      </c>
      <c r="S47" s="9">
        <f t="shared" si="5"/>
        <v>10</v>
      </c>
      <c r="T47" s="9">
        <f>VLOOKUP(O47,Comisiones!A:N,HLOOKUP(G47,Comisiones!$1:$7,2,0),0)</f>
        <v>0.13</v>
      </c>
      <c r="U47" s="9">
        <f t="shared" si="1"/>
        <v>180</v>
      </c>
      <c r="V47" s="9">
        <f t="shared" si="6"/>
        <v>100</v>
      </c>
      <c r="W47" s="9">
        <f t="shared" si="7"/>
        <v>23.400000000000002</v>
      </c>
      <c r="X47" s="9">
        <f t="shared" si="8"/>
        <v>56.599999999999994</v>
      </c>
      <c r="Y47" s="11">
        <f t="shared" si="9"/>
        <v>0.31444444444444442</v>
      </c>
    </row>
    <row r="48" spans="1:25" x14ac:dyDescent="0.2">
      <c r="A48" s="2">
        <v>47</v>
      </c>
      <c r="B48" s="3">
        <v>44943</v>
      </c>
      <c r="C48" s="2">
        <v>1</v>
      </c>
      <c r="D48" s="2">
        <v>15</v>
      </c>
      <c r="E48" s="2">
        <v>11</v>
      </c>
      <c r="F48" t="str">
        <f t="shared" si="2"/>
        <v>Tuesday</v>
      </c>
      <c r="G48" t="str">
        <f t="shared" si="3"/>
        <v>January</v>
      </c>
      <c r="H48" t="str">
        <f>VLOOKUP(C48,Productos!A:B,2,0)</f>
        <v>Producto A</v>
      </c>
      <c r="I48">
        <f>VLOOKUP(Ventas!C48,Productos!A:C,3,0)</f>
        <v>10</v>
      </c>
      <c r="J48">
        <f>VLOOKUP(C48,Productos!$A$1:$D$11,4,0)</f>
        <v>20</v>
      </c>
      <c r="K48" s="7" t="str">
        <f>VLOOKUP(D48,Vendedores!$A$1:$F$5000,6,0)</f>
        <v>Gomez, David</v>
      </c>
      <c r="L48" s="7">
        <f>VLOOKUP(D48,Vendedores!$A$1:$E$50000,5,0)</f>
        <v>1821</v>
      </c>
      <c r="M48">
        <f>VLOOKUP(D48,Vendedores!A:F,2,FALSE)</f>
        <v>8</v>
      </c>
      <c r="N48" s="7" t="str">
        <f>VLOOKUP(Ventas!D48,Vendedores!A:G,7,0)</f>
        <v>Pasante</v>
      </c>
      <c r="O48">
        <f>VLOOKUP(D48,Vendedores!A:H,8,0)</f>
        <v>1</v>
      </c>
      <c r="P48" s="18">
        <f t="shared" si="4"/>
        <v>20</v>
      </c>
      <c r="Q48" s="9">
        <f t="shared" si="0"/>
        <v>10</v>
      </c>
      <c r="R48" s="9">
        <f t="shared" si="10"/>
        <v>10</v>
      </c>
      <c r="S48" s="9">
        <f t="shared" si="5"/>
        <v>10</v>
      </c>
      <c r="T48" s="9">
        <f>VLOOKUP(O48,Comisiones!A:N,HLOOKUP(G48,Comisiones!$1:$7,2,0),0)</f>
        <v>0.1</v>
      </c>
      <c r="U48" s="9">
        <f t="shared" si="1"/>
        <v>220</v>
      </c>
      <c r="V48" s="9">
        <f t="shared" si="6"/>
        <v>110</v>
      </c>
      <c r="W48" s="9">
        <f t="shared" si="7"/>
        <v>22</v>
      </c>
      <c r="X48" s="9">
        <f t="shared" si="8"/>
        <v>88</v>
      </c>
      <c r="Y48" s="11">
        <f t="shared" si="9"/>
        <v>0.4</v>
      </c>
    </row>
    <row r="49" spans="1:25" x14ac:dyDescent="0.2">
      <c r="A49" s="2">
        <v>48</v>
      </c>
      <c r="B49" s="3">
        <v>44943</v>
      </c>
      <c r="C49" s="2">
        <v>5</v>
      </c>
      <c r="D49" s="2">
        <v>19</v>
      </c>
      <c r="E49" s="2">
        <v>13</v>
      </c>
      <c r="F49" t="str">
        <f t="shared" si="2"/>
        <v>Tuesday</v>
      </c>
      <c r="G49" t="str">
        <f t="shared" si="3"/>
        <v>January</v>
      </c>
      <c r="H49" t="str">
        <f>VLOOKUP(C49,Productos!A:B,2,0)</f>
        <v>Producto E</v>
      </c>
      <c r="I49">
        <f>VLOOKUP(Ventas!C49,Productos!A:C,3,0)</f>
        <v>24</v>
      </c>
      <c r="J49">
        <f>VLOOKUP(C49,Productos!$A$1:$D$11,4,0)</f>
        <v>48</v>
      </c>
      <c r="K49" s="7" t="str">
        <f>VLOOKUP(D49,Vendedores!$A$1:$F$5000,6,0)</f>
        <v>Rodriguez, Maria</v>
      </c>
      <c r="L49" s="7">
        <f>VLOOKUP(D49,Vendedores!$A$1:$E$50000,5,0)</f>
        <v>4862</v>
      </c>
      <c r="M49">
        <f>VLOOKUP(D49,Vendedores!A:F,2,FALSE)</f>
        <v>5</v>
      </c>
      <c r="N49" s="7" t="str">
        <f>VLOOKUP(Ventas!D49,Vendedores!A:G,7,0)</f>
        <v>Vendedor Sr</v>
      </c>
      <c r="O49">
        <f>VLOOKUP(D49,Vendedores!A:H,8,0)</f>
        <v>2</v>
      </c>
      <c r="P49" s="18">
        <f t="shared" si="4"/>
        <v>48</v>
      </c>
      <c r="Q49" s="9">
        <f t="shared" si="0"/>
        <v>24</v>
      </c>
      <c r="R49" s="9">
        <f t="shared" si="10"/>
        <v>24</v>
      </c>
      <c r="S49" s="9">
        <f t="shared" si="5"/>
        <v>25.68</v>
      </c>
      <c r="T49" s="9">
        <f>VLOOKUP(O49,Comisiones!A:N,HLOOKUP(G49,Comisiones!$1:$7,2,0),0)</f>
        <v>0.11</v>
      </c>
      <c r="U49" s="9">
        <f t="shared" si="1"/>
        <v>624</v>
      </c>
      <c r="V49" s="9">
        <f t="shared" si="6"/>
        <v>333.84</v>
      </c>
      <c r="W49" s="9">
        <f t="shared" si="7"/>
        <v>68.64</v>
      </c>
      <c r="X49" s="9">
        <f t="shared" si="8"/>
        <v>221.52000000000004</v>
      </c>
      <c r="Y49" s="11">
        <f t="shared" si="9"/>
        <v>0.35500000000000004</v>
      </c>
    </row>
    <row r="50" spans="1:25" x14ac:dyDescent="0.2">
      <c r="A50" s="2">
        <v>49</v>
      </c>
      <c r="B50" s="3">
        <v>44944</v>
      </c>
      <c r="C50" s="2">
        <v>7</v>
      </c>
      <c r="D50" s="2">
        <v>13</v>
      </c>
      <c r="E50" s="2">
        <v>17</v>
      </c>
      <c r="F50" t="str">
        <f t="shared" si="2"/>
        <v>Wednesday</v>
      </c>
      <c r="G50" t="str">
        <f t="shared" si="3"/>
        <v>January</v>
      </c>
      <c r="H50" t="str">
        <f>VLOOKUP(C50,Productos!A:B,2,0)</f>
        <v>Producto G</v>
      </c>
      <c r="I50">
        <f>VLOOKUP(Ventas!C50,Productos!A:C,3,0)</f>
        <v>17</v>
      </c>
      <c r="J50">
        <f>VLOOKUP(C50,Productos!$A$1:$D$11,4,0)</f>
        <v>34</v>
      </c>
      <c r="K50" s="7" t="str">
        <f>VLOOKUP(D50,Vendedores!$A$1:$F$5000,6,0)</f>
        <v>Gonzalez, Josefa</v>
      </c>
      <c r="L50" s="7">
        <f>VLOOKUP(D50,Vendedores!$A$1:$E$50000,5,0)</f>
        <v>1830</v>
      </c>
      <c r="M50">
        <f>VLOOKUP(D50,Vendedores!A:F,2,FALSE)</f>
        <v>8</v>
      </c>
      <c r="N50" s="7" t="str">
        <f>VLOOKUP(Ventas!D50,Vendedores!A:G,7,0)</f>
        <v>Pasante</v>
      </c>
      <c r="O50">
        <f>VLOOKUP(D50,Vendedores!A:H,8,0)</f>
        <v>1</v>
      </c>
      <c r="P50" s="18">
        <f t="shared" si="4"/>
        <v>34</v>
      </c>
      <c r="Q50" s="9">
        <f t="shared" si="0"/>
        <v>17</v>
      </c>
      <c r="R50" s="9">
        <f t="shared" si="10"/>
        <v>17</v>
      </c>
      <c r="S50" s="9">
        <f t="shared" si="5"/>
        <v>18.190000000000001</v>
      </c>
      <c r="T50" s="9">
        <f>VLOOKUP(O50,Comisiones!A:N,HLOOKUP(G50,Comisiones!$1:$7,2,0),0)</f>
        <v>0.1</v>
      </c>
      <c r="U50" s="9">
        <f t="shared" si="1"/>
        <v>578</v>
      </c>
      <c r="V50" s="9">
        <f t="shared" si="6"/>
        <v>309.23</v>
      </c>
      <c r="W50" s="9">
        <f t="shared" si="7"/>
        <v>57.800000000000004</v>
      </c>
      <c r="X50" s="9">
        <f t="shared" si="8"/>
        <v>210.96999999999997</v>
      </c>
      <c r="Y50" s="11">
        <f t="shared" si="9"/>
        <v>0.36499999999999994</v>
      </c>
    </row>
    <row r="51" spans="1:25" x14ac:dyDescent="0.2">
      <c r="A51" s="2">
        <v>50</v>
      </c>
      <c r="B51" s="3">
        <v>44944</v>
      </c>
      <c r="C51" s="2">
        <v>2</v>
      </c>
      <c r="D51" s="2">
        <v>13</v>
      </c>
      <c r="E51" s="2">
        <v>16</v>
      </c>
      <c r="F51" t="str">
        <f t="shared" si="2"/>
        <v>Wednesday</v>
      </c>
      <c r="G51" t="str">
        <f t="shared" si="3"/>
        <v>January</v>
      </c>
      <c r="H51" t="str">
        <f>VLOOKUP(C51,Productos!A:B,2,0)</f>
        <v>Producto B</v>
      </c>
      <c r="I51">
        <f>VLOOKUP(Ventas!C51,Productos!A:C,3,0)</f>
        <v>14</v>
      </c>
      <c r="J51">
        <f>VLOOKUP(C51,Productos!$A$1:$D$11,4,0)</f>
        <v>28</v>
      </c>
      <c r="K51" s="7" t="str">
        <f>VLOOKUP(D51,Vendedores!$A$1:$F$5000,6,0)</f>
        <v>Gonzalez, Josefa</v>
      </c>
      <c r="L51" s="7">
        <f>VLOOKUP(D51,Vendedores!$A$1:$E$50000,5,0)</f>
        <v>1830</v>
      </c>
      <c r="M51">
        <f>VLOOKUP(D51,Vendedores!A:F,2,FALSE)</f>
        <v>8</v>
      </c>
      <c r="N51" s="7" t="str">
        <f>VLOOKUP(Ventas!D51,Vendedores!A:G,7,0)</f>
        <v>Pasante</v>
      </c>
      <c r="O51">
        <f>VLOOKUP(D51,Vendedores!A:H,8,0)</f>
        <v>1</v>
      </c>
      <c r="P51" s="18">
        <f t="shared" si="4"/>
        <v>28</v>
      </c>
      <c r="Q51" s="9">
        <f t="shared" si="0"/>
        <v>14</v>
      </c>
      <c r="R51" s="9">
        <f t="shared" si="10"/>
        <v>14</v>
      </c>
      <c r="S51" s="9">
        <f t="shared" si="5"/>
        <v>14</v>
      </c>
      <c r="T51" s="9">
        <f>VLOOKUP(O51,Comisiones!A:N,HLOOKUP(G51,Comisiones!$1:$7,2,0),0)</f>
        <v>0.1</v>
      </c>
      <c r="U51" s="9">
        <f t="shared" si="1"/>
        <v>448</v>
      </c>
      <c r="V51" s="9">
        <f t="shared" si="6"/>
        <v>224</v>
      </c>
      <c r="W51" s="9">
        <f t="shared" si="7"/>
        <v>44.800000000000004</v>
      </c>
      <c r="X51" s="9">
        <f t="shared" si="8"/>
        <v>179.2</v>
      </c>
      <c r="Y51" s="11">
        <f t="shared" si="9"/>
        <v>0.39999999999999997</v>
      </c>
    </row>
    <row r="52" spans="1:25" x14ac:dyDescent="0.2">
      <c r="A52" s="2">
        <v>51</v>
      </c>
      <c r="B52" s="3">
        <v>44944</v>
      </c>
      <c r="C52" s="2">
        <v>3</v>
      </c>
      <c r="D52" s="2">
        <v>1</v>
      </c>
      <c r="E52" s="2">
        <v>9</v>
      </c>
      <c r="F52" t="str">
        <f t="shared" si="2"/>
        <v>Wednesday</v>
      </c>
      <c r="G52" t="str">
        <f t="shared" si="3"/>
        <v>January</v>
      </c>
      <c r="H52" t="str">
        <f>VLOOKUP(C52,Productos!A:B,2,0)</f>
        <v>Producto C</v>
      </c>
      <c r="I52">
        <f>VLOOKUP(Ventas!C52,Productos!A:C,3,0)</f>
        <v>23</v>
      </c>
      <c r="J52">
        <f>VLOOKUP(C52,Productos!$A$1:$D$11,4,0)</f>
        <v>46</v>
      </c>
      <c r="K52" s="7" t="str">
        <f>VLOOKUP(D52,Vendedores!$A$1:$F$5000,6,0)</f>
        <v>Garcia, Juan</v>
      </c>
      <c r="L52" s="7">
        <f>VLOOKUP(D52,Vendedores!$A$1:$E$50000,5,0)</f>
        <v>7402</v>
      </c>
      <c r="M52">
        <f>VLOOKUP(D52,Vendedores!A:F,2,FALSE)</f>
        <v>7</v>
      </c>
      <c r="N52" s="7" t="str">
        <f>VLOOKUP(Ventas!D52,Vendedores!A:G,7,0)</f>
        <v>Vendedor Jr</v>
      </c>
      <c r="O52">
        <f>VLOOKUP(D52,Vendedores!A:H,8,0)</f>
        <v>2</v>
      </c>
      <c r="P52" s="18">
        <f t="shared" si="4"/>
        <v>46</v>
      </c>
      <c r="Q52" s="9">
        <f t="shared" si="0"/>
        <v>23</v>
      </c>
      <c r="R52" s="9">
        <f t="shared" si="10"/>
        <v>23</v>
      </c>
      <c r="S52" s="9">
        <f t="shared" si="5"/>
        <v>23</v>
      </c>
      <c r="T52" s="9">
        <f>VLOOKUP(O52,Comisiones!A:N,HLOOKUP(G52,Comisiones!$1:$7,2,0),0)</f>
        <v>0.11</v>
      </c>
      <c r="U52" s="9">
        <f t="shared" si="1"/>
        <v>414</v>
      </c>
      <c r="V52" s="9">
        <f t="shared" si="6"/>
        <v>207</v>
      </c>
      <c r="W52" s="9">
        <f t="shared" si="7"/>
        <v>45.54</v>
      </c>
      <c r="X52" s="9">
        <f t="shared" si="8"/>
        <v>161.46</v>
      </c>
      <c r="Y52" s="11">
        <f t="shared" si="9"/>
        <v>0.39</v>
      </c>
    </row>
    <row r="53" spans="1:25" x14ac:dyDescent="0.2">
      <c r="A53" s="2">
        <v>52</v>
      </c>
      <c r="B53" s="3">
        <v>44945</v>
      </c>
      <c r="C53" s="2">
        <v>6</v>
      </c>
      <c r="D53" s="2">
        <v>19</v>
      </c>
      <c r="E53" s="2">
        <v>9</v>
      </c>
      <c r="F53" t="str">
        <f t="shared" si="2"/>
        <v>Thursday</v>
      </c>
      <c r="G53" t="str">
        <f t="shared" si="3"/>
        <v>January</v>
      </c>
      <c r="H53" t="str">
        <f>VLOOKUP(C53,Productos!A:B,2,0)</f>
        <v>Producto F</v>
      </c>
      <c r="I53">
        <f>VLOOKUP(Ventas!C53,Productos!A:C,3,0)</f>
        <v>16</v>
      </c>
      <c r="J53">
        <f>VLOOKUP(C53,Productos!$A$1:$D$11,4,0)</f>
        <v>32</v>
      </c>
      <c r="K53" s="7" t="str">
        <f>VLOOKUP(D53,Vendedores!$A$1:$F$5000,6,0)</f>
        <v>Rodriguez, Maria</v>
      </c>
      <c r="L53" s="7">
        <f>VLOOKUP(D53,Vendedores!$A$1:$E$50000,5,0)</f>
        <v>4862</v>
      </c>
      <c r="M53">
        <f>VLOOKUP(D53,Vendedores!A:F,2,FALSE)</f>
        <v>5</v>
      </c>
      <c r="N53" s="7" t="str">
        <f>VLOOKUP(Ventas!D53,Vendedores!A:G,7,0)</f>
        <v>Vendedor Sr</v>
      </c>
      <c r="O53">
        <f>VLOOKUP(D53,Vendedores!A:H,8,0)</f>
        <v>2</v>
      </c>
      <c r="P53" s="18">
        <f t="shared" si="4"/>
        <v>32</v>
      </c>
      <c r="Q53" s="9">
        <f t="shared" si="0"/>
        <v>16</v>
      </c>
      <c r="R53" s="9">
        <f t="shared" si="10"/>
        <v>16</v>
      </c>
      <c r="S53" s="9">
        <f t="shared" si="5"/>
        <v>17.12</v>
      </c>
      <c r="T53" s="9">
        <f>VLOOKUP(O53,Comisiones!A:N,HLOOKUP(G53,Comisiones!$1:$7,2,0),0)</f>
        <v>0.11</v>
      </c>
      <c r="U53" s="9">
        <f t="shared" si="1"/>
        <v>288</v>
      </c>
      <c r="V53" s="9">
        <f t="shared" si="6"/>
        <v>154.08000000000001</v>
      </c>
      <c r="W53" s="9">
        <f t="shared" si="7"/>
        <v>31.68</v>
      </c>
      <c r="X53" s="9">
        <f t="shared" si="8"/>
        <v>102.23999999999998</v>
      </c>
      <c r="Y53" s="11">
        <f t="shared" si="9"/>
        <v>0.35499999999999993</v>
      </c>
    </row>
    <row r="54" spans="1:25" x14ac:dyDescent="0.2">
      <c r="A54" s="2">
        <v>53</v>
      </c>
      <c r="B54" s="3">
        <v>44945</v>
      </c>
      <c r="C54" s="2">
        <v>5</v>
      </c>
      <c r="D54" s="2">
        <v>29</v>
      </c>
      <c r="E54" s="2">
        <v>16</v>
      </c>
      <c r="F54" t="str">
        <f t="shared" si="2"/>
        <v>Thursday</v>
      </c>
      <c r="G54" t="str">
        <f t="shared" si="3"/>
        <v>January</v>
      </c>
      <c r="H54" t="str">
        <f>VLOOKUP(C54,Productos!A:B,2,0)</f>
        <v>Producto E</v>
      </c>
      <c r="I54">
        <f>VLOOKUP(Ventas!C54,Productos!A:C,3,0)</f>
        <v>24</v>
      </c>
      <c r="J54">
        <f>VLOOKUP(C54,Productos!$A$1:$D$11,4,0)</f>
        <v>48</v>
      </c>
      <c r="K54" s="7" t="str">
        <f>VLOOKUP(D54,Vendedores!$A$1:$F$5000,6,0)</f>
        <v>Rodriguez, Jose</v>
      </c>
      <c r="L54" s="7">
        <f>VLOOKUP(D54,Vendedores!$A$1:$E$50000,5,0)</f>
        <v>4645</v>
      </c>
      <c r="M54">
        <f>VLOOKUP(D54,Vendedores!A:F,2,FALSE)</f>
        <v>5</v>
      </c>
      <c r="N54" s="7" t="str">
        <f>VLOOKUP(Ventas!D54,Vendedores!A:G,7,0)</f>
        <v>Vendedor Sr</v>
      </c>
      <c r="O54">
        <f>VLOOKUP(D54,Vendedores!A:H,8,0)</f>
        <v>2</v>
      </c>
      <c r="P54" s="18">
        <f t="shared" si="4"/>
        <v>48</v>
      </c>
      <c r="Q54" s="9">
        <f t="shared" si="0"/>
        <v>24</v>
      </c>
      <c r="R54" s="9">
        <f t="shared" si="10"/>
        <v>24</v>
      </c>
      <c r="S54" s="9">
        <f t="shared" si="5"/>
        <v>25.68</v>
      </c>
      <c r="T54" s="9">
        <f>VLOOKUP(O54,Comisiones!A:N,HLOOKUP(G54,Comisiones!$1:$7,2,0),0)</f>
        <v>0.11</v>
      </c>
      <c r="U54" s="9">
        <f t="shared" si="1"/>
        <v>768</v>
      </c>
      <c r="V54" s="9">
        <f t="shared" si="6"/>
        <v>410.88</v>
      </c>
      <c r="W54" s="9">
        <f t="shared" si="7"/>
        <v>84.48</v>
      </c>
      <c r="X54" s="9">
        <f t="shared" si="8"/>
        <v>272.64</v>
      </c>
      <c r="Y54" s="11">
        <f t="shared" si="9"/>
        <v>0.35499999999999998</v>
      </c>
    </row>
    <row r="55" spans="1:25" x14ac:dyDescent="0.2">
      <c r="A55" s="2">
        <v>54</v>
      </c>
      <c r="B55" s="3">
        <v>44945</v>
      </c>
      <c r="C55" s="2">
        <v>9</v>
      </c>
      <c r="D55" s="2">
        <v>40</v>
      </c>
      <c r="E55" s="2">
        <v>14</v>
      </c>
      <c r="F55" t="str">
        <f t="shared" si="2"/>
        <v>Thursday</v>
      </c>
      <c r="G55" t="str">
        <f t="shared" si="3"/>
        <v>January</v>
      </c>
      <c r="H55" t="str">
        <f>VLOOKUP(C55,Productos!A:B,2,0)</f>
        <v>Producto I</v>
      </c>
      <c r="I55">
        <f>VLOOKUP(Ventas!C55,Productos!A:C,3,0)</f>
        <v>26</v>
      </c>
      <c r="J55">
        <f>VLOOKUP(C55,Productos!$A$1:$D$11,4,0)</f>
        <v>52</v>
      </c>
      <c r="K55" s="7" t="str">
        <f>VLOOKUP(D55,Vendedores!$A$1:$F$5000,6,0)</f>
        <v>Martin, Carmen</v>
      </c>
      <c r="L55" s="7">
        <f>VLOOKUP(D55,Vendedores!$A$1:$E$50000,5,0)</f>
        <v>1598</v>
      </c>
      <c r="M55">
        <f>VLOOKUP(D55,Vendedores!A:F,2,FALSE)</f>
        <v>8</v>
      </c>
      <c r="N55" s="7" t="str">
        <f>VLOOKUP(Ventas!D55,Vendedores!A:G,7,0)</f>
        <v>Pasante</v>
      </c>
      <c r="O55">
        <f>VLOOKUP(D55,Vendedores!A:H,8,0)</f>
        <v>1</v>
      </c>
      <c r="P55" s="18">
        <f t="shared" si="4"/>
        <v>52</v>
      </c>
      <c r="Q55" s="9">
        <f t="shared" si="0"/>
        <v>26</v>
      </c>
      <c r="R55" s="9">
        <f t="shared" si="10"/>
        <v>28.6</v>
      </c>
      <c r="S55" s="9">
        <f t="shared" si="5"/>
        <v>28.6</v>
      </c>
      <c r="T55" s="9">
        <f>VLOOKUP(O55,Comisiones!A:N,HLOOKUP(G55,Comisiones!$1:$7,2,0),0)</f>
        <v>0.1</v>
      </c>
      <c r="U55" s="9">
        <f t="shared" si="1"/>
        <v>728</v>
      </c>
      <c r="V55" s="9">
        <f t="shared" si="6"/>
        <v>400.40000000000003</v>
      </c>
      <c r="W55" s="9">
        <f t="shared" si="7"/>
        <v>72.8</v>
      </c>
      <c r="X55" s="9">
        <f t="shared" si="8"/>
        <v>254.79999999999995</v>
      </c>
      <c r="Y55" s="11">
        <f t="shared" si="9"/>
        <v>0.34999999999999992</v>
      </c>
    </row>
    <row r="56" spans="1:25" x14ac:dyDescent="0.2">
      <c r="A56" s="2">
        <v>55</v>
      </c>
      <c r="B56" s="3">
        <v>44946</v>
      </c>
      <c r="C56" s="2">
        <v>8</v>
      </c>
      <c r="D56" s="2">
        <v>6</v>
      </c>
      <c r="E56" s="2">
        <v>12</v>
      </c>
      <c r="F56" t="str">
        <f t="shared" si="2"/>
        <v>Friday</v>
      </c>
      <c r="G56" t="str">
        <f t="shared" si="3"/>
        <v>January</v>
      </c>
      <c r="H56" t="str">
        <f>VLOOKUP(C56,Productos!A:B,2,0)</f>
        <v>Producto H</v>
      </c>
      <c r="I56">
        <f>VLOOKUP(Ventas!C56,Productos!A:C,3,0)</f>
        <v>14</v>
      </c>
      <c r="J56">
        <f>VLOOKUP(C56,Productos!$A$1:$D$11,4,0)</f>
        <v>28</v>
      </c>
      <c r="K56" s="7" t="str">
        <f>VLOOKUP(D56,Vendedores!$A$1:$F$5000,6,0)</f>
        <v>Martinez, Pilar</v>
      </c>
      <c r="L56" s="7">
        <f>VLOOKUP(D56,Vendedores!$A$1:$E$50000,5,0)</f>
        <v>2700</v>
      </c>
      <c r="M56">
        <f>VLOOKUP(D56,Vendedores!A:F,2,FALSE)</f>
        <v>2</v>
      </c>
      <c r="N56" s="7" t="str">
        <f>VLOOKUP(Ventas!D56,Vendedores!A:G,7,0)</f>
        <v>Director</v>
      </c>
      <c r="O56">
        <f>VLOOKUP(D56,Vendedores!A:H,8,0)</f>
        <v>4</v>
      </c>
      <c r="P56" s="18">
        <f t="shared" si="4"/>
        <v>25.2</v>
      </c>
      <c r="Q56" s="9">
        <f t="shared" si="0"/>
        <v>14</v>
      </c>
      <c r="R56" s="9">
        <f t="shared" si="10"/>
        <v>14</v>
      </c>
      <c r="S56" s="9">
        <f t="shared" si="5"/>
        <v>14.98</v>
      </c>
      <c r="T56" s="9">
        <f>VLOOKUP(O56,Comisiones!A:N,HLOOKUP(G56,Comisiones!$1:$7,2,0),0)</f>
        <v>0.13</v>
      </c>
      <c r="U56" s="9">
        <f t="shared" si="1"/>
        <v>302.39999999999998</v>
      </c>
      <c r="V56" s="9">
        <f t="shared" si="6"/>
        <v>179.76</v>
      </c>
      <c r="W56" s="9">
        <f t="shared" si="7"/>
        <v>39.311999999999998</v>
      </c>
      <c r="X56" s="9">
        <f t="shared" si="8"/>
        <v>83.327999999999975</v>
      </c>
      <c r="Y56" s="11">
        <f t="shared" si="9"/>
        <v>0.2755555555555555</v>
      </c>
    </row>
    <row r="57" spans="1:25" x14ac:dyDescent="0.2">
      <c r="A57" s="2">
        <v>56</v>
      </c>
      <c r="B57" s="3">
        <v>44946</v>
      </c>
      <c r="C57" s="2">
        <v>10</v>
      </c>
      <c r="D57" s="2">
        <v>21</v>
      </c>
      <c r="E57" s="2">
        <v>6</v>
      </c>
      <c r="F57" t="str">
        <f t="shared" si="2"/>
        <v>Friday</v>
      </c>
      <c r="G57" t="str">
        <f t="shared" si="3"/>
        <v>January</v>
      </c>
      <c r="H57" t="str">
        <f>VLOOKUP(C57,Productos!A:B,2,0)</f>
        <v>Producto J</v>
      </c>
      <c r="I57">
        <f>VLOOKUP(Ventas!C57,Productos!A:C,3,0)</f>
        <v>29</v>
      </c>
      <c r="J57">
        <f>VLOOKUP(C57,Productos!$A$1:$D$11,4,0)</f>
        <v>58</v>
      </c>
      <c r="K57" s="7" t="str">
        <f>VLOOKUP(D57,Vendedores!$A$1:$F$5000,6,0)</f>
        <v>Fernandez, Juan</v>
      </c>
      <c r="L57" s="7">
        <f>VLOOKUP(D57,Vendedores!$A$1:$E$50000,5,0)</f>
        <v>2616</v>
      </c>
      <c r="M57">
        <f>VLOOKUP(D57,Vendedores!A:F,2,FALSE)</f>
        <v>7</v>
      </c>
      <c r="N57" s="7" t="str">
        <f>VLOOKUP(Ventas!D57,Vendedores!A:G,7,0)</f>
        <v>Vendedor Jr</v>
      </c>
      <c r="O57">
        <f>VLOOKUP(D57,Vendedores!A:H,8,0)</f>
        <v>2</v>
      </c>
      <c r="P57" s="18">
        <f t="shared" si="4"/>
        <v>58</v>
      </c>
      <c r="Q57" s="9">
        <f t="shared" si="0"/>
        <v>29</v>
      </c>
      <c r="R57" s="9">
        <f t="shared" si="10"/>
        <v>31.900000000000002</v>
      </c>
      <c r="S57" s="9">
        <f t="shared" si="5"/>
        <v>31.900000000000002</v>
      </c>
      <c r="T57" s="9">
        <f>VLOOKUP(O57,Comisiones!A:N,HLOOKUP(G57,Comisiones!$1:$7,2,0),0)</f>
        <v>0.11</v>
      </c>
      <c r="U57" s="9">
        <f t="shared" si="1"/>
        <v>348</v>
      </c>
      <c r="V57" s="9">
        <f t="shared" si="6"/>
        <v>191.4</v>
      </c>
      <c r="W57" s="9">
        <f t="shared" si="7"/>
        <v>38.28</v>
      </c>
      <c r="X57" s="9">
        <f t="shared" si="8"/>
        <v>118.32</v>
      </c>
      <c r="Y57" s="11">
        <f t="shared" si="9"/>
        <v>0.33999999999999997</v>
      </c>
    </row>
    <row r="58" spans="1:25" x14ac:dyDescent="0.2">
      <c r="A58" s="2">
        <v>57</v>
      </c>
      <c r="B58" s="3">
        <v>44946</v>
      </c>
      <c r="C58" s="2">
        <v>8</v>
      </c>
      <c r="D58" s="2">
        <v>4</v>
      </c>
      <c r="E58" s="2">
        <v>10</v>
      </c>
      <c r="F58" t="str">
        <f t="shared" si="2"/>
        <v>Friday</v>
      </c>
      <c r="G58" t="str">
        <f t="shared" si="3"/>
        <v>January</v>
      </c>
      <c r="H58" t="str">
        <f>VLOOKUP(C58,Productos!A:B,2,0)</f>
        <v>Producto H</v>
      </c>
      <c r="I58">
        <f>VLOOKUP(Ventas!C58,Productos!A:C,3,0)</f>
        <v>14</v>
      </c>
      <c r="J58">
        <f>VLOOKUP(C58,Productos!$A$1:$D$11,4,0)</f>
        <v>28</v>
      </c>
      <c r="K58" s="7" t="str">
        <f>VLOOKUP(D58,Vendedores!$A$1:$F$5000,6,0)</f>
        <v>Fernandez, Isabel</v>
      </c>
      <c r="L58" s="7">
        <f>VLOOKUP(D58,Vendedores!$A$1:$E$50000,5,0)</f>
        <v>4345</v>
      </c>
      <c r="M58">
        <f>VLOOKUP(D58,Vendedores!A:F,2,FALSE)</f>
        <v>5</v>
      </c>
      <c r="N58" s="7" t="str">
        <f>VLOOKUP(Ventas!D58,Vendedores!A:G,7,0)</f>
        <v>Vendedor Sr</v>
      </c>
      <c r="O58">
        <f>VLOOKUP(D58,Vendedores!A:H,8,0)</f>
        <v>2</v>
      </c>
      <c r="P58" s="18">
        <f t="shared" si="4"/>
        <v>28</v>
      </c>
      <c r="Q58" s="9">
        <f t="shared" si="0"/>
        <v>14</v>
      </c>
      <c r="R58" s="9">
        <f t="shared" si="10"/>
        <v>14</v>
      </c>
      <c r="S58" s="9">
        <f t="shared" si="5"/>
        <v>14.98</v>
      </c>
      <c r="T58" s="9">
        <f>VLOOKUP(O58,Comisiones!A:N,HLOOKUP(G58,Comisiones!$1:$7,2,0),0)</f>
        <v>0.11</v>
      </c>
      <c r="U58" s="9">
        <f t="shared" si="1"/>
        <v>280</v>
      </c>
      <c r="V58" s="9">
        <f t="shared" si="6"/>
        <v>149.80000000000001</v>
      </c>
      <c r="W58" s="9">
        <f t="shared" si="7"/>
        <v>30.8</v>
      </c>
      <c r="X58" s="9">
        <f t="shared" si="8"/>
        <v>99.399999999999977</v>
      </c>
      <c r="Y58" s="11">
        <f t="shared" si="9"/>
        <v>0.35499999999999993</v>
      </c>
    </row>
    <row r="59" spans="1:25" x14ac:dyDescent="0.2">
      <c r="A59" s="2">
        <v>58</v>
      </c>
      <c r="B59" s="3">
        <v>44947</v>
      </c>
      <c r="C59" s="2">
        <v>4</v>
      </c>
      <c r="D59" s="2">
        <v>34</v>
      </c>
      <c r="E59" s="2">
        <v>19</v>
      </c>
      <c r="F59" t="str">
        <f t="shared" si="2"/>
        <v>Saturday</v>
      </c>
      <c r="G59" t="str">
        <f t="shared" si="3"/>
        <v>January</v>
      </c>
      <c r="H59" t="str">
        <f>VLOOKUP(C59,Productos!A:B,2,0)</f>
        <v>Producto D</v>
      </c>
      <c r="I59">
        <f>VLOOKUP(Ventas!C59,Productos!A:C,3,0)</f>
        <v>14</v>
      </c>
      <c r="J59">
        <f>VLOOKUP(C59,Productos!$A$1:$D$11,4,0)</f>
        <v>28</v>
      </c>
      <c r="K59" s="7" t="str">
        <f>VLOOKUP(D59,Vendedores!$A$1:$F$5000,6,0)</f>
        <v>Lopez, Teresa</v>
      </c>
      <c r="L59" s="7">
        <f>VLOOKUP(D59,Vendedores!$A$1:$E$50000,5,0)</f>
        <v>3680</v>
      </c>
      <c r="M59">
        <f>VLOOKUP(D59,Vendedores!A:F,2,FALSE)</f>
        <v>6</v>
      </c>
      <c r="N59" s="7" t="str">
        <f>VLOOKUP(Ventas!D59,Vendedores!A:G,7,0)</f>
        <v>Vendedor Ssr</v>
      </c>
      <c r="O59">
        <f>VLOOKUP(D59,Vendedores!A:H,8,0)</f>
        <v>2</v>
      </c>
      <c r="P59" s="18">
        <f t="shared" si="4"/>
        <v>28</v>
      </c>
      <c r="Q59" s="9">
        <f t="shared" si="0"/>
        <v>14</v>
      </c>
      <c r="R59" s="9">
        <f t="shared" si="10"/>
        <v>14</v>
      </c>
      <c r="S59" s="9">
        <f t="shared" si="5"/>
        <v>14</v>
      </c>
      <c r="T59" s="9">
        <f>VLOOKUP(O59,Comisiones!A:N,HLOOKUP(G59,Comisiones!$1:$7,2,0),0)</f>
        <v>0.11</v>
      </c>
      <c r="U59" s="9">
        <f t="shared" si="1"/>
        <v>532</v>
      </c>
      <c r="V59" s="9">
        <f t="shared" si="6"/>
        <v>266</v>
      </c>
      <c r="W59" s="9">
        <f t="shared" si="7"/>
        <v>58.52</v>
      </c>
      <c r="X59" s="9">
        <f t="shared" si="8"/>
        <v>207.48000000000002</v>
      </c>
      <c r="Y59" s="11">
        <f t="shared" si="9"/>
        <v>0.39</v>
      </c>
    </row>
    <row r="60" spans="1:25" x14ac:dyDescent="0.2">
      <c r="A60" s="2">
        <v>59</v>
      </c>
      <c r="B60" s="3">
        <v>44947</v>
      </c>
      <c r="C60" s="2">
        <v>2</v>
      </c>
      <c r="D60" s="2">
        <v>8</v>
      </c>
      <c r="E60" s="2">
        <v>10</v>
      </c>
      <c r="F60" t="str">
        <f t="shared" si="2"/>
        <v>Saturday</v>
      </c>
      <c r="G60" t="str">
        <f t="shared" si="3"/>
        <v>January</v>
      </c>
      <c r="H60" t="str">
        <f>VLOOKUP(C60,Productos!A:B,2,0)</f>
        <v>Producto B</v>
      </c>
      <c r="I60">
        <f>VLOOKUP(Ventas!C60,Productos!A:C,3,0)</f>
        <v>14</v>
      </c>
      <c r="J60">
        <f>VLOOKUP(C60,Productos!$A$1:$D$11,4,0)</f>
        <v>28</v>
      </c>
      <c r="K60" s="7" t="str">
        <f>VLOOKUP(D60,Vendedores!$A$1:$F$5000,6,0)</f>
        <v>Perez, Manuel</v>
      </c>
      <c r="L60" s="7">
        <f>VLOOKUP(D60,Vendedores!$A$1:$E$50000,5,0)</f>
        <v>6768</v>
      </c>
      <c r="M60">
        <f>VLOOKUP(D60,Vendedores!A:F,2,FALSE)</f>
        <v>3</v>
      </c>
      <c r="N60" s="7" t="str">
        <f>VLOOKUP(Ventas!D60,Vendedores!A:G,7,0)</f>
        <v>Gerente</v>
      </c>
      <c r="O60">
        <f>VLOOKUP(D60,Vendedores!A:H,8,0)</f>
        <v>3</v>
      </c>
      <c r="P60" s="18">
        <f t="shared" si="4"/>
        <v>25.2</v>
      </c>
      <c r="Q60" s="9">
        <f t="shared" si="0"/>
        <v>14</v>
      </c>
      <c r="R60" s="9">
        <f t="shared" si="10"/>
        <v>14</v>
      </c>
      <c r="S60" s="9">
        <f t="shared" si="5"/>
        <v>14</v>
      </c>
      <c r="T60" s="9">
        <f>VLOOKUP(O60,Comisiones!A:N,HLOOKUP(G60,Comisiones!$1:$7,2,0),0)</f>
        <v>0.12</v>
      </c>
      <c r="U60" s="9">
        <f t="shared" si="1"/>
        <v>252</v>
      </c>
      <c r="V60" s="9">
        <f t="shared" si="6"/>
        <v>140</v>
      </c>
      <c r="W60" s="9">
        <f t="shared" si="7"/>
        <v>30.24</v>
      </c>
      <c r="X60" s="9">
        <f t="shared" si="8"/>
        <v>81.759999999999991</v>
      </c>
      <c r="Y60" s="11">
        <f t="shared" si="9"/>
        <v>0.32444444444444442</v>
      </c>
    </row>
    <row r="61" spans="1:25" x14ac:dyDescent="0.2">
      <c r="A61" s="2">
        <v>60</v>
      </c>
      <c r="B61" s="3">
        <v>44947</v>
      </c>
      <c r="C61" s="2">
        <v>10</v>
      </c>
      <c r="D61" s="2">
        <v>10</v>
      </c>
      <c r="E61" s="2">
        <v>14</v>
      </c>
      <c r="F61" t="str">
        <f t="shared" si="2"/>
        <v>Saturday</v>
      </c>
      <c r="G61" t="str">
        <f t="shared" si="3"/>
        <v>January</v>
      </c>
      <c r="H61" t="str">
        <f>VLOOKUP(C61,Productos!A:B,2,0)</f>
        <v>Producto J</v>
      </c>
      <c r="I61">
        <f>VLOOKUP(Ventas!C61,Productos!A:C,3,0)</f>
        <v>29</v>
      </c>
      <c r="J61">
        <f>VLOOKUP(C61,Productos!$A$1:$D$11,4,0)</f>
        <v>58</v>
      </c>
      <c r="K61" s="7" t="str">
        <f>VLOOKUP(D61,Vendedores!$A$1:$F$5000,6,0)</f>
        <v>Martin, Francisco</v>
      </c>
      <c r="L61" s="7">
        <f>VLOOKUP(D61,Vendedores!$A$1:$E$50000,5,0)</f>
        <v>4384</v>
      </c>
      <c r="M61">
        <f>VLOOKUP(D61,Vendedores!A:F,2,FALSE)</f>
        <v>5</v>
      </c>
      <c r="N61" s="7" t="str">
        <f>VLOOKUP(Ventas!D61,Vendedores!A:G,7,0)</f>
        <v>Vendedor Sr</v>
      </c>
      <c r="O61">
        <f>VLOOKUP(D61,Vendedores!A:H,8,0)</f>
        <v>2</v>
      </c>
      <c r="P61" s="18">
        <f t="shared" si="4"/>
        <v>58</v>
      </c>
      <c r="Q61" s="9">
        <f t="shared" si="0"/>
        <v>29</v>
      </c>
      <c r="R61" s="9">
        <f t="shared" si="10"/>
        <v>31.900000000000002</v>
      </c>
      <c r="S61" s="9">
        <f t="shared" si="5"/>
        <v>31.900000000000002</v>
      </c>
      <c r="T61" s="9">
        <f>VLOOKUP(O61,Comisiones!A:N,HLOOKUP(G61,Comisiones!$1:$7,2,0),0)</f>
        <v>0.11</v>
      </c>
      <c r="U61" s="9">
        <f t="shared" si="1"/>
        <v>812</v>
      </c>
      <c r="V61" s="9">
        <f t="shared" si="6"/>
        <v>446.6</v>
      </c>
      <c r="W61" s="9">
        <f t="shared" si="7"/>
        <v>89.320000000000007</v>
      </c>
      <c r="X61" s="9">
        <f t="shared" si="8"/>
        <v>276.07999999999993</v>
      </c>
      <c r="Y61" s="11">
        <f t="shared" si="9"/>
        <v>0.33999999999999991</v>
      </c>
    </row>
    <row r="62" spans="1:25" x14ac:dyDescent="0.2">
      <c r="A62" s="2">
        <v>61</v>
      </c>
      <c r="B62" s="3">
        <v>44948</v>
      </c>
      <c r="C62" s="2">
        <v>4</v>
      </c>
      <c r="D62" s="2">
        <v>10</v>
      </c>
      <c r="E62" s="2">
        <v>11</v>
      </c>
      <c r="F62" t="str">
        <f t="shared" si="2"/>
        <v>Sunday</v>
      </c>
      <c r="G62" t="str">
        <f t="shared" si="3"/>
        <v>January</v>
      </c>
      <c r="H62" t="str">
        <f>VLOOKUP(C62,Productos!A:B,2,0)</f>
        <v>Producto D</v>
      </c>
      <c r="I62">
        <f>VLOOKUP(Ventas!C62,Productos!A:C,3,0)</f>
        <v>14</v>
      </c>
      <c r="J62">
        <f>VLOOKUP(C62,Productos!$A$1:$D$11,4,0)</f>
        <v>28</v>
      </c>
      <c r="K62" s="7" t="str">
        <f>VLOOKUP(D62,Vendedores!$A$1:$F$5000,6,0)</f>
        <v>Martin, Francisco</v>
      </c>
      <c r="L62" s="7">
        <f>VLOOKUP(D62,Vendedores!$A$1:$E$50000,5,0)</f>
        <v>4384</v>
      </c>
      <c r="M62">
        <f>VLOOKUP(D62,Vendedores!A:F,2,FALSE)</f>
        <v>5</v>
      </c>
      <c r="N62" s="7" t="str">
        <f>VLOOKUP(Ventas!D62,Vendedores!A:G,7,0)</f>
        <v>Vendedor Sr</v>
      </c>
      <c r="O62">
        <f>VLOOKUP(D62,Vendedores!A:H,8,0)</f>
        <v>2</v>
      </c>
      <c r="P62" s="18">
        <f t="shared" si="4"/>
        <v>33.6</v>
      </c>
      <c r="Q62" s="9">
        <f t="shared" si="0"/>
        <v>14</v>
      </c>
      <c r="R62" s="9">
        <f t="shared" si="10"/>
        <v>14</v>
      </c>
      <c r="S62" s="9">
        <f t="shared" si="5"/>
        <v>14</v>
      </c>
      <c r="T62" s="9">
        <f>VLOOKUP(O62,Comisiones!A:N,HLOOKUP(G62,Comisiones!$1:$7,2,0),0)</f>
        <v>0.11</v>
      </c>
      <c r="U62" s="9">
        <f t="shared" si="1"/>
        <v>369.6</v>
      </c>
      <c r="V62" s="9">
        <f t="shared" si="6"/>
        <v>154</v>
      </c>
      <c r="W62" s="9">
        <f t="shared" si="7"/>
        <v>40.656000000000006</v>
      </c>
      <c r="X62" s="9">
        <f t="shared" si="8"/>
        <v>174.94400000000002</v>
      </c>
      <c r="Y62" s="11">
        <f t="shared" si="9"/>
        <v>0.47333333333333333</v>
      </c>
    </row>
    <row r="63" spans="1:25" x14ac:dyDescent="0.2">
      <c r="A63" s="2">
        <v>62</v>
      </c>
      <c r="B63" s="3">
        <v>44948</v>
      </c>
      <c r="C63" s="2">
        <v>5</v>
      </c>
      <c r="D63" s="2">
        <v>15</v>
      </c>
      <c r="E63" s="2">
        <v>16</v>
      </c>
      <c r="F63" t="str">
        <f t="shared" si="2"/>
        <v>Sunday</v>
      </c>
      <c r="G63" t="str">
        <f t="shared" si="3"/>
        <v>January</v>
      </c>
      <c r="H63" t="str">
        <f>VLOOKUP(C63,Productos!A:B,2,0)</f>
        <v>Producto E</v>
      </c>
      <c r="I63">
        <f>VLOOKUP(Ventas!C63,Productos!A:C,3,0)</f>
        <v>24</v>
      </c>
      <c r="J63">
        <f>VLOOKUP(C63,Productos!$A$1:$D$11,4,0)</f>
        <v>48</v>
      </c>
      <c r="K63" s="7" t="str">
        <f>VLOOKUP(D63,Vendedores!$A$1:$F$5000,6,0)</f>
        <v>Gomez, David</v>
      </c>
      <c r="L63" s="7">
        <f>VLOOKUP(D63,Vendedores!$A$1:$E$50000,5,0)</f>
        <v>1821</v>
      </c>
      <c r="M63">
        <f>VLOOKUP(D63,Vendedores!A:F,2,FALSE)</f>
        <v>8</v>
      </c>
      <c r="N63" s="7" t="str">
        <f>VLOOKUP(Ventas!D63,Vendedores!A:G,7,0)</f>
        <v>Pasante</v>
      </c>
      <c r="O63">
        <f>VLOOKUP(D63,Vendedores!A:H,8,0)</f>
        <v>1</v>
      </c>
      <c r="P63" s="18">
        <f t="shared" si="4"/>
        <v>57.599999999999994</v>
      </c>
      <c r="Q63" s="9">
        <f t="shared" si="0"/>
        <v>24</v>
      </c>
      <c r="R63" s="9">
        <f t="shared" si="10"/>
        <v>24</v>
      </c>
      <c r="S63" s="9">
        <f t="shared" si="5"/>
        <v>25.68</v>
      </c>
      <c r="T63" s="9">
        <f>VLOOKUP(O63,Comisiones!A:N,HLOOKUP(G63,Comisiones!$1:$7,2,0),0)</f>
        <v>0.1</v>
      </c>
      <c r="U63" s="9">
        <f t="shared" si="1"/>
        <v>921.59999999999991</v>
      </c>
      <c r="V63" s="9">
        <f t="shared" si="6"/>
        <v>410.88</v>
      </c>
      <c r="W63" s="9">
        <f t="shared" si="7"/>
        <v>92.16</v>
      </c>
      <c r="X63" s="9">
        <f t="shared" si="8"/>
        <v>418.55999999999995</v>
      </c>
      <c r="Y63" s="11">
        <f t="shared" si="9"/>
        <v>0.45416666666666666</v>
      </c>
    </row>
    <row r="64" spans="1:25" x14ac:dyDescent="0.2">
      <c r="A64" s="2">
        <v>63</v>
      </c>
      <c r="B64" s="3">
        <v>44948</v>
      </c>
      <c r="C64" s="2">
        <v>6</v>
      </c>
      <c r="D64" s="2">
        <v>30</v>
      </c>
      <c r="E64" s="2">
        <v>11</v>
      </c>
      <c r="F64" t="str">
        <f t="shared" si="2"/>
        <v>Sunday</v>
      </c>
      <c r="G64" t="str">
        <f t="shared" si="3"/>
        <v>January</v>
      </c>
      <c r="H64" t="str">
        <f>VLOOKUP(C64,Productos!A:B,2,0)</f>
        <v>Producto F</v>
      </c>
      <c r="I64">
        <f>VLOOKUP(Ventas!C64,Productos!A:C,3,0)</f>
        <v>16</v>
      </c>
      <c r="J64">
        <f>VLOOKUP(C64,Productos!$A$1:$D$11,4,0)</f>
        <v>32</v>
      </c>
      <c r="K64" s="7" t="str">
        <f>VLOOKUP(D64,Vendedores!$A$1:$F$5000,6,0)</f>
        <v>Gonzalez, Francisco</v>
      </c>
      <c r="L64" s="7">
        <f>VLOOKUP(D64,Vendedores!$A$1:$E$50000,5,0)</f>
        <v>3909</v>
      </c>
      <c r="M64">
        <f>VLOOKUP(D64,Vendedores!A:F,2,FALSE)</f>
        <v>6</v>
      </c>
      <c r="N64" s="7" t="str">
        <f>VLOOKUP(Ventas!D64,Vendedores!A:G,7,0)</f>
        <v>Vendedor Ssr</v>
      </c>
      <c r="O64">
        <f>VLOOKUP(D64,Vendedores!A:H,8,0)</f>
        <v>2</v>
      </c>
      <c r="P64" s="18">
        <f t="shared" si="4"/>
        <v>38.4</v>
      </c>
      <c r="Q64" s="9">
        <f t="shared" si="0"/>
        <v>16</v>
      </c>
      <c r="R64" s="9">
        <f t="shared" si="10"/>
        <v>16</v>
      </c>
      <c r="S64" s="9">
        <f t="shared" si="5"/>
        <v>17.12</v>
      </c>
      <c r="T64" s="9">
        <f>VLOOKUP(O64,Comisiones!A:N,HLOOKUP(G64,Comisiones!$1:$7,2,0),0)</f>
        <v>0.11</v>
      </c>
      <c r="U64" s="9">
        <f t="shared" si="1"/>
        <v>422.4</v>
      </c>
      <c r="V64" s="9">
        <f t="shared" si="6"/>
        <v>188.32000000000002</v>
      </c>
      <c r="W64" s="9">
        <f t="shared" si="7"/>
        <v>46.463999999999999</v>
      </c>
      <c r="X64" s="9">
        <f t="shared" si="8"/>
        <v>187.61599999999996</v>
      </c>
      <c r="Y64" s="11">
        <f t="shared" si="9"/>
        <v>0.4441666666666666</v>
      </c>
    </row>
    <row r="65" spans="1:25" x14ac:dyDescent="0.2">
      <c r="A65" s="2">
        <v>64</v>
      </c>
      <c r="B65" s="3">
        <v>44949</v>
      </c>
      <c r="C65" s="2">
        <v>10</v>
      </c>
      <c r="D65" s="2">
        <v>14</v>
      </c>
      <c r="E65" s="2">
        <v>21</v>
      </c>
      <c r="F65" t="str">
        <f t="shared" si="2"/>
        <v>Monday</v>
      </c>
      <c r="G65" t="str">
        <f t="shared" si="3"/>
        <v>January</v>
      </c>
      <c r="H65" t="str">
        <f>VLOOKUP(C65,Productos!A:B,2,0)</f>
        <v>Producto J</v>
      </c>
      <c r="I65">
        <f>VLOOKUP(Ventas!C65,Productos!A:C,3,0)</f>
        <v>29</v>
      </c>
      <c r="J65">
        <f>VLOOKUP(C65,Productos!$A$1:$D$11,4,0)</f>
        <v>58</v>
      </c>
      <c r="K65" s="7" t="str">
        <f>VLOOKUP(D65,Vendedores!$A$1:$F$5000,6,0)</f>
        <v>Fernandez, Teresa</v>
      </c>
      <c r="L65" s="7">
        <f>VLOOKUP(D65,Vendedores!$A$1:$E$50000,5,0)</f>
        <v>7062</v>
      </c>
      <c r="M65">
        <f>VLOOKUP(D65,Vendedores!A:F,2,FALSE)</f>
        <v>2</v>
      </c>
      <c r="N65" s="7" t="str">
        <f>VLOOKUP(Ventas!D65,Vendedores!A:G,7,0)</f>
        <v>Director</v>
      </c>
      <c r="O65">
        <f>VLOOKUP(D65,Vendedores!A:H,8,0)</f>
        <v>4</v>
      </c>
      <c r="P65" s="18">
        <f t="shared" si="4"/>
        <v>52.2</v>
      </c>
      <c r="Q65" s="9">
        <f t="shared" si="0"/>
        <v>29</v>
      </c>
      <c r="R65" s="9">
        <f t="shared" si="10"/>
        <v>31.900000000000002</v>
      </c>
      <c r="S65" s="9">
        <f t="shared" si="5"/>
        <v>31.900000000000002</v>
      </c>
      <c r="T65" s="9">
        <f>VLOOKUP(O65,Comisiones!A:N,HLOOKUP(G65,Comisiones!$1:$7,2,0),0)</f>
        <v>0.13</v>
      </c>
      <c r="U65" s="9">
        <f t="shared" si="1"/>
        <v>1096.2</v>
      </c>
      <c r="V65" s="9">
        <f t="shared" si="6"/>
        <v>669.90000000000009</v>
      </c>
      <c r="W65" s="9">
        <f t="shared" si="7"/>
        <v>142.506</v>
      </c>
      <c r="X65" s="9">
        <f t="shared" si="8"/>
        <v>283.79399999999998</v>
      </c>
      <c r="Y65" s="11">
        <f t="shared" si="9"/>
        <v>0.25888888888888884</v>
      </c>
    </row>
    <row r="66" spans="1:25" x14ac:dyDescent="0.2">
      <c r="A66" s="2">
        <v>65</v>
      </c>
      <c r="B66" s="3">
        <v>44949</v>
      </c>
      <c r="C66" s="2">
        <v>6</v>
      </c>
      <c r="D66" s="2">
        <v>28</v>
      </c>
      <c r="E66" s="2">
        <v>18</v>
      </c>
      <c r="F66" t="str">
        <f t="shared" si="2"/>
        <v>Monday</v>
      </c>
      <c r="G66" t="str">
        <f t="shared" si="3"/>
        <v>January</v>
      </c>
      <c r="H66" t="str">
        <f>VLOOKUP(C66,Productos!A:B,2,0)</f>
        <v>Producto F</v>
      </c>
      <c r="I66">
        <f>VLOOKUP(Ventas!C66,Productos!A:C,3,0)</f>
        <v>16</v>
      </c>
      <c r="J66">
        <f>VLOOKUP(C66,Productos!$A$1:$D$11,4,0)</f>
        <v>32</v>
      </c>
      <c r="K66" s="7" t="str">
        <f>VLOOKUP(D66,Vendedores!$A$1:$F$5000,6,0)</f>
        <v>Garcia, Manuel</v>
      </c>
      <c r="L66" s="7">
        <f>VLOOKUP(D66,Vendedores!$A$1:$E$50000,5,0)</f>
        <v>5249</v>
      </c>
      <c r="M66">
        <f>VLOOKUP(D66,Vendedores!A:F,2,FALSE)</f>
        <v>4</v>
      </c>
      <c r="N66" s="7" t="str">
        <f>VLOOKUP(Ventas!D66,Vendedores!A:G,7,0)</f>
        <v>Jefe</v>
      </c>
      <c r="O66">
        <f>VLOOKUP(D66,Vendedores!A:H,8,0)</f>
        <v>3</v>
      </c>
      <c r="P66" s="18">
        <f t="shared" si="4"/>
        <v>32</v>
      </c>
      <c r="Q66" s="9">
        <f t="shared" ref="Q66:Q129" si="11">IF(AND(OR(H66="Producto A",H66="Producto B",H66="Producto C",H66="Producto D"),OR(G66="June",G66="July",G66="August")),I66 * 1.05,I66)</f>
        <v>16</v>
      </c>
      <c r="R66" s="9">
        <f t="shared" si="10"/>
        <v>16</v>
      </c>
      <c r="S66" s="9">
        <f t="shared" si="5"/>
        <v>17.12</v>
      </c>
      <c r="T66" s="9">
        <f>VLOOKUP(O66,Comisiones!A:N,HLOOKUP(G66,Comisiones!$1:$7,2,0),0)</f>
        <v>0.12</v>
      </c>
      <c r="U66" s="9">
        <f t="shared" ref="U66:U129" si="12">P66*E66</f>
        <v>576</v>
      </c>
      <c r="V66" s="9">
        <f t="shared" si="6"/>
        <v>308.16000000000003</v>
      </c>
      <c r="W66" s="9">
        <f t="shared" si="7"/>
        <v>69.12</v>
      </c>
      <c r="X66" s="9">
        <f t="shared" si="8"/>
        <v>198.71999999999997</v>
      </c>
      <c r="Y66" s="11">
        <f t="shared" si="9"/>
        <v>0.34499999999999997</v>
      </c>
    </row>
    <row r="67" spans="1:25" x14ac:dyDescent="0.2">
      <c r="A67" s="2">
        <v>66</v>
      </c>
      <c r="B67" s="3">
        <v>44949</v>
      </c>
      <c r="C67" s="2">
        <v>3</v>
      </c>
      <c r="D67" s="2">
        <v>29</v>
      </c>
      <c r="E67" s="2">
        <v>15</v>
      </c>
      <c r="F67" t="str">
        <f t="shared" ref="F67:F130" si="13">TEXT(B:B,"dddd")</f>
        <v>Monday</v>
      </c>
      <c r="G67" t="str">
        <f t="shared" ref="G67:G130" si="14">TEXT(B:B,"mmmm")</f>
        <v>January</v>
      </c>
      <c r="H67" t="str">
        <f>VLOOKUP(C67,Productos!A:B,2,0)</f>
        <v>Producto C</v>
      </c>
      <c r="I67">
        <f>VLOOKUP(Ventas!C67,Productos!A:C,3,0)</f>
        <v>23</v>
      </c>
      <c r="J67">
        <f>VLOOKUP(C67,Productos!$A$1:$D$11,4,0)</f>
        <v>46</v>
      </c>
      <c r="K67" s="7" t="str">
        <f>VLOOKUP(D67,Vendedores!$A$1:$F$5000,6,0)</f>
        <v>Rodriguez, Jose</v>
      </c>
      <c r="L67" s="7">
        <f>VLOOKUP(D67,Vendedores!$A$1:$E$50000,5,0)</f>
        <v>4645</v>
      </c>
      <c r="M67">
        <f>VLOOKUP(D67,Vendedores!A:F,2,FALSE)</f>
        <v>5</v>
      </c>
      <c r="N67" s="7" t="str">
        <f>VLOOKUP(Ventas!D67,Vendedores!A:G,7,0)</f>
        <v>Vendedor Sr</v>
      </c>
      <c r="O67">
        <f>VLOOKUP(D67,Vendedores!A:H,8,0)</f>
        <v>2</v>
      </c>
      <c r="P67" s="18">
        <f t="shared" ref="P67:P130" si="15">IF(OR(M67=1,M67=2,M67=3),J67*0.9,IF(F67="Sunday",J67*1.2,J67))</f>
        <v>46</v>
      </c>
      <c r="Q67" s="9">
        <f t="shared" si="11"/>
        <v>23</v>
      </c>
      <c r="R67" s="9">
        <f t="shared" si="10"/>
        <v>23</v>
      </c>
      <c r="S67" s="9">
        <f t="shared" ref="S67:S130" si="16">IF(AND(OR(C67=1,C67=2,C67=3,C67=4),OR(G67="June",G67="July",G67="August")),I67*1.05,IF(AND(OR(C67=5,C67=6,C67=7,C67=8),OR(G67="December",G67="January",G67="February")),I67*1.07,IF(AND(OR(C67=9,C67=10),OR(G67=G67="December",G67="January",G67="February")),I67*1.1,I67)))</f>
        <v>23</v>
      </c>
      <c r="T67" s="9">
        <f>VLOOKUP(O67,Comisiones!A:N,HLOOKUP(G67,Comisiones!$1:$7,2,0),0)</f>
        <v>0.11</v>
      </c>
      <c r="U67" s="9">
        <f t="shared" si="12"/>
        <v>690</v>
      </c>
      <c r="V67" s="9">
        <f t="shared" ref="V67:V130" si="17">E67*S67</f>
        <v>345</v>
      </c>
      <c r="W67" s="9">
        <f t="shared" ref="W67:W130" si="18">U67*T67</f>
        <v>75.900000000000006</v>
      </c>
      <c r="X67" s="9">
        <f t="shared" ref="X67:X130" si="19">U67-(V67+W67)</f>
        <v>269.10000000000002</v>
      </c>
      <c r="Y67" s="11">
        <f t="shared" ref="Y67:Y130" si="20">X67/U67</f>
        <v>0.39</v>
      </c>
    </row>
    <row r="68" spans="1:25" x14ac:dyDescent="0.2">
      <c r="A68" s="2">
        <v>67</v>
      </c>
      <c r="B68" s="3">
        <v>44950</v>
      </c>
      <c r="C68" s="2">
        <v>5</v>
      </c>
      <c r="D68" s="2">
        <v>3</v>
      </c>
      <c r="E68" s="2">
        <v>14</v>
      </c>
      <c r="F68" t="str">
        <f t="shared" si="13"/>
        <v>Tuesday</v>
      </c>
      <c r="G68" t="str">
        <f t="shared" si="14"/>
        <v>January</v>
      </c>
      <c r="H68" t="str">
        <f>VLOOKUP(C68,Productos!A:B,2,0)</f>
        <v>Producto E</v>
      </c>
      <c r="I68">
        <f>VLOOKUP(Ventas!C68,Productos!A:C,3,0)</f>
        <v>24</v>
      </c>
      <c r="J68">
        <f>VLOOKUP(C68,Productos!$A$1:$D$11,4,0)</f>
        <v>48</v>
      </c>
      <c r="K68" s="7" t="str">
        <f>VLOOKUP(D68,Vendedores!$A$1:$F$5000,6,0)</f>
        <v>Gonzalez, Pedro</v>
      </c>
      <c r="L68" s="7">
        <f>VLOOKUP(D68,Vendedores!$A$1:$E$50000,5,0)</f>
        <v>5010</v>
      </c>
      <c r="M68">
        <f>VLOOKUP(D68,Vendedores!A:F,2,FALSE)</f>
        <v>4</v>
      </c>
      <c r="N68" s="7" t="str">
        <f>VLOOKUP(Ventas!D68,Vendedores!A:G,7,0)</f>
        <v>Jefe</v>
      </c>
      <c r="O68">
        <f>VLOOKUP(D68,Vendedores!A:H,8,0)</f>
        <v>3</v>
      </c>
      <c r="P68" s="18">
        <f t="shared" si="15"/>
        <v>48</v>
      </c>
      <c r="Q68" s="9">
        <f t="shared" si="11"/>
        <v>24</v>
      </c>
      <c r="R68" s="9">
        <f t="shared" ref="R68:R131" si="21">IF(OR(G68="January",G68="February",G68="December"),IF(OR(H68="Producto E",H68="Producto F",H68="Producto G",H68="Producto H",I68*1.07),IF(OR(H68="Producto J",H68="Producto I"),I68*1.1,I68)),I68)</f>
        <v>24</v>
      </c>
      <c r="S68" s="9">
        <f t="shared" si="16"/>
        <v>25.68</v>
      </c>
      <c r="T68" s="9">
        <f>VLOOKUP(O68,Comisiones!A:N,HLOOKUP(G68,Comisiones!$1:$7,2,0),0)</f>
        <v>0.12</v>
      </c>
      <c r="U68" s="9">
        <f t="shared" si="12"/>
        <v>672</v>
      </c>
      <c r="V68" s="9">
        <f t="shared" si="17"/>
        <v>359.52</v>
      </c>
      <c r="W68" s="9">
        <f t="shared" si="18"/>
        <v>80.64</v>
      </c>
      <c r="X68" s="9">
        <f t="shared" si="19"/>
        <v>231.84000000000003</v>
      </c>
      <c r="Y68" s="11">
        <f t="shared" si="20"/>
        <v>0.34500000000000003</v>
      </c>
    </row>
    <row r="69" spans="1:25" x14ac:dyDescent="0.2">
      <c r="A69" s="2">
        <v>68</v>
      </c>
      <c r="B69" s="3">
        <v>44950</v>
      </c>
      <c r="C69" s="2">
        <v>1</v>
      </c>
      <c r="D69" s="2">
        <v>32</v>
      </c>
      <c r="E69" s="2">
        <v>10</v>
      </c>
      <c r="F69" t="str">
        <f t="shared" si="13"/>
        <v>Tuesday</v>
      </c>
      <c r="G69" t="str">
        <f t="shared" si="14"/>
        <v>January</v>
      </c>
      <c r="H69" t="str">
        <f>VLOOKUP(C69,Productos!A:B,2,0)</f>
        <v>Producto A</v>
      </c>
      <c r="I69">
        <f>VLOOKUP(Ventas!C69,Productos!A:C,3,0)</f>
        <v>10</v>
      </c>
      <c r="J69">
        <f>VLOOKUP(C69,Productos!$A$1:$D$11,4,0)</f>
        <v>20</v>
      </c>
      <c r="K69" s="7" t="str">
        <f>VLOOKUP(D69,Vendedores!$A$1:$F$5000,6,0)</f>
        <v>Gomez, Javier</v>
      </c>
      <c r="L69" s="7">
        <f>VLOOKUP(D69,Vendedores!$A$1:$E$50000,5,0)</f>
        <v>1612</v>
      </c>
      <c r="M69">
        <f>VLOOKUP(D69,Vendedores!A:F,2,FALSE)</f>
        <v>8</v>
      </c>
      <c r="N69" s="7" t="str">
        <f>VLOOKUP(Ventas!D69,Vendedores!A:G,7,0)</f>
        <v>Pasante</v>
      </c>
      <c r="O69">
        <f>VLOOKUP(D69,Vendedores!A:H,8,0)</f>
        <v>1</v>
      </c>
      <c r="P69" s="18">
        <f t="shared" si="15"/>
        <v>20</v>
      </c>
      <c r="Q69" s="9">
        <f t="shared" si="11"/>
        <v>10</v>
      </c>
      <c r="R69" s="9">
        <f t="shared" si="21"/>
        <v>10</v>
      </c>
      <c r="S69" s="9">
        <f t="shared" si="16"/>
        <v>10</v>
      </c>
      <c r="T69" s="9">
        <f>VLOOKUP(O69,Comisiones!A:N,HLOOKUP(G69,Comisiones!$1:$7,2,0),0)</f>
        <v>0.1</v>
      </c>
      <c r="U69" s="9">
        <f t="shared" si="12"/>
        <v>200</v>
      </c>
      <c r="V69" s="9">
        <f t="shared" si="17"/>
        <v>100</v>
      </c>
      <c r="W69" s="9">
        <f t="shared" si="18"/>
        <v>20</v>
      </c>
      <c r="X69" s="9">
        <f t="shared" si="19"/>
        <v>80</v>
      </c>
      <c r="Y69" s="11">
        <f t="shared" si="20"/>
        <v>0.4</v>
      </c>
    </row>
    <row r="70" spans="1:25" x14ac:dyDescent="0.2">
      <c r="A70" s="2">
        <v>69</v>
      </c>
      <c r="B70" s="3">
        <v>44950</v>
      </c>
      <c r="C70" s="2">
        <v>6</v>
      </c>
      <c r="D70" s="2">
        <v>21</v>
      </c>
      <c r="E70" s="2">
        <v>12</v>
      </c>
      <c r="F70" t="str">
        <f t="shared" si="13"/>
        <v>Tuesday</v>
      </c>
      <c r="G70" t="str">
        <f t="shared" si="14"/>
        <v>January</v>
      </c>
      <c r="H70" t="str">
        <f>VLOOKUP(C70,Productos!A:B,2,0)</f>
        <v>Producto F</v>
      </c>
      <c r="I70">
        <f>VLOOKUP(Ventas!C70,Productos!A:C,3,0)</f>
        <v>16</v>
      </c>
      <c r="J70">
        <f>VLOOKUP(C70,Productos!$A$1:$D$11,4,0)</f>
        <v>32</v>
      </c>
      <c r="K70" s="7" t="str">
        <f>VLOOKUP(D70,Vendedores!$A$1:$F$5000,6,0)</f>
        <v>Fernandez, Juan</v>
      </c>
      <c r="L70" s="7">
        <f>VLOOKUP(D70,Vendedores!$A$1:$E$50000,5,0)</f>
        <v>2616</v>
      </c>
      <c r="M70">
        <f>VLOOKUP(D70,Vendedores!A:F,2,FALSE)</f>
        <v>7</v>
      </c>
      <c r="N70" s="7" t="str">
        <f>VLOOKUP(Ventas!D70,Vendedores!A:G,7,0)</f>
        <v>Vendedor Jr</v>
      </c>
      <c r="O70">
        <f>VLOOKUP(D70,Vendedores!A:H,8,0)</f>
        <v>2</v>
      </c>
      <c r="P70" s="18">
        <f t="shared" si="15"/>
        <v>32</v>
      </c>
      <c r="Q70" s="9">
        <f t="shared" si="11"/>
        <v>16</v>
      </c>
      <c r="R70" s="9">
        <f t="shared" si="21"/>
        <v>16</v>
      </c>
      <c r="S70" s="9">
        <f t="shared" si="16"/>
        <v>17.12</v>
      </c>
      <c r="T70" s="9">
        <f>VLOOKUP(O70,Comisiones!A:N,HLOOKUP(G70,Comisiones!$1:$7,2,0),0)</f>
        <v>0.11</v>
      </c>
      <c r="U70" s="9">
        <f t="shared" si="12"/>
        <v>384</v>
      </c>
      <c r="V70" s="9">
        <f t="shared" si="17"/>
        <v>205.44</v>
      </c>
      <c r="W70" s="9">
        <f t="shared" si="18"/>
        <v>42.24</v>
      </c>
      <c r="X70" s="9">
        <f t="shared" si="19"/>
        <v>136.32</v>
      </c>
      <c r="Y70" s="11">
        <f t="shared" si="20"/>
        <v>0.35499999999999998</v>
      </c>
    </row>
    <row r="71" spans="1:25" x14ac:dyDescent="0.2">
      <c r="A71" s="2">
        <v>70</v>
      </c>
      <c r="B71" s="3">
        <v>44951</v>
      </c>
      <c r="C71" s="2">
        <v>9</v>
      </c>
      <c r="D71" s="2">
        <v>29</v>
      </c>
      <c r="E71" s="2">
        <v>15</v>
      </c>
      <c r="F71" t="str">
        <f t="shared" si="13"/>
        <v>Wednesday</v>
      </c>
      <c r="G71" t="str">
        <f t="shared" si="14"/>
        <v>January</v>
      </c>
      <c r="H71" t="str">
        <f>VLOOKUP(C71,Productos!A:B,2,0)</f>
        <v>Producto I</v>
      </c>
      <c r="I71">
        <f>VLOOKUP(Ventas!C71,Productos!A:C,3,0)</f>
        <v>26</v>
      </c>
      <c r="J71">
        <f>VLOOKUP(C71,Productos!$A$1:$D$11,4,0)</f>
        <v>52</v>
      </c>
      <c r="K71" s="7" t="str">
        <f>VLOOKUP(D71,Vendedores!$A$1:$F$5000,6,0)</f>
        <v>Rodriguez, Jose</v>
      </c>
      <c r="L71" s="7">
        <f>VLOOKUP(D71,Vendedores!$A$1:$E$50000,5,0)</f>
        <v>4645</v>
      </c>
      <c r="M71">
        <f>VLOOKUP(D71,Vendedores!A:F,2,FALSE)</f>
        <v>5</v>
      </c>
      <c r="N71" s="7" t="str">
        <f>VLOOKUP(Ventas!D71,Vendedores!A:G,7,0)</f>
        <v>Vendedor Sr</v>
      </c>
      <c r="O71">
        <f>VLOOKUP(D71,Vendedores!A:H,8,0)</f>
        <v>2</v>
      </c>
      <c r="P71" s="18">
        <f t="shared" si="15"/>
        <v>52</v>
      </c>
      <c r="Q71" s="9">
        <f t="shared" si="11"/>
        <v>26</v>
      </c>
      <c r="R71" s="9">
        <f t="shared" si="21"/>
        <v>28.6</v>
      </c>
      <c r="S71" s="9">
        <f t="shared" si="16"/>
        <v>28.6</v>
      </c>
      <c r="T71" s="9">
        <f>VLOOKUP(O71,Comisiones!A:N,HLOOKUP(G71,Comisiones!$1:$7,2,0),0)</f>
        <v>0.11</v>
      </c>
      <c r="U71" s="9">
        <f t="shared" si="12"/>
        <v>780</v>
      </c>
      <c r="V71" s="9">
        <f t="shared" si="17"/>
        <v>429</v>
      </c>
      <c r="W71" s="9">
        <f t="shared" si="18"/>
        <v>85.8</v>
      </c>
      <c r="X71" s="9">
        <f t="shared" si="19"/>
        <v>265.20000000000005</v>
      </c>
      <c r="Y71" s="11">
        <f t="shared" si="20"/>
        <v>0.34000000000000008</v>
      </c>
    </row>
    <row r="72" spans="1:25" x14ac:dyDescent="0.2">
      <c r="A72" s="2">
        <v>71</v>
      </c>
      <c r="B72" s="3">
        <v>44951</v>
      </c>
      <c r="C72" s="2">
        <v>10</v>
      </c>
      <c r="D72" s="2">
        <v>9</v>
      </c>
      <c r="E72" s="2">
        <v>18</v>
      </c>
      <c r="F72" t="str">
        <f t="shared" si="13"/>
        <v>Wednesday</v>
      </c>
      <c r="G72" t="str">
        <f t="shared" si="14"/>
        <v>January</v>
      </c>
      <c r="H72" t="str">
        <f>VLOOKUP(C72,Productos!A:B,2,0)</f>
        <v>Producto J</v>
      </c>
      <c r="I72">
        <f>VLOOKUP(Ventas!C72,Productos!A:C,3,0)</f>
        <v>29</v>
      </c>
      <c r="J72">
        <f>VLOOKUP(C72,Productos!$A$1:$D$11,4,0)</f>
        <v>58</v>
      </c>
      <c r="K72" s="7" t="str">
        <f>VLOOKUP(D72,Vendedores!$A$1:$F$5000,6,0)</f>
        <v>Gomez, Jose</v>
      </c>
      <c r="L72" s="7">
        <f>VLOOKUP(D72,Vendedores!$A$1:$E$50000,5,0)</f>
        <v>5400</v>
      </c>
      <c r="M72">
        <f>VLOOKUP(D72,Vendedores!A:F,2,FALSE)</f>
        <v>4</v>
      </c>
      <c r="N72" s="7" t="str">
        <f>VLOOKUP(Ventas!D72,Vendedores!A:G,7,0)</f>
        <v>Jefe</v>
      </c>
      <c r="O72">
        <f>VLOOKUP(D72,Vendedores!A:H,8,0)</f>
        <v>3</v>
      </c>
      <c r="P72" s="18">
        <f t="shared" si="15"/>
        <v>58</v>
      </c>
      <c r="Q72" s="9">
        <f t="shared" si="11"/>
        <v>29</v>
      </c>
      <c r="R72" s="9">
        <f t="shared" si="21"/>
        <v>31.900000000000002</v>
      </c>
      <c r="S72" s="9">
        <f t="shared" si="16"/>
        <v>31.900000000000002</v>
      </c>
      <c r="T72" s="9">
        <f>VLOOKUP(O72,Comisiones!A:N,HLOOKUP(G72,Comisiones!$1:$7,2,0),0)</f>
        <v>0.12</v>
      </c>
      <c r="U72" s="9">
        <f t="shared" si="12"/>
        <v>1044</v>
      </c>
      <c r="V72" s="9">
        <f t="shared" si="17"/>
        <v>574.20000000000005</v>
      </c>
      <c r="W72" s="9">
        <f t="shared" si="18"/>
        <v>125.28</v>
      </c>
      <c r="X72" s="9">
        <f t="shared" si="19"/>
        <v>344.52</v>
      </c>
      <c r="Y72" s="11">
        <f t="shared" si="20"/>
        <v>0.32999999999999996</v>
      </c>
    </row>
    <row r="73" spans="1:25" x14ac:dyDescent="0.2">
      <c r="A73" s="2">
        <v>72</v>
      </c>
      <c r="B73" s="3">
        <v>44951</v>
      </c>
      <c r="C73" s="2">
        <v>9</v>
      </c>
      <c r="D73" s="2">
        <v>17</v>
      </c>
      <c r="E73" s="2">
        <v>20</v>
      </c>
      <c r="F73" t="str">
        <f t="shared" si="13"/>
        <v>Wednesday</v>
      </c>
      <c r="G73" t="str">
        <f t="shared" si="14"/>
        <v>January</v>
      </c>
      <c r="H73" t="str">
        <f>VLOOKUP(C73,Productos!A:B,2,0)</f>
        <v>Producto I</v>
      </c>
      <c r="I73">
        <f>VLOOKUP(Ventas!C73,Productos!A:C,3,0)</f>
        <v>26</v>
      </c>
      <c r="J73">
        <f>VLOOKUP(C73,Productos!$A$1:$D$11,4,0)</f>
        <v>52</v>
      </c>
      <c r="K73" s="7" t="str">
        <f>VLOOKUP(D73,Vendedores!$A$1:$F$5000,6,0)</f>
        <v>Messi, Lionel</v>
      </c>
      <c r="L73" s="7">
        <f>VLOOKUP(D73,Vendedores!$A$1:$E$50000,5,0)</f>
        <v>8512</v>
      </c>
      <c r="M73">
        <f>VLOOKUP(D73,Vendedores!A:F,2,FALSE)</f>
        <v>1</v>
      </c>
      <c r="N73" s="7" t="str">
        <f>VLOOKUP(Ventas!D73,Vendedores!A:G,7,0)</f>
        <v>CEO</v>
      </c>
      <c r="O73">
        <f>VLOOKUP(D73,Vendedores!A:H,8,0)</f>
        <v>5</v>
      </c>
      <c r="P73" s="18">
        <f t="shared" si="15"/>
        <v>46.800000000000004</v>
      </c>
      <c r="Q73" s="9">
        <f t="shared" si="11"/>
        <v>26</v>
      </c>
      <c r="R73" s="9">
        <f t="shared" si="21"/>
        <v>28.6</v>
      </c>
      <c r="S73" s="9">
        <f t="shared" si="16"/>
        <v>28.6</v>
      </c>
      <c r="T73" s="9">
        <f>VLOOKUP(O73,Comisiones!A:N,HLOOKUP(G73,Comisiones!$1:$7,2,0),0)</f>
        <v>0.14000000000000001</v>
      </c>
      <c r="U73" s="9">
        <f t="shared" si="12"/>
        <v>936.00000000000011</v>
      </c>
      <c r="V73" s="9">
        <f t="shared" si="17"/>
        <v>572</v>
      </c>
      <c r="W73" s="9">
        <f t="shared" si="18"/>
        <v>131.04000000000002</v>
      </c>
      <c r="X73" s="9">
        <f t="shared" si="19"/>
        <v>232.96000000000015</v>
      </c>
      <c r="Y73" s="11">
        <f t="shared" si="20"/>
        <v>0.24888888888888902</v>
      </c>
    </row>
    <row r="74" spans="1:25" x14ac:dyDescent="0.2">
      <c r="A74" s="2">
        <v>73</v>
      </c>
      <c r="B74" s="3">
        <v>44952</v>
      </c>
      <c r="C74" s="2">
        <v>7</v>
      </c>
      <c r="D74" s="2">
        <v>36</v>
      </c>
      <c r="E74" s="2">
        <v>14</v>
      </c>
      <c r="F74" t="str">
        <f t="shared" si="13"/>
        <v>Thursday</v>
      </c>
      <c r="G74" t="str">
        <f t="shared" si="14"/>
        <v>January</v>
      </c>
      <c r="H74" t="str">
        <f>VLOOKUP(C74,Productos!A:B,2,0)</f>
        <v>Producto G</v>
      </c>
      <c r="I74">
        <f>VLOOKUP(Ventas!C74,Productos!A:C,3,0)</f>
        <v>17</v>
      </c>
      <c r="J74">
        <f>VLOOKUP(C74,Productos!$A$1:$D$11,4,0)</f>
        <v>34</v>
      </c>
      <c r="K74" s="7" t="str">
        <f>VLOOKUP(D74,Vendedores!$A$1:$F$5000,6,0)</f>
        <v>Rodriguez, Francisco</v>
      </c>
      <c r="L74" s="7">
        <f>VLOOKUP(D74,Vendedores!$A$1:$E$50000,5,0)</f>
        <v>1898</v>
      </c>
      <c r="M74">
        <f>VLOOKUP(D74,Vendedores!A:F,2,FALSE)</f>
        <v>8</v>
      </c>
      <c r="N74" s="7" t="str">
        <f>VLOOKUP(Ventas!D74,Vendedores!A:G,7,0)</f>
        <v>Pasante</v>
      </c>
      <c r="O74">
        <f>VLOOKUP(D74,Vendedores!A:H,8,0)</f>
        <v>1</v>
      </c>
      <c r="P74" s="18">
        <f t="shared" si="15"/>
        <v>34</v>
      </c>
      <c r="Q74" s="9">
        <f t="shared" si="11"/>
        <v>17</v>
      </c>
      <c r="R74" s="9">
        <f t="shared" si="21"/>
        <v>17</v>
      </c>
      <c r="S74" s="9">
        <f t="shared" si="16"/>
        <v>18.190000000000001</v>
      </c>
      <c r="T74" s="9">
        <f>VLOOKUP(O74,Comisiones!A:N,HLOOKUP(G74,Comisiones!$1:$7,2,0),0)</f>
        <v>0.1</v>
      </c>
      <c r="U74" s="9">
        <f t="shared" si="12"/>
        <v>476</v>
      </c>
      <c r="V74" s="9">
        <f t="shared" si="17"/>
        <v>254.66000000000003</v>
      </c>
      <c r="W74" s="9">
        <f t="shared" si="18"/>
        <v>47.6</v>
      </c>
      <c r="X74" s="9">
        <f t="shared" si="19"/>
        <v>173.73999999999995</v>
      </c>
      <c r="Y74" s="11">
        <f t="shared" si="20"/>
        <v>0.36499999999999988</v>
      </c>
    </row>
    <row r="75" spans="1:25" x14ac:dyDescent="0.2">
      <c r="A75" s="2">
        <v>74</v>
      </c>
      <c r="B75" s="3">
        <v>44952</v>
      </c>
      <c r="C75" s="2">
        <v>2</v>
      </c>
      <c r="D75" s="2">
        <v>18</v>
      </c>
      <c r="E75" s="2">
        <v>16</v>
      </c>
      <c r="F75" t="str">
        <f t="shared" si="13"/>
        <v>Thursday</v>
      </c>
      <c r="G75" t="str">
        <f t="shared" si="14"/>
        <v>January</v>
      </c>
      <c r="H75" t="str">
        <f>VLOOKUP(C75,Productos!A:B,2,0)</f>
        <v>Producto B</v>
      </c>
      <c r="I75">
        <f>VLOOKUP(Ventas!C75,Productos!A:C,3,0)</f>
        <v>14</v>
      </c>
      <c r="J75">
        <f>VLOOKUP(C75,Productos!$A$1:$D$11,4,0)</f>
        <v>28</v>
      </c>
      <c r="K75" s="7" t="str">
        <f>VLOOKUP(D75,Vendedores!$A$1:$F$5000,6,0)</f>
        <v>Garcia, Jose</v>
      </c>
      <c r="L75" s="7">
        <f>VLOOKUP(D75,Vendedores!$A$1:$E$50000,5,0)</f>
        <v>5194</v>
      </c>
      <c r="M75">
        <f>VLOOKUP(D75,Vendedores!A:F,2,FALSE)</f>
        <v>4</v>
      </c>
      <c r="N75" s="7" t="str">
        <f>VLOOKUP(Ventas!D75,Vendedores!A:G,7,0)</f>
        <v>Jefe</v>
      </c>
      <c r="O75">
        <f>VLOOKUP(D75,Vendedores!A:H,8,0)</f>
        <v>3</v>
      </c>
      <c r="P75" s="18">
        <f t="shared" si="15"/>
        <v>28</v>
      </c>
      <c r="Q75" s="9">
        <f t="shared" si="11"/>
        <v>14</v>
      </c>
      <c r="R75" s="9">
        <f t="shared" si="21"/>
        <v>14</v>
      </c>
      <c r="S75" s="9">
        <f t="shared" si="16"/>
        <v>14</v>
      </c>
      <c r="T75" s="9">
        <f>VLOOKUP(O75,Comisiones!A:N,HLOOKUP(G75,Comisiones!$1:$7,2,0),0)</f>
        <v>0.12</v>
      </c>
      <c r="U75" s="9">
        <f t="shared" si="12"/>
        <v>448</v>
      </c>
      <c r="V75" s="9">
        <f t="shared" si="17"/>
        <v>224</v>
      </c>
      <c r="W75" s="9">
        <f t="shared" si="18"/>
        <v>53.76</v>
      </c>
      <c r="X75" s="9">
        <f t="shared" si="19"/>
        <v>170.24</v>
      </c>
      <c r="Y75" s="11">
        <f t="shared" si="20"/>
        <v>0.38</v>
      </c>
    </row>
    <row r="76" spans="1:25" x14ac:dyDescent="0.2">
      <c r="A76" s="2">
        <v>75</v>
      </c>
      <c r="B76" s="3">
        <v>44952</v>
      </c>
      <c r="C76" s="2">
        <v>8</v>
      </c>
      <c r="D76" s="2">
        <v>39</v>
      </c>
      <c r="E76" s="2">
        <v>16</v>
      </c>
      <c r="F76" t="str">
        <f t="shared" si="13"/>
        <v>Thursday</v>
      </c>
      <c r="G76" t="str">
        <f t="shared" si="14"/>
        <v>January</v>
      </c>
      <c r="H76" t="str">
        <f>VLOOKUP(C76,Productos!A:B,2,0)</f>
        <v>Producto H</v>
      </c>
      <c r="I76">
        <f>VLOOKUP(Ventas!C76,Productos!A:C,3,0)</f>
        <v>14</v>
      </c>
      <c r="J76">
        <f>VLOOKUP(C76,Productos!$A$1:$D$11,4,0)</f>
        <v>28</v>
      </c>
      <c r="K76" s="7" t="str">
        <f>VLOOKUP(D76,Vendedores!$A$1:$F$5000,6,0)</f>
        <v>Gomez, Maria</v>
      </c>
      <c r="L76" s="7">
        <f>VLOOKUP(D76,Vendedores!$A$1:$E$50000,5,0)</f>
        <v>2483</v>
      </c>
      <c r="M76">
        <f>VLOOKUP(D76,Vendedores!A:F,2,FALSE)</f>
        <v>7</v>
      </c>
      <c r="N76" s="7" t="str">
        <f>VLOOKUP(Ventas!D76,Vendedores!A:G,7,0)</f>
        <v>Vendedor Jr</v>
      </c>
      <c r="O76">
        <f>VLOOKUP(D76,Vendedores!A:H,8,0)</f>
        <v>2</v>
      </c>
      <c r="P76" s="18">
        <f t="shared" si="15"/>
        <v>28</v>
      </c>
      <c r="Q76" s="9">
        <f t="shared" si="11"/>
        <v>14</v>
      </c>
      <c r="R76" s="9">
        <f t="shared" si="21"/>
        <v>14</v>
      </c>
      <c r="S76" s="9">
        <f t="shared" si="16"/>
        <v>14.98</v>
      </c>
      <c r="T76" s="9">
        <f>VLOOKUP(O76,Comisiones!A:N,HLOOKUP(G76,Comisiones!$1:$7,2,0),0)</f>
        <v>0.11</v>
      </c>
      <c r="U76" s="9">
        <f t="shared" si="12"/>
        <v>448</v>
      </c>
      <c r="V76" s="9">
        <f t="shared" si="17"/>
        <v>239.68</v>
      </c>
      <c r="W76" s="9">
        <f t="shared" si="18"/>
        <v>49.28</v>
      </c>
      <c r="X76" s="9">
        <f t="shared" si="19"/>
        <v>159.03999999999996</v>
      </c>
      <c r="Y76" s="11">
        <f t="shared" si="20"/>
        <v>0.35499999999999993</v>
      </c>
    </row>
    <row r="77" spans="1:25" x14ac:dyDescent="0.2">
      <c r="A77" s="2">
        <v>76</v>
      </c>
      <c r="B77" s="3">
        <v>44953</v>
      </c>
      <c r="C77" s="2">
        <v>5</v>
      </c>
      <c r="D77" s="2">
        <v>15</v>
      </c>
      <c r="E77" s="2">
        <v>15</v>
      </c>
      <c r="F77" t="str">
        <f t="shared" si="13"/>
        <v>Friday</v>
      </c>
      <c r="G77" t="str">
        <f t="shared" si="14"/>
        <v>January</v>
      </c>
      <c r="H77" t="str">
        <f>VLOOKUP(C77,Productos!A:B,2,0)</f>
        <v>Producto E</v>
      </c>
      <c r="I77">
        <f>VLOOKUP(Ventas!C77,Productos!A:C,3,0)</f>
        <v>24</v>
      </c>
      <c r="J77">
        <f>VLOOKUP(C77,Productos!$A$1:$D$11,4,0)</f>
        <v>48</v>
      </c>
      <c r="K77" s="7" t="str">
        <f>VLOOKUP(D77,Vendedores!$A$1:$F$5000,6,0)</f>
        <v>Gomez, David</v>
      </c>
      <c r="L77" s="7">
        <f>VLOOKUP(D77,Vendedores!$A$1:$E$50000,5,0)</f>
        <v>1821</v>
      </c>
      <c r="M77">
        <f>VLOOKUP(D77,Vendedores!A:F,2,FALSE)</f>
        <v>8</v>
      </c>
      <c r="N77" s="7" t="str">
        <f>VLOOKUP(Ventas!D77,Vendedores!A:G,7,0)</f>
        <v>Pasante</v>
      </c>
      <c r="O77">
        <f>VLOOKUP(D77,Vendedores!A:H,8,0)</f>
        <v>1</v>
      </c>
      <c r="P77" s="18">
        <f t="shared" si="15"/>
        <v>48</v>
      </c>
      <c r="Q77" s="9">
        <f t="shared" si="11"/>
        <v>24</v>
      </c>
      <c r="R77" s="9">
        <f t="shared" si="21"/>
        <v>24</v>
      </c>
      <c r="S77" s="9">
        <f t="shared" si="16"/>
        <v>25.68</v>
      </c>
      <c r="T77" s="9">
        <f>VLOOKUP(O77,Comisiones!A:N,HLOOKUP(G77,Comisiones!$1:$7,2,0),0)</f>
        <v>0.1</v>
      </c>
      <c r="U77" s="9">
        <f t="shared" si="12"/>
        <v>720</v>
      </c>
      <c r="V77" s="9">
        <f t="shared" si="17"/>
        <v>385.2</v>
      </c>
      <c r="W77" s="9">
        <f t="shared" si="18"/>
        <v>72</v>
      </c>
      <c r="X77" s="9">
        <f t="shared" si="19"/>
        <v>262.8</v>
      </c>
      <c r="Y77" s="11">
        <f t="shared" si="20"/>
        <v>0.36499999999999999</v>
      </c>
    </row>
    <row r="78" spans="1:25" x14ac:dyDescent="0.2">
      <c r="A78" s="2">
        <v>77</v>
      </c>
      <c r="B78" s="3">
        <v>44953</v>
      </c>
      <c r="C78" s="2">
        <v>4</v>
      </c>
      <c r="D78" s="2">
        <v>21</v>
      </c>
      <c r="E78" s="2">
        <v>18</v>
      </c>
      <c r="F78" t="str">
        <f t="shared" si="13"/>
        <v>Friday</v>
      </c>
      <c r="G78" t="str">
        <f t="shared" si="14"/>
        <v>January</v>
      </c>
      <c r="H78" t="str">
        <f>VLOOKUP(C78,Productos!A:B,2,0)</f>
        <v>Producto D</v>
      </c>
      <c r="I78">
        <f>VLOOKUP(Ventas!C78,Productos!A:C,3,0)</f>
        <v>14</v>
      </c>
      <c r="J78">
        <f>VLOOKUP(C78,Productos!$A$1:$D$11,4,0)</f>
        <v>28</v>
      </c>
      <c r="K78" s="7" t="str">
        <f>VLOOKUP(D78,Vendedores!$A$1:$F$5000,6,0)</f>
        <v>Fernandez, Juan</v>
      </c>
      <c r="L78" s="7">
        <f>VLOOKUP(D78,Vendedores!$A$1:$E$50000,5,0)</f>
        <v>2616</v>
      </c>
      <c r="M78">
        <f>VLOOKUP(D78,Vendedores!A:F,2,FALSE)</f>
        <v>7</v>
      </c>
      <c r="N78" s="7" t="str">
        <f>VLOOKUP(Ventas!D78,Vendedores!A:G,7,0)</f>
        <v>Vendedor Jr</v>
      </c>
      <c r="O78">
        <f>VLOOKUP(D78,Vendedores!A:H,8,0)</f>
        <v>2</v>
      </c>
      <c r="P78" s="18">
        <f t="shared" si="15"/>
        <v>28</v>
      </c>
      <c r="Q78" s="9">
        <f t="shared" si="11"/>
        <v>14</v>
      </c>
      <c r="R78" s="9">
        <f t="shared" si="21"/>
        <v>14</v>
      </c>
      <c r="S78" s="9">
        <f t="shared" si="16"/>
        <v>14</v>
      </c>
      <c r="T78" s="9">
        <f>VLOOKUP(O78,Comisiones!A:N,HLOOKUP(G78,Comisiones!$1:$7,2,0),0)</f>
        <v>0.11</v>
      </c>
      <c r="U78" s="9">
        <f t="shared" si="12"/>
        <v>504</v>
      </c>
      <c r="V78" s="9">
        <f t="shared" si="17"/>
        <v>252</v>
      </c>
      <c r="W78" s="9">
        <f t="shared" si="18"/>
        <v>55.44</v>
      </c>
      <c r="X78" s="9">
        <f t="shared" si="19"/>
        <v>196.56</v>
      </c>
      <c r="Y78" s="11">
        <f t="shared" si="20"/>
        <v>0.39</v>
      </c>
    </row>
    <row r="79" spans="1:25" x14ac:dyDescent="0.2">
      <c r="A79" s="2">
        <v>78</v>
      </c>
      <c r="B79" s="3">
        <v>44953</v>
      </c>
      <c r="C79" s="2">
        <v>10</v>
      </c>
      <c r="D79" s="2">
        <v>1</v>
      </c>
      <c r="E79" s="2">
        <v>18</v>
      </c>
      <c r="F79" t="str">
        <f t="shared" si="13"/>
        <v>Friday</v>
      </c>
      <c r="G79" t="str">
        <f t="shared" si="14"/>
        <v>January</v>
      </c>
      <c r="H79" t="str">
        <f>VLOOKUP(C79,Productos!A:B,2,0)</f>
        <v>Producto J</v>
      </c>
      <c r="I79">
        <f>VLOOKUP(Ventas!C79,Productos!A:C,3,0)</f>
        <v>29</v>
      </c>
      <c r="J79">
        <f>VLOOKUP(C79,Productos!$A$1:$D$11,4,0)</f>
        <v>58</v>
      </c>
      <c r="K79" s="7" t="str">
        <f>VLOOKUP(D79,Vendedores!$A$1:$F$5000,6,0)</f>
        <v>Garcia, Juan</v>
      </c>
      <c r="L79" s="7">
        <f>VLOOKUP(D79,Vendedores!$A$1:$E$50000,5,0)</f>
        <v>7402</v>
      </c>
      <c r="M79">
        <f>VLOOKUP(D79,Vendedores!A:F,2,FALSE)</f>
        <v>7</v>
      </c>
      <c r="N79" s="7" t="str">
        <f>VLOOKUP(Ventas!D79,Vendedores!A:G,7,0)</f>
        <v>Vendedor Jr</v>
      </c>
      <c r="O79">
        <f>VLOOKUP(D79,Vendedores!A:H,8,0)</f>
        <v>2</v>
      </c>
      <c r="P79" s="18">
        <f t="shared" si="15"/>
        <v>58</v>
      </c>
      <c r="Q79" s="9">
        <f t="shared" si="11"/>
        <v>29</v>
      </c>
      <c r="R79" s="9">
        <f t="shared" si="21"/>
        <v>31.900000000000002</v>
      </c>
      <c r="S79" s="9">
        <f t="shared" si="16"/>
        <v>31.900000000000002</v>
      </c>
      <c r="T79" s="9">
        <f>VLOOKUP(O79,Comisiones!A:N,HLOOKUP(G79,Comisiones!$1:$7,2,0),0)</f>
        <v>0.11</v>
      </c>
      <c r="U79" s="9">
        <f t="shared" si="12"/>
        <v>1044</v>
      </c>
      <c r="V79" s="9">
        <f t="shared" si="17"/>
        <v>574.20000000000005</v>
      </c>
      <c r="W79" s="9">
        <f t="shared" si="18"/>
        <v>114.84</v>
      </c>
      <c r="X79" s="9">
        <f t="shared" si="19"/>
        <v>354.95999999999992</v>
      </c>
      <c r="Y79" s="11">
        <f t="shared" si="20"/>
        <v>0.33999999999999991</v>
      </c>
    </row>
    <row r="80" spans="1:25" x14ac:dyDescent="0.2">
      <c r="A80" s="2">
        <v>79</v>
      </c>
      <c r="B80" s="3">
        <v>44954</v>
      </c>
      <c r="C80" s="2">
        <v>7</v>
      </c>
      <c r="D80" s="2">
        <v>9</v>
      </c>
      <c r="E80" s="2">
        <v>11</v>
      </c>
      <c r="F80" t="str">
        <f t="shared" si="13"/>
        <v>Saturday</v>
      </c>
      <c r="G80" t="str">
        <f t="shared" si="14"/>
        <v>January</v>
      </c>
      <c r="H80" t="str">
        <f>VLOOKUP(C80,Productos!A:B,2,0)</f>
        <v>Producto G</v>
      </c>
      <c r="I80">
        <f>VLOOKUP(Ventas!C80,Productos!A:C,3,0)</f>
        <v>17</v>
      </c>
      <c r="J80">
        <f>VLOOKUP(C80,Productos!$A$1:$D$11,4,0)</f>
        <v>34</v>
      </c>
      <c r="K80" s="7" t="str">
        <f>VLOOKUP(D80,Vendedores!$A$1:$F$5000,6,0)</f>
        <v>Gomez, Jose</v>
      </c>
      <c r="L80" s="7">
        <f>VLOOKUP(D80,Vendedores!$A$1:$E$50000,5,0)</f>
        <v>5400</v>
      </c>
      <c r="M80">
        <f>VLOOKUP(D80,Vendedores!A:F,2,FALSE)</f>
        <v>4</v>
      </c>
      <c r="N80" s="7" t="str">
        <f>VLOOKUP(Ventas!D80,Vendedores!A:G,7,0)</f>
        <v>Jefe</v>
      </c>
      <c r="O80">
        <f>VLOOKUP(D80,Vendedores!A:H,8,0)</f>
        <v>3</v>
      </c>
      <c r="P80" s="18">
        <f t="shared" si="15"/>
        <v>34</v>
      </c>
      <c r="Q80" s="9">
        <f t="shared" si="11"/>
        <v>17</v>
      </c>
      <c r="R80" s="9">
        <f t="shared" si="21"/>
        <v>17</v>
      </c>
      <c r="S80" s="9">
        <f t="shared" si="16"/>
        <v>18.190000000000001</v>
      </c>
      <c r="T80" s="9">
        <f>VLOOKUP(O80,Comisiones!A:N,HLOOKUP(G80,Comisiones!$1:$7,2,0),0)</f>
        <v>0.12</v>
      </c>
      <c r="U80" s="9">
        <f t="shared" si="12"/>
        <v>374</v>
      </c>
      <c r="V80" s="9">
        <f t="shared" si="17"/>
        <v>200.09</v>
      </c>
      <c r="W80" s="9">
        <f t="shared" si="18"/>
        <v>44.879999999999995</v>
      </c>
      <c r="X80" s="9">
        <f t="shared" si="19"/>
        <v>129.03</v>
      </c>
      <c r="Y80" s="11">
        <f t="shared" si="20"/>
        <v>0.34500000000000003</v>
      </c>
    </row>
    <row r="81" spans="1:25" x14ac:dyDescent="0.2">
      <c r="A81" s="2">
        <v>80</v>
      </c>
      <c r="B81" s="3">
        <v>44954</v>
      </c>
      <c r="C81" s="2">
        <v>6</v>
      </c>
      <c r="D81" s="2">
        <v>28</v>
      </c>
      <c r="E81" s="2">
        <v>16</v>
      </c>
      <c r="F81" t="str">
        <f t="shared" si="13"/>
        <v>Saturday</v>
      </c>
      <c r="G81" t="str">
        <f t="shared" si="14"/>
        <v>January</v>
      </c>
      <c r="H81" t="str">
        <f>VLOOKUP(C81,Productos!A:B,2,0)</f>
        <v>Producto F</v>
      </c>
      <c r="I81">
        <f>VLOOKUP(Ventas!C81,Productos!A:C,3,0)</f>
        <v>16</v>
      </c>
      <c r="J81">
        <f>VLOOKUP(C81,Productos!$A$1:$D$11,4,0)</f>
        <v>32</v>
      </c>
      <c r="K81" s="7" t="str">
        <f>VLOOKUP(D81,Vendedores!$A$1:$F$5000,6,0)</f>
        <v>Garcia, Manuel</v>
      </c>
      <c r="L81" s="7">
        <f>VLOOKUP(D81,Vendedores!$A$1:$E$50000,5,0)</f>
        <v>5249</v>
      </c>
      <c r="M81">
        <f>VLOOKUP(D81,Vendedores!A:F,2,FALSE)</f>
        <v>4</v>
      </c>
      <c r="N81" s="7" t="str">
        <f>VLOOKUP(Ventas!D81,Vendedores!A:G,7,0)</f>
        <v>Jefe</v>
      </c>
      <c r="O81">
        <f>VLOOKUP(D81,Vendedores!A:H,8,0)</f>
        <v>3</v>
      </c>
      <c r="P81" s="18">
        <f t="shared" si="15"/>
        <v>32</v>
      </c>
      <c r="Q81" s="9">
        <f t="shared" si="11"/>
        <v>16</v>
      </c>
      <c r="R81" s="9">
        <f t="shared" si="21"/>
        <v>16</v>
      </c>
      <c r="S81" s="9">
        <f t="shared" si="16"/>
        <v>17.12</v>
      </c>
      <c r="T81" s="9">
        <f>VLOOKUP(O81,Comisiones!A:N,HLOOKUP(G81,Comisiones!$1:$7,2,0),0)</f>
        <v>0.12</v>
      </c>
      <c r="U81" s="9">
        <f t="shared" si="12"/>
        <v>512</v>
      </c>
      <c r="V81" s="9">
        <f t="shared" si="17"/>
        <v>273.92</v>
      </c>
      <c r="W81" s="9">
        <f t="shared" si="18"/>
        <v>61.44</v>
      </c>
      <c r="X81" s="9">
        <f t="shared" si="19"/>
        <v>176.64</v>
      </c>
      <c r="Y81" s="11">
        <f t="shared" si="20"/>
        <v>0.34499999999999997</v>
      </c>
    </row>
    <row r="82" spans="1:25" x14ac:dyDescent="0.2">
      <c r="A82" s="2">
        <v>81</v>
      </c>
      <c r="B82" s="3">
        <v>44954</v>
      </c>
      <c r="C82" s="2">
        <v>1</v>
      </c>
      <c r="D82" s="2">
        <v>20</v>
      </c>
      <c r="E82" s="2">
        <v>15</v>
      </c>
      <c r="F82" t="str">
        <f t="shared" si="13"/>
        <v>Saturday</v>
      </c>
      <c r="G82" t="str">
        <f t="shared" si="14"/>
        <v>January</v>
      </c>
      <c r="H82" t="str">
        <f>VLOOKUP(C82,Productos!A:B,2,0)</f>
        <v>Producto A</v>
      </c>
      <c r="I82">
        <f>VLOOKUP(Ventas!C82,Productos!A:C,3,0)</f>
        <v>10</v>
      </c>
      <c r="J82">
        <f>VLOOKUP(C82,Productos!$A$1:$D$11,4,0)</f>
        <v>20</v>
      </c>
      <c r="K82" s="7" t="str">
        <f>VLOOKUP(D82,Vendedores!$A$1:$F$5000,6,0)</f>
        <v>Gonzalez, Carmen</v>
      </c>
      <c r="L82" s="7">
        <f>VLOOKUP(D82,Vendedores!$A$1:$E$50000,5,0)</f>
        <v>3522</v>
      </c>
      <c r="M82">
        <f>VLOOKUP(D82,Vendedores!A:F,2,FALSE)</f>
        <v>6</v>
      </c>
      <c r="N82" s="7" t="str">
        <f>VLOOKUP(Ventas!D82,Vendedores!A:G,7,0)</f>
        <v>Vendedor Ssr</v>
      </c>
      <c r="O82">
        <f>VLOOKUP(D82,Vendedores!A:H,8,0)</f>
        <v>2</v>
      </c>
      <c r="P82" s="18">
        <f t="shared" si="15"/>
        <v>20</v>
      </c>
      <c r="Q82" s="9">
        <f t="shared" si="11"/>
        <v>10</v>
      </c>
      <c r="R82" s="9">
        <f t="shared" si="21"/>
        <v>10</v>
      </c>
      <c r="S82" s="9">
        <f t="shared" si="16"/>
        <v>10</v>
      </c>
      <c r="T82" s="9">
        <f>VLOOKUP(O82,Comisiones!A:N,HLOOKUP(G82,Comisiones!$1:$7,2,0),0)</f>
        <v>0.11</v>
      </c>
      <c r="U82" s="9">
        <f t="shared" si="12"/>
        <v>300</v>
      </c>
      <c r="V82" s="9">
        <f t="shared" si="17"/>
        <v>150</v>
      </c>
      <c r="W82" s="9">
        <f t="shared" si="18"/>
        <v>33</v>
      </c>
      <c r="X82" s="9">
        <f t="shared" si="19"/>
        <v>117</v>
      </c>
      <c r="Y82" s="11">
        <f t="shared" si="20"/>
        <v>0.39</v>
      </c>
    </row>
    <row r="83" spans="1:25" x14ac:dyDescent="0.2">
      <c r="A83" s="2">
        <v>82</v>
      </c>
      <c r="B83" s="3">
        <v>44955</v>
      </c>
      <c r="C83" s="2">
        <v>5</v>
      </c>
      <c r="D83" s="2">
        <v>30</v>
      </c>
      <c r="E83" s="2">
        <v>15</v>
      </c>
      <c r="F83" t="str">
        <f t="shared" si="13"/>
        <v>Sunday</v>
      </c>
      <c r="G83" t="str">
        <f t="shared" si="14"/>
        <v>January</v>
      </c>
      <c r="H83" t="str">
        <f>VLOOKUP(C83,Productos!A:B,2,0)</f>
        <v>Producto E</v>
      </c>
      <c r="I83">
        <f>VLOOKUP(Ventas!C83,Productos!A:C,3,0)</f>
        <v>24</v>
      </c>
      <c r="J83">
        <f>VLOOKUP(C83,Productos!$A$1:$D$11,4,0)</f>
        <v>48</v>
      </c>
      <c r="K83" s="7" t="str">
        <f>VLOOKUP(D83,Vendedores!$A$1:$F$5000,6,0)</f>
        <v>Gonzalez, Francisco</v>
      </c>
      <c r="L83" s="7">
        <f>VLOOKUP(D83,Vendedores!$A$1:$E$50000,5,0)</f>
        <v>3909</v>
      </c>
      <c r="M83">
        <f>VLOOKUP(D83,Vendedores!A:F,2,FALSE)</f>
        <v>6</v>
      </c>
      <c r="N83" s="7" t="str">
        <f>VLOOKUP(Ventas!D83,Vendedores!A:G,7,0)</f>
        <v>Vendedor Ssr</v>
      </c>
      <c r="O83">
        <f>VLOOKUP(D83,Vendedores!A:H,8,0)</f>
        <v>2</v>
      </c>
      <c r="P83" s="18">
        <f t="shared" si="15"/>
        <v>57.599999999999994</v>
      </c>
      <c r="Q83" s="9">
        <f t="shared" si="11"/>
        <v>24</v>
      </c>
      <c r="R83" s="9">
        <f t="shared" si="21"/>
        <v>24</v>
      </c>
      <c r="S83" s="9">
        <f t="shared" si="16"/>
        <v>25.68</v>
      </c>
      <c r="T83" s="9">
        <f>VLOOKUP(O83,Comisiones!A:N,HLOOKUP(G83,Comisiones!$1:$7,2,0),0)</f>
        <v>0.11</v>
      </c>
      <c r="U83" s="9">
        <f t="shared" si="12"/>
        <v>863.99999999999989</v>
      </c>
      <c r="V83" s="9">
        <f t="shared" si="17"/>
        <v>385.2</v>
      </c>
      <c r="W83" s="9">
        <f t="shared" si="18"/>
        <v>95.039999999999992</v>
      </c>
      <c r="X83" s="9">
        <f t="shared" si="19"/>
        <v>383.75999999999988</v>
      </c>
      <c r="Y83" s="11">
        <f t="shared" si="20"/>
        <v>0.4441666666666666</v>
      </c>
    </row>
    <row r="84" spans="1:25" x14ac:dyDescent="0.2">
      <c r="A84" s="2">
        <v>83</v>
      </c>
      <c r="B84" s="3">
        <v>44955</v>
      </c>
      <c r="C84" s="2">
        <v>6</v>
      </c>
      <c r="D84" s="2">
        <v>22</v>
      </c>
      <c r="E84" s="2">
        <v>16</v>
      </c>
      <c r="F84" t="str">
        <f t="shared" si="13"/>
        <v>Sunday</v>
      </c>
      <c r="G84" t="str">
        <f t="shared" si="14"/>
        <v>January</v>
      </c>
      <c r="H84" t="str">
        <f>VLOOKUP(C84,Productos!A:B,2,0)</f>
        <v>Producto F</v>
      </c>
      <c r="I84">
        <f>VLOOKUP(Ventas!C84,Productos!A:C,3,0)</f>
        <v>16</v>
      </c>
      <c r="J84">
        <f>VLOOKUP(C84,Productos!$A$1:$D$11,4,0)</f>
        <v>32</v>
      </c>
      <c r="K84" s="7" t="str">
        <f>VLOOKUP(D84,Vendedores!$A$1:$F$5000,6,0)</f>
        <v>Lopez, Ana</v>
      </c>
      <c r="L84" s="7">
        <f>VLOOKUP(D84,Vendedores!$A$1:$E$50000,5,0)</f>
        <v>1601</v>
      </c>
      <c r="M84">
        <f>VLOOKUP(D84,Vendedores!A:F,2,FALSE)</f>
        <v>8</v>
      </c>
      <c r="N84" s="7" t="str">
        <f>VLOOKUP(Ventas!D84,Vendedores!A:G,7,0)</f>
        <v>Pasante</v>
      </c>
      <c r="O84">
        <f>VLOOKUP(D84,Vendedores!A:H,8,0)</f>
        <v>1</v>
      </c>
      <c r="P84" s="18">
        <f t="shared" si="15"/>
        <v>38.4</v>
      </c>
      <c r="Q84" s="9">
        <f t="shared" si="11"/>
        <v>16</v>
      </c>
      <c r="R84" s="9">
        <f t="shared" si="21"/>
        <v>16</v>
      </c>
      <c r="S84" s="9">
        <f t="shared" si="16"/>
        <v>17.12</v>
      </c>
      <c r="T84" s="9">
        <f>VLOOKUP(O84,Comisiones!A:N,HLOOKUP(G84,Comisiones!$1:$7,2,0),0)</f>
        <v>0.1</v>
      </c>
      <c r="U84" s="9">
        <f t="shared" si="12"/>
        <v>614.4</v>
      </c>
      <c r="V84" s="9">
        <f t="shared" si="17"/>
        <v>273.92</v>
      </c>
      <c r="W84" s="9">
        <f t="shared" si="18"/>
        <v>61.44</v>
      </c>
      <c r="X84" s="9">
        <f t="shared" si="19"/>
        <v>279.03999999999996</v>
      </c>
      <c r="Y84" s="11">
        <f t="shared" si="20"/>
        <v>0.45416666666666661</v>
      </c>
    </row>
    <row r="85" spans="1:25" x14ac:dyDescent="0.2">
      <c r="A85" s="2">
        <v>84</v>
      </c>
      <c r="B85" s="3">
        <v>44955</v>
      </c>
      <c r="C85" s="2">
        <v>6</v>
      </c>
      <c r="D85" s="2">
        <v>15</v>
      </c>
      <c r="E85" s="2">
        <v>16</v>
      </c>
      <c r="F85" t="str">
        <f t="shared" si="13"/>
        <v>Sunday</v>
      </c>
      <c r="G85" t="str">
        <f t="shared" si="14"/>
        <v>January</v>
      </c>
      <c r="H85" t="str">
        <f>VLOOKUP(C85,Productos!A:B,2,0)</f>
        <v>Producto F</v>
      </c>
      <c r="I85">
        <f>VLOOKUP(Ventas!C85,Productos!A:C,3,0)</f>
        <v>16</v>
      </c>
      <c r="J85">
        <f>VLOOKUP(C85,Productos!$A$1:$D$11,4,0)</f>
        <v>32</v>
      </c>
      <c r="K85" s="7" t="str">
        <f>VLOOKUP(D85,Vendedores!$A$1:$F$5000,6,0)</f>
        <v>Gomez, David</v>
      </c>
      <c r="L85" s="7">
        <f>VLOOKUP(D85,Vendedores!$A$1:$E$50000,5,0)</f>
        <v>1821</v>
      </c>
      <c r="M85">
        <f>VLOOKUP(D85,Vendedores!A:F,2,FALSE)</f>
        <v>8</v>
      </c>
      <c r="N85" s="7" t="str">
        <f>VLOOKUP(Ventas!D85,Vendedores!A:G,7,0)</f>
        <v>Pasante</v>
      </c>
      <c r="O85">
        <f>VLOOKUP(D85,Vendedores!A:H,8,0)</f>
        <v>1</v>
      </c>
      <c r="P85" s="18">
        <f t="shared" si="15"/>
        <v>38.4</v>
      </c>
      <c r="Q85" s="9">
        <f t="shared" si="11"/>
        <v>16</v>
      </c>
      <c r="R85" s="9">
        <f t="shared" si="21"/>
        <v>16</v>
      </c>
      <c r="S85" s="9">
        <f t="shared" si="16"/>
        <v>17.12</v>
      </c>
      <c r="T85" s="9">
        <f>VLOOKUP(O85,Comisiones!A:N,HLOOKUP(G85,Comisiones!$1:$7,2,0),0)</f>
        <v>0.1</v>
      </c>
      <c r="U85" s="9">
        <f t="shared" si="12"/>
        <v>614.4</v>
      </c>
      <c r="V85" s="9">
        <f t="shared" si="17"/>
        <v>273.92</v>
      </c>
      <c r="W85" s="9">
        <f t="shared" si="18"/>
        <v>61.44</v>
      </c>
      <c r="X85" s="9">
        <f t="shared" si="19"/>
        <v>279.03999999999996</v>
      </c>
      <c r="Y85" s="11">
        <f t="shared" si="20"/>
        <v>0.45416666666666661</v>
      </c>
    </row>
    <row r="86" spans="1:25" x14ac:dyDescent="0.2">
      <c r="A86" s="2">
        <v>85</v>
      </c>
      <c r="B86" s="3">
        <v>44956</v>
      </c>
      <c r="C86" s="2">
        <v>6</v>
      </c>
      <c r="D86" s="2">
        <v>40</v>
      </c>
      <c r="E86" s="2">
        <v>10</v>
      </c>
      <c r="F86" t="str">
        <f t="shared" si="13"/>
        <v>Monday</v>
      </c>
      <c r="G86" t="str">
        <f t="shared" si="14"/>
        <v>January</v>
      </c>
      <c r="H86" t="str">
        <f>VLOOKUP(C86,Productos!A:B,2,0)</f>
        <v>Producto F</v>
      </c>
      <c r="I86">
        <f>VLOOKUP(Ventas!C86,Productos!A:C,3,0)</f>
        <v>16</v>
      </c>
      <c r="J86">
        <f>VLOOKUP(C86,Productos!$A$1:$D$11,4,0)</f>
        <v>32</v>
      </c>
      <c r="K86" s="7" t="str">
        <f>VLOOKUP(D86,Vendedores!$A$1:$F$5000,6,0)</f>
        <v>Martin, Carmen</v>
      </c>
      <c r="L86" s="7">
        <f>VLOOKUP(D86,Vendedores!$A$1:$E$50000,5,0)</f>
        <v>1598</v>
      </c>
      <c r="M86">
        <f>VLOOKUP(D86,Vendedores!A:F,2,FALSE)</f>
        <v>8</v>
      </c>
      <c r="N86" s="7" t="str">
        <f>VLOOKUP(Ventas!D86,Vendedores!A:G,7,0)</f>
        <v>Pasante</v>
      </c>
      <c r="O86">
        <f>VLOOKUP(D86,Vendedores!A:H,8,0)</f>
        <v>1</v>
      </c>
      <c r="P86" s="18">
        <f t="shared" si="15"/>
        <v>32</v>
      </c>
      <c r="Q86" s="9">
        <f t="shared" si="11"/>
        <v>16</v>
      </c>
      <c r="R86" s="9">
        <f t="shared" si="21"/>
        <v>16</v>
      </c>
      <c r="S86" s="9">
        <f t="shared" si="16"/>
        <v>17.12</v>
      </c>
      <c r="T86" s="9">
        <f>VLOOKUP(O86,Comisiones!A:N,HLOOKUP(G86,Comisiones!$1:$7,2,0),0)</f>
        <v>0.1</v>
      </c>
      <c r="U86" s="9">
        <f t="shared" si="12"/>
        <v>320</v>
      </c>
      <c r="V86" s="9">
        <f t="shared" si="17"/>
        <v>171.20000000000002</v>
      </c>
      <c r="W86" s="9">
        <f t="shared" si="18"/>
        <v>32</v>
      </c>
      <c r="X86" s="9">
        <f t="shared" si="19"/>
        <v>116.79999999999998</v>
      </c>
      <c r="Y86" s="11">
        <f t="shared" si="20"/>
        <v>0.36499999999999994</v>
      </c>
    </row>
    <row r="87" spans="1:25" x14ac:dyDescent="0.2">
      <c r="A87" s="2">
        <v>86</v>
      </c>
      <c r="B87" s="3">
        <v>44956</v>
      </c>
      <c r="C87" s="2">
        <v>1</v>
      </c>
      <c r="D87" s="2">
        <v>22</v>
      </c>
      <c r="E87" s="2">
        <v>23</v>
      </c>
      <c r="F87" t="str">
        <f t="shared" si="13"/>
        <v>Monday</v>
      </c>
      <c r="G87" t="str">
        <f t="shared" si="14"/>
        <v>January</v>
      </c>
      <c r="H87" t="str">
        <f>VLOOKUP(C87,Productos!A:B,2,0)</f>
        <v>Producto A</v>
      </c>
      <c r="I87">
        <f>VLOOKUP(Ventas!C87,Productos!A:C,3,0)</f>
        <v>10</v>
      </c>
      <c r="J87">
        <f>VLOOKUP(C87,Productos!$A$1:$D$11,4,0)</f>
        <v>20</v>
      </c>
      <c r="K87" s="7" t="str">
        <f>VLOOKUP(D87,Vendedores!$A$1:$F$5000,6,0)</f>
        <v>Lopez, Ana</v>
      </c>
      <c r="L87" s="7">
        <f>VLOOKUP(D87,Vendedores!$A$1:$E$50000,5,0)</f>
        <v>1601</v>
      </c>
      <c r="M87">
        <f>VLOOKUP(D87,Vendedores!A:F,2,FALSE)</f>
        <v>8</v>
      </c>
      <c r="N87" s="7" t="str">
        <f>VLOOKUP(Ventas!D87,Vendedores!A:G,7,0)</f>
        <v>Pasante</v>
      </c>
      <c r="O87">
        <f>VLOOKUP(D87,Vendedores!A:H,8,0)</f>
        <v>1</v>
      </c>
      <c r="P87" s="18">
        <f t="shared" si="15"/>
        <v>20</v>
      </c>
      <c r="Q87" s="9">
        <f t="shared" si="11"/>
        <v>10</v>
      </c>
      <c r="R87" s="9">
        <f t="shared" si="21"/>
        <v>10</v>
      </c>
      <c r="S87" s="9">
        <f t="shared" si="16"/>
        <v>10</v>
      </c>
      <c r="T87" s="9">
        <f>VLOOKUP(O87,Comisiones!A:N,HLOOKUP(G87,Comisiones!$1:$7,2,0),0)</f>
        <v>0.1</v>
      </c>
      <c r="U87" s="9">
        <f t="shared" si="12"/>
        <v>460</v>
      </c>
      <c r="V87" s="9">
        <f t="shared" si="17"/>
        <v>230</v>
      </c>
      <c r="W87" s="9">
        <f t="shared" si="18"/>
        <v>46</v>
      </c>
      <c r="X87" s="9">
        <f t="shared" si="19"/>
        <v>184</v>
      </c>
      <c r="Y87" s="11">
        <f t="shared" si="20"/>
        <v>0.4</v>
      </c>
    </row>
    <row r="88" spans="1:25" x14ac:dyDescent="0.2">
      <c r="A88" s="2">
        <v>87</v>
      </c>
      <c r="B88" s="3">
        <v>44956</v>
      </c>
      <c r="C88" s="2">
        <v>7</v>
      </c>
      <c r="D88" s="2">
        <v>9</v>
      </c>
      <c r="E88" s="2">
        <v>14</v>
      </c>
      <c r="F88" t="str">
        <f t="shared" si="13"/>
        <v>Monday</v>
      </c>
      <c r="G88" t="str">
        <f t="shared" si="14"/>
        <v>January</v>
      </c>
      <c r="H88" t="str">
        <f>VLOOKUP(C88,Productos!A:B,2,0)</f>
        <v>Producto G</v>
      </c>
      <c r="I88">
        <f>VLOOKUP(Ventas!C88,Productos!A:C,3,0)</f>
        <v>17</v>
      </c>
      <c r="J88">
        <f>VLOOKUP(C88,Productos!$A$1:$D$11,4,0)</f>
        <v>34</v>
      </c>
      <c r="K88" s="7" t="str">
        <f>VLOOKUP(D88,Vendedores!$A$1:$F$5000,6,0)</f>
        <v>Gomez, Jose</v>
      </c>
      <c r="L88" s="7">
        <f>VLOOKUP(D88,Vendedores!$A$1:$E$50000,5,0)</f>
        <v>5400</v>
      </c>
      <c r="M88">
        <f>VLOOKUP(D88,Vendedores!A:F,2,FALSE)</f>
        <v>4</v>
      </c>
      <c r="N88" s="7" t="str">
        <f>VLOOKUP(Ventas!D88,Vendedores!A:G,7,0)</f>
        <v>Jefe</v>
      </c>
      <c r="O88">
        <f>VLOOKUP(D88,Vendedores!A:H,8,0)</f>
        <v>3</v>
      </c>
      <c r="P88" s="18">
        <f t="shared" si="15"/>
        <v>34</v>
      </c>
      <c r="Q88" s="9">
        <f t="shared" si="11"/>
        <v>17</v>
      </c>
      <c r="R88" s="9">
        <f t="shared" si="21"/>
        <v>17</v>
      </c>
      <c r="S88" s="9">
        <f t="shared" si="16"/>
        <v>18.190000000000001</v>
      </c>
      <c r="T88" s="9">
        <f>VLOOKUP(O88,Comisiones!A:N,HLOOKUP(G88,Comisiones!$1:$7,2,0),0)</f>
        <v>0.12</v>
      </c>
      <c r="U88" s="9">
        <f t="shared" si="12"/>
        <v>476</v>
      </c>
      <c r="V88" s="9">
        <f t="shared" si="17"/>
        <v>254.66000000000003</v>
      </c>
      <c r="W88" s="9">
        <f t="shared" si="18"/>
        <v>57.12</v>
      </c>
      <c r="X88" s="9">
        <f t="shared" si="19"/>
        <v>164.21999999999997</v>
      </c>
      <c r="Y88" s="11">
        <f t="shared" si="20"/>
        <v>0.34499999999999992</v>
      </c>
    </row>
    <row r="89" spans="1:25" x14ac:dyDescent="0.2">
      <c r="A89" s="2">
        <v>88</v>
      </c>
      <c r="B89" s="3">
        <v>44957</v>
      </c>
      <c r="C89" s="2">
        <v>3</v>
      </c>
      <c r="D89" s="2">
        <v>37</v>
      </c>
      <c r="E89" s="2">
        <v>16</v>
      </c>
      <c r="F89" t="str">
        <f t="shared" si="13"/>
        <v>Tuesday</v>
      </c>
      <c r="G89" t="str">
        <f t="shared" si="14"/>
        <v>January</v>
      </c>
      <c r="H89" t="str">
        <f>VLOOKUP(C89,Productos!A:B,2,0)</f>
        <v>Producto C</v>
      </c>
      <c r="I89">
        <f>VLOOKUP(Ventas!C89,Productos!A:C,3,0)</f>
        <v>23</v>
      </c>
      <c r="J89">
        <f>VLOOKUP(C89,Productos!$A$1:$D$11,4,0)</f>
        <v>46</v>
      </c>
      <c r="K89" s="7" t="str">
        <f>VLOOKUP(D89,Vendedores!$A$1:$F$5000,6,0)</f>
        <v>Gonzalez, Lionel</v>
      </c>
      <c r="L89" s="7">
        <f>VLOOKUP(D89,Vendedores!$A$1:$E$50000,5,0)</f>
        <v>4073</v>
      </c>
      <c r="M89">
        <f>VLOOKUP(D89,Vendedores!A:F,2,FALSE)</f>
        <v>5</v>
      </c>
      <c r="N89" s="7" t="str">
        <f>VLOOKUP(Ventas!D89,Vendedores!A:G,7,0)</f>
        <v>Vendedor Sr</v>
      </c>
      <c r="O89">
        <f>VLOOKUP(D89,Vendedores!A:H,8,0)</f>
        <v>2</v>
      </c>
      <c r="P89" s="18">
        <f t="shared" si="15"/>
        <v>46</v>
      </c>
      <c r="Q89" s="9">
        <f t="shared" si="11"/>
        <v>23</v>
      </c>
      <c r="R89" s="9">
        <f t="shared" si="21"/>
        <v>23</v>
      </c>
      <c r="S89" s="9">
        <f t="shared" si="16"/>
        <v>23</v>
      </c>
      <c r="T89" s="9">
        <f>VLOOKUP(O89,Comisiones!A:N,HLOOKUP(G89,Comisiones!$1:$7,2,0),0)</f>
        <v>0.11</v>
      </c>
      <c r="U89" s="9">
        <f t="shared" si="12"/>
        <v>736</v>
      </c>
      <c r="V89" s="9">
        <f t="shared" si="17"/>
        <v>368</v>
      </c>
      <c r="W89" s="9">
        <f t="shared" si="18"/>
        <v>80.959999999999994</v>
      </c>
      <c r="X89" s="9">
        <f t="shared" si="19"/>
        <v>287.04000000000002</v>
      </c>
      <c r="Y89" s="11">
        <f t="shared" si="20"/>
        <v>0.39</v>
      </c>
    </row>
    <row r="90" spans="1:25" x14ac:dyDescent="0.2">
      <c r="A90" s="2">
        <v>89</v>
      </c>
      <c r="B90" s="3">
        <v>44957</v>
      </c>
      <c r="C90" s="2">
        <v>7</v>
      </c>
      <c r="D90" s="2">
        <v>8</v>
      </c>
      <c r="E90" s="2">
        <v>16</v>
      </c>
      <c r="F90" t="str">
        <f t="shared" si="13"/>
        <v>Tuesday</v>
      </c>
      <c r="G90" t="str">
        <f t="shared" si="14"/>
        <v>January</v>
      </c>
      <c r="H90" t="str">
        <f>VLOOKUP(C90,Productos!A:B,2,0)</f>
        <v>Producto G</v>
      </c>
      <c r="I90">
        <f>VLOOKUP(Ventas!C90,Productos!A:C,3,0)</f>
        <v>17</v>
      </c>
      <c r="J90">
        <f>VLOOKUP(C90,Productos!$A$1:$D$11,4,0)</f>
        <v>34</v>
      </c>
      <c r="K90" s="7" t="str">
        <f>VLOOKUP(D90,Vendedores!$A$1:$F$5000,6,0)</f>
        <v>Perez, Manuel</v>
      </c>
      <c r="L90" s="7">
        <f>VLOOKUP(D90,Vendedores!$A$1:$E$50000,5,0)</f>
        <v>6768</v>
      </c>
      <c r="M90">
        <f>VLOOKUP(D90,Vendedores!A:F,2,FALSE)</f>
        <v>3</v>
      </c>
      <c r="N90" s="7" t="str">
        <f>VLOOKUP(Ventas!D90,Vendedores!A:G,7,0)</f>
        <v>Gerente</v>
      </c>
      <c r="O90">
        <f>VLOOKUP(D90,Vendedores!A:H,8,0)</f>
        <v>3</v>
      </c>
      <c r="P90" s="18">
        <f t="shared" si="15"/>
        <v>30.6</v>
      </c>
      <c r="Q90" s="9">
        <f t="shared" si="11"/>
        <v>17</v>
      </c>
      <c r="R90" s="9">
        <f t="shared" si="21"/>
        <v>17</v>
      </c>
      <c r="S90" s="9">
        <f t="shared" si="16"/>
        <v>18.190000000000001</v>
      </c>
      <c r="T90" s="9">
        <f>VLOOKUP(O90,Comisiones!A:N,HLOOKUP(G90,Comisiones!$1:$7,2,0),0)</f>
        <v>0.12</v>
      </c>
      <c r="U90" s="9">
        <f t="shared" si="12"/>
        <v>489.6</v>
      </c>
      <c r="V90" s="9">
        <f t="shared" si="17"/>
        <v>291.04000000000002</v>
      </c>
      <c r="W90" s="9">
        <f t="shared" si="18"/>
        <v>58.752000000000002</v>
      </c>
      <c r="X90" s="9">
        <f t="shared" si="19"/>
        <v>139.80799999999999</v>
      </c>
      <c r="Y90" s="11">
        <f t="shared" si="20"/>
        <v>0.28555555555555551</v>
      </c>
    </row>
    <row r="91" spans="1:25" x14ac:dyDescent="0.2">
      <c r="A91" s="2">
        <v>90</v>
      </c>
      <c r="B91" s="3">
        <v>44957</v>
      </c>
      <c r="C91" s="2">
        <v>6</v>
      </c>
      <c r="D91" s="2">
        <v>28</v>
      </c>
      <c r="E91" s="2">
        <v>15</v>
      </c>
      <c r="F91" t="str">
        <f t="shared" si="13"/>
        <v>Tuesday</v>
      </c>
      <c r="G91" t="str">
        <f t="shared" si="14"/>
        <v>January</v>
      </c>
      <c r="H91" t="str">
        <f>VLOOKUP(C91,Productos!A:B,2,0)</f>
        <v>Producto F</v>
      </c>
      <c r="I91">
        <f>VLOOKUP(Ventas!C91,Productos!A:C,3,0)</f>
        <v>16</v>
      </c>
      <c r="J91">
        <f>VLOOKUP(C91,Productos!$A$1:$D$11,4,0)</f>
        <v>32</v>
      </c>
      <c r="K91" s="7" t="str">
        <f>VLOOKUP(D91,Vendedores!$A$1:$F$5000,6,0)</f>
        <v>Garcia, Manuel</v>
      </c>
      <c r="L91" s="7">
        <f>VLOOKUP(D91,Vendedores!$A$1:$E$50000,5,0)</f>
        <v>5249</v>
      </c>
      <c r="M91">
        <f>VLOOKUP(D91,Vendedores!A:F,2,FALSE)</f>
        <v>4</v>
      </c>
      <c r="N91" s="7" t="str">
        <f>VLOOKUP(Ventas!D91,Vendedores!A:G,7,0)</f>
        <v>Jefe</v>
      </c>
      <c r="O91">
        <f>VLOOKUP(D91,Vendedores!A:H,8,0)</f>
        <v>3</v>
      </c>
      <c r="P91" s="18">
        <f t="shared" si="15"/>
        <v>32</v>
      </c>
      <c r="Q91" s="9">
        <f t="shared" si="11"/>
        <v>16</v>
      </c>
      <c r="R91" s="9">
        <f t="shared" si="21"/>
        <v>16</v>
      </c>
      <c r="S91" s="9">
        <f t="shared" si="16"/>
        <v>17.12</v>
      </c>
      <c r="T91" s="9">
        <f>VLOOKUP(O91,Comisiones!A:N,HLOOKUP(G91,Comisiones!$1:$7,2,0),0)</f>
        <v>0.12</v>
      </c>
      <c r="U91" s="9">
        <f t="shared" si="12"/>
        <v>480</v>
      </c>
      <c r="V91" s="9">
        <f t="shared" si="17"/>
        <v>256.8</v>
      </c>
      <c r="W91" s="9">
        <f t="shared" si="18"/>
        <v>57.599999999999994</v>
      </c>
      <c r="X91" s="9">
        <f t="shared" si="19"/>
        <v>165.60000000000002</v>
      </c>
      <c r="Y91" s="11">
        <f t="shared" si="20"/>
        <v>0.34500000000000003</v>
      </c>
    </row>
    <row r="92" spans="1:25" x14ac:dyDescent="0.2">
      <c r="A92" s="2">
        <v>91</v>
      </c>
      <c r="B92" s="3">
        <v>44958</v>
      </c>
      <c r="C92" s="2">
        <v>5</v>
      </c>
      <c r="D92" s="2">
        <v>21</v>
      </c>
      <c r="E92" s="2">
        <v>14</v>
      </c>
      <c r="F92" t="str">
        <f t="shared" si="13"/>
        <v>Wednesday</v>
      </c>
      <c r="G92" t="str">
        <f t="shared" si="14"/>
        <v>February</v>
      </c>
      <c r="H92" t="str">
        <f>VLOOKUP(C92,Productos!A:B,2,0)</f>
        <v>Producto E</v>
      </c>
      <c r="I92">
        <f>VLOOKUP(Ventas!C92,Productos!A:C,3,0)</f>
        <v>24</v>
      </c>
      <c r="J92">
        <f>VLOOKUP(C92,Productos!$A$1:$D$11,4,0)</f>
        <v>48</v>
      </c>
      <c r="K92" s="7" t="str">
        <f>VLOOKUP(D92,Vendedores!$A$1:$F$5000,6,0)</f>
        <v>Fernandez, Juan</v>
      </c>
      <c r="L92" s="7">
        <f>VLOOKUP(D92,Vendedores!$A$1:$E$50000,5,0)</f>
        <v>2616</v>
      </c>
      <c r="M92">
        <f>VLOOKUP(D92,Vendedores!A:F,2,FALSE)</f>
        <v>7</v>
      </c>
      <c r="N92" s="7" t="str">
        <f>VLOOKUP(Ventas!D92,Vendedores!A:G,7,0)</f>
        <v>Vendedor Jr</v>
      </c>
      <c r="O92">
        <f>VLOOKUP(D92,Vendedores!A:H,8,0)</f>
        <v>2</v>
      </c>
      <c r="P92" s="18">
        <f t="shared" si="15"/>
        <v>48</v>
      </c>
      <c r="Q92" s="9">
        <f t="shared" si="11"/>
        <v>24</v>
      </c>
      <c r="R92" s="9">
        <f t="shared" si="21"/>
        <v>24</v>
      </c>
      <c r="S92" s="9">
        <f t="shared" si="16"/>
        <v>25.68</v>
      </c>
      <c r="T92" s="9">
        <f>VLOOKUP(O92,Comisiones!A:N,HLOOKUP(G92,Comisiones!$1:$7,2,0),0)</f>
        <v>0.17</v>
      </c>
      <c r="U92" s="9">
        <f t="shared" si="12"/>
        <v>672</v>
      </c>
      <c r="V92" s="9">
        <f t="shared" si="17"/>
        <v>359.52</v>
      </c>
      <c r="W92" s="9">
        <f t="shared" si="18"/>
        <v>114.24000000000001</v>
      </c>
      <c r="X92" s="9">
        <f t="shared" si="19"/>
        <v>198.24</v>
      </c>
      <c r="Y92" s="11">
        <f t="shared" si="20"/>
        <v>0.29500000000000004</v>
      </c>
    </row>
    <row r="93" spans="1:25" x14ac:dyDescent="0.2">
      <c r="A93" s="2">
        <v>92</v>
      </c>
      <c r="B93" s="3">
        <v>44958</v>
      </c>
      <c r="C93" s="2">
        <v>5</v>
      </c>
      <c r="D93" s="2">
        <v>23</v>
      </c>
      <c r="E93" s="2">
        <v>13</v>
      </c>
      <c r="F93" t="str">
        <f t="shared" si="13"/>
        <v>Wednesday</v>
      </c>
      <c r="G93" t="str">
        <f t="shared" si="14"/>
        <v>February</v>
      </c>
      <c r="H93" t="str">
        <f>VLOOKUP(C93,Productos!A:B,2,0)</f>
        <v>Producto E</v>
      </c>
      <c r="I93">
        <f>VLOOKUP(Ventas!C93,Productos!A:C,3,0)</f>
        <v>24</v>
      </c>
      <c r="J93">
        <f>VLOOKUP(C93,Productos!$A$1:$D$11,4,0)</f>
        <v>48</v>
      </c>
      <c r="K93" s="7" t="str">
        <f>VLOOKUP(D93,Vendedores!$A$1:$F$5000,6,0)</f>
        <v>Martinez, Pedro</v>
      </c>
      <c r="L93" s="7">
        <f>VLOOKUP(D93,Vendedores!$A$1:$E$50000,5,0)</f>
        <v>5555</v>
      </c>
      <c r="M93">
        <f>VLOOKUP(D93,Vendedores!A:F,2,FALSE)</f>
        <v>4</v>
      </c>
      <c r="N93" s="7" t="str">
        <f>VLOOKUP(Ventas!D93,Vendedores!A:G,7,0)</f>
        <v>Jefe</v>
      </c>
      <c r="O93">
        <f>VLOOKUP(D93,Vendedores!A:H,8,0)</f>
        <v>3</v>
      </c>
      <c r="P93" s="18">
        <f t="shared" si="15"/>
        <v>48</v>
      </c>
      <c r="Q93" s="9">
        <f t="shared" si="11"/>
        <v>24</v>
      </c>
      <c r="R93" s="9">
        <f t="shared" si="21"/>
        <v>24</v>
      </c>
      <c r="S93" s="9">
        <f t="shared" si="16"/>
        <v>25.68</v>
      </c>
      <c r="T93" s="9">
        <f>VLOOKUP(O93,Comisiones!A:N,HLOOKUP(G93,Comisiones!$1:$7,2,0),0)</f>
        <v>0.19</v>
      </c>
      <c r="U93" s="9">
        <f t="shared" si="12"/>
        <v>624</v>
      </c>
      <c r="V93" s="9">
        <f t="shared" si="17"/>
        <v>333.84</v>
      </c>
      <c r="W93" s="9">
        <f t="shared" si="18"/>
        <v>118.56</v>
      </c>
      <c r="X93" s="9">
        <f t="shared" si="19"/>
        <v>171.60000000000002</v>
      </c>
      <c r="Y93" s="11">
        <f t="shared" si="20"/>
        <v>0.27500000000000002</v>
      </c>
    </row>
    <row r="94" spans="1:25" x14ac:dyDescent="0.2">
      <c r="A94" s="2">
        <v>93</v>
      </c>
      <c r="B94" s="3">
        <v>44958</v>
      </c>
      <c r="C94" s="2">
        <v>9</v>
      </c>
      <c r="D94" s="2">
        <v>29</v>
      </c>
      <c r="E94" s="2">
        <v>14</v>
      </c>
      <c r="F94" t="str">
        <f t="shared" si="13"/>
        <v>Wednesday</v>
      </c>
      <c r="G94" t="str">
        <f t="shared" si="14"/>
        <v>February</v>
      </c>
      <c r="H94" t="str">
        <f>VLOOKUP(C94,Productos!A:B,2,0)</f>
        <v>Producto I</v>
      </c>
      <c r="I94">
        <f>VLOOKUP(Ventas!C94,Productos!A:C,3,0)</f>
        <v>26</v>
      </c>
      <c r="J94">
        <f>VLOOKUP(C94,Productos!$A$1:$D$11,4,0)</f>
        <v>52</v>
      </c>
      <c r="K94" s="7" t="str">
        <f>VLOOKUP(D94,Vendedores!$A$1:$F$5000,6,0)</f>
        <v>Rodriguez, Jose</v>
      </c>
      <c r="L94" s="7">
        <f>VLOOKUP(D94,Vendedores!$A$1:$E$50000,5,0)</f>
        <v>4645</v>
      </c>
      <c r="M94">
        <f>VLOOKUP(D94,Vendedores!A:F,2,FALSE)</f>
        <v>5</v>
      </c>
      <c r="N94" s="7" t="str">
        <f>VLOOKUP(Ventas!D94,Vendedores!A:G,7,0)</f>
        <v>Vendedor Sr</v>
      </c>
      <c r="O94">
        <f>VLOOKUP(D94,Vendedores!A:H,8,0)</f>
        <v>2</v>
      </c>
      <c r="P94" s="18">
        <f t="shared" si="15"/>
        <v>52</v>
      </c>
      <c r="Q94" s="9">
        <f t="shared" si="11"/>
        <v>26</v>
      </c>
      <c r="R94" s="9">
        <f t="shared" si="21"/>
        <v>28.6</v>
      </c>
      <c r="S94" s="9">
        <f t="shared" si="16"/>
        <v>28.6</v>
      </c>
      <c r="T94" s="9">
        <f>VLOOKUP(O94,Comisiones!A:N,HLOOKUP(G94,Comisiones!$1:$7,2,0),0)</f>
        <v>0.17</v>
      </c>
      <c r="U94" s="9">
        <f t="shared" si="12"/>
        <v>728</v>
      </c>
      <c r="V94" s="9">
        <f t="shared" si="17"/>
        <v>400.40000000000003</v>
      </c>
      <c r="W94" s="9">
        <f t="shared" si="18"/>
        <v>123.76</v>
      </c>
      <c r="X94" s="9">
        <f t="shared" si="19"/>
        <v>203.83999999999992</v>
      </c>
      <c r="Y94" s="11">
        <f t="shared" si="20"/>
        <v>0.27999999999999986</v>
      </c>
    </row>
    <row r="95" spans="1:25" x14ac:dyDescent="0.2">
      <c r="A95" s="2">
        <v>94</v>
      </c>
      <c r="B95" s="3">
        <v>44959</v>
      </c>
      <c r="C95" s="2">
        <v>9</v>
      </c>
      <c r="D95" s="2">
        <v>10</v>
      </c>
      <c r="E95" s="2">
        <v>19</v>
      </c>
      <c r="F95" t="str">
        <f t="shared" si="13"/>
        <v>Thursday</v>
      </c>
      <c r="G95" t="str">
        <f t="shared" si="14"/>
        <v>February</v>
      </c>
      <c r="H95" t="str">
        <f>VLOOKUP(C95,Productos!A:B,2,0)</f>
        <v>Producto I</v>
      </c>
      <c r="I95">
        <f>VLOOKUP(Ventas!C95,Productos!A:C,3,0)</f>
        <v>26</v>
      </c>
      <c r="J95">
        <f>VLOOKUP(C95,Productos!$A$1:$D$11,4,0)</f>
        <v>52</v>
      </c>
      <c r="K95" s="7" t="str">
        <f>VLOOKUP(D95,Vendedores!$A$1:$F$5000,6,0)</f>
        <v>Martin, Francisco</v>
      </c>
      <c r="L95" s="7">
        <f>VLOOKUP(D95,Vendedores!$A$1:$E$50000,5,0)</f>
        <v>4384</v>
      </c>
      <c r="M95">
        <f>VLOOKUP(D95,Vendedores!A:F,2,FALSE)</f>
        <v>5</v>
      </c>
      <c r="N95" s="7" t="str">
        <f>VLOOKUP(Ventas!D95,Vendedores!A:G,7,0)</f>
        <v>Vendedor Sr</v>
      </c>
      <c r="O95">
        <f>VLOOKUP(D95,Vendedores!A:H,8,0)</f>
        <v>2</v>
      </c>
      <c r="P95" s="18">
        <f t="shared" si="15"/>
        <v>52</v>
      </c>
      <c r="Q95" s="9">
        <f t="shared" si="11"/>
        <v>26</v>
      </c>
      <c r="R95" s="9">
        <f t="shared" si="21"/>
        <v>28.6</v>
      </c>
      <c r="S95" s="9">
        <f t="shared" si="16"/>
        <v>28.6</v>
      </c>
      <c r="T95" s="9">
        <f>VLOOKUP(O95,Comisiones!A:N,HLOOKUP(G95,Comisiones!$1:$7,2,0),0)</f>
        <v>0.17</v>
      </c>
      <c r="U95" s="9">
        <f t="shared" si="12"/>
        <v>988</v>
      </c>
      <c r="V95" s="9">
        <f t="shared" si="17"/>
        <v>543.4</v>
      </c>
      <c r="W95" s="9">
        <f t="shared" si="18"/>
        <v>167.96</v>
      </c>
      <c r="X95" s="9">
        <f t="shared" si="19"/>
        <v>276.64</v>
      </c>
      <c r="Y95" s="11">
        <f t="shared" si="20"/>
        <v>0.27999999999999997</v>
      </c>
    </row>
    <row r="96" spans="1:25" x14ac:dyDescent="0.2">
      <c r="A96" s="2">
        <v>95</v>
      </c>
      <c r="B96" s="3">
        <v>44959</v>
      </c>
      <c r="C96" s="2">
        <v>6</v>
      </c>
      <c r="D96" s="2">
        <v>29</v>
      </c>
      <c r="E96" s="2">
        <v>14</v>
      </c>
      <c r="F96" t="str">
        <f t="shared" si="13"/>
        <v>Thursday</v>
      </c>
      <c r="G96" t="str">
        <f t="shared" si="14"/>
        <v>February</v>
      </c>
      <c r="H96" t="str">
        <f>VLOOKUP(C96,Productos!A:B,2,0)</f>
        <v>Producto F</v>
      </c>
      <c r="I96">
        <f>VLOOKUP(Ventas!C96,Productos!A:C,3,0)</f>
        <v>16</v>
      </c>
      <c r="J96">
        <f>VLOOKUP(C96,Productos!$A$1:$D$11,4,0)</f>
        <v>32</v>
      </c>
      <c r="K96" s="7" t="str">
        <f>VLOOKUP(D96,Vendedores!$A$1:$F$5000,6,0)</f>
        <v>Rodriguez, Jose</v>
      </c>
      <c r="L96" s="7">
        <f>VLOOKUP(D96,Vendedores!$A$1:$E$50000,5,0)</f>
        <v>4645</v>
      </c>
      <c r="M96">
        <f>VLOOKUP(D96,Vendedores!A:F,2,FALSE)</f>
        <v>5</v>
      </c>
      <c r="N96" s="7" t="str">
        <f>VLOOKUP(Ventas!D96,Vendedores!A:G,7,0)</f>
        <v>Vendedor Sr</v>
      </c>
      <c r="O96">
        <f>VLOOKUP(D96,Vendedores!A:H,8,0)</f>
        <v>2</v>
      </c>
      <c r="P96" s="18">
        <f t="shared" si="15"/>
        <v>32</v>
      </c>
      <c r="Q96" s="9">
        <f t="shared" si="11"/>
        <v>16</v>
      </c>
      <c r="R96" s="9">
        <f t="shared" si="21"/>
        <v>16</v>
      </c>
      <c r="S96" s="9">
        <f t="shared" si="16"/>
        <v>17.12</v>
      </c>
      <c r="T96" s="9">
        <f>VLOOKUP(O96,Comisiones!A:N,HLOOKUP(G96,Comisiones!$1:$7,2,0),0)</f>
        <v>0.17</v>
      </c>
      <c r="U96" s="9">
        <f t="shared" si="12"/>
        <v>448</v>
      </c>
      <c r="V96" s="9">
        <f t="shared" si="17"/>
        <v>239.68</v>
      </c>
      <c r="W96" s="9">
        <f t="shared" si="18"/>
        <v>76.160000000000011</v>
      </c>
      <c r="X96" s="9">
        <f t="shared" si="19"/>
        <v>132.15999999999997</v>
      </c>
      <c r="Y96" s="11">
        <f t="shared" si="20"/>
        <v>0.29499999999999993</v>
      </c>
    </row>
    <row r="97" spans="1:25" x14ac:dyDescent="0.2">
      <c r="A97" s="2">
        <v>96</v>
      </c>
      <c r="B97" s="3">
        <v>44959</v>
      </c>
      <c r="C97" s="2">
        <v>6</v>
      </c>
      <c r="D97" s="2">
        <v>3</v>
      </c>
      <c r="E97" s="2">
        <v>14</v>
      </c>
      <c r="F97" t="str">
        <f t="shared" si="13"/>
        <v>Thursday</v>
      </c>
      <c r="G97" t="str">
        <f t="shared" si="14"/>
        <v>February</v>
      </c>
      <c r="H97" t="str">
        <f>VLOOKUP(C97,Productos!A:B,2,0)</f>
        <v>Producto F</v>
      </c>
      <c r="I97">
        <f>VLOOKUP(Ventas!C97,Productos!A:C,3,0)</f>
        <v>16</v>
      </c>
      <c r="J97">
        <f>VLOOKUP(C97,Productos!$A$1:$D$11,4,0)</f>
        <v>32</v>
      </c>
      <c r="K97" s="7" t="str">
        <f>VLOOKUP(D97,Vendedores!$A$1:$F$5000,6,0)</f>
        <v>Gonzalez, Pedro</v>
      </c>
      <c r="L97" s="7">
        <f>VLOOKUP(D97,Vendedores!$A$1:$E$50000,5,0)</f>
        <v>5010</v>
      </c>
      <c r="M97">
        <f>VLOOKUP(D97,Vendedores!A:F,2,FALSE)</f>
        <v>4</v>
      </c>
      <c r="N97" s="7" t="str">
        <f>VLOOKUP(Ventas!D97,Vendedores!A:G,7,0)</f>
        <v>Jefe</v>
      </c>
      <c r="O97">
        <f>VLOOKUP(D97,Vendedores!A:H,8,0)</f>
        <v>3</v>
      </c>
      <c r="P97" s="18">
        <f t="shared" si="15"/>
        <v>32</v>
      </c>
      <c r="Q97" s="9">
        <f t="shared" si="11"/>
        <v>16</v>
      </c>
      <c r="R97" s="9">
        <f t="shared" si="21"/>
        <v>16</v>
      </c>
      <c r="S97" s="9">
        <f t="shared" si="16"/>
        <v>17.12</v>
      </c>
      <c r="T97" s="9">
        <f>VLOOKUP(O97,Comisiones!A:N,HLOOKUP(G97,Comisiones!$1:$7,2,0),0)</f>
        <v>0.19</v>
      </c>
      <c r="U97" s="9">
        <f t="shared" si="12"/>
        <v>448</v>
      </c>
      <c r="V97" s="9">
        <f t="shared" si="17"/>
        <v>239.68</v>
      </c>
      <c r="W97" s="9">
        <f t="shared" si="18"/>
        <v>85.12</v>
      </c>
      <c r="X97" s="9">
        <f t="shared" si="19"/>
        <v>123.19999999999999</v>
      </c>
      <c r="Y97" s="11">
        <f t="shared" si="20"/>
        <v>0.27499999999999997</v>
      </c>
    </row>
    <row r="98" spans="1:25" x14ac:dyDescent="0.2">
      <c r="A98" s="2">
        <v>97</v>
      </c>
      <c r="B98" s="3">
        <v>44960</v>
      </c>
      <c r="C98" s="2">
        <v>8</v>
      </c>
      <c r="D98" s="2">
        <v>6</v>
      </c>
      <c r="E98" s="2">
        <v>7</v>
      </c>
      <c r="F98" t="str">
        <f t="shared" si="13"/>
        <v>Friday</v>
      </c>
      <c r="G98" t="str">
        <f t="shared" si="14"/>
        <v>February</v>
      </c>
      <c r="H98" t="str">
        <f>VLOOKUP(C98,Productos!A:B,2,0)</f>
        <v>Producto H</v>
      </c>
      <c r="I98">
        <f>VLOOKUP(Ventas!C98,Productos!A:C,3,0)</f>
        <v>14</v>
      </c>
      <c r="J98">
        <f>VLOOKUP(C98,Productos!$A$1:$D$11,4,0)</f>
        <v>28</v>
      </c>
      <c r="K98" s="7" t="str">
        <f>VLOOKUP(D98,Vendedores!$A$1:$F$5000,6,0)</f>
        <v>Martinez, Pilar</v>
      </c>
      <c r="L98" s="7">
        <f>VLOOKUP(D98,Vendedores!$A$1:$E$50000,5,0)</f>
        <v>2700</v>
      </c>
      <c r="M98">
        <f>VLOOKUP(D98,Vendedores!A:F,2,FALSE)</f>
        <v>2</v>
      </c>
      <c r="N98" s="7" t="str">
        <f>VLOOKUP(Ventas!D98,Vendedores!A:G,7,0)</f>
        <v>Director</v>
      </c>
      <c r="O98">
        <f>VLOOKUP(D98,Vendedores!A:H,8,0)</f>
        <v>4</v>
      </c>
      <c r="P98" s="18">
        <f t="shared" si="15"/>
        <v>25.2</v>
      </c>
      <c r="Q98" s="9">
        <f t="shared" si="11"/>
        <v>14</v>
      </c>
      <c r="R98" s="9">
        <f t="shared" si="21"/>
        <v>14</v>
      </c>
      <c r="S98" s="9">
        <f t="shared" si="16"/>
        <v>14.98</v>
      </c>
      <c r="T98" s="9">
        <f>VLOOKUP(O98,Comisiones!A:N,HLOOKUP(G98,Comisiones!$1:$7,2,0),0)</f>
        <v>0.21</v>
      </c>
      <c r="U98" s="9">
        <f t="shared" si="12"/>
        <v>176.4</v>
      </c>
      <c r="V98" s="9">
        <f t="shared" si="17"/>
        <v>104.86</v>
      </c>
      <c r="W98" s="9">
        <f t="shared" si="18"/>
        <v>37.043999999999997</v>
      </c>
      <c r="X98" s="9">
        <f t="shared" si="19"/>
        <v>34.496000000000009</v>
      </c>
      <c r="Y98" s="11">
        <f t="shared" si="20"/>
        <v>0.19555555555555559</v>
      </c>
    </row>
    <row r="99" spans="1:25" x14ac:dyDescent="0.2">
      <c r="A99" s="2">
        <v>98</v>
      </c>
      <c r="B99" s="3">
        <v>44960</v>
      </c>
      <c r="C99" s="2">
        <v>6</v>
      </c>
      <c r="D99" s="2">
        <v>18</v>
      </c>
      <c r="E99" s="2">
        <v>13</v>
      </c>
      <c r="F99" t="str">
        <f t="shared" si="13"/>
        <v>Friday</v>
      </c>
      <c r="G99" t="str">
        <f t="shared" si="14"/>
        <v>February</v>
      </c>
      <c r="H99" t="str">
        <f>VLOOKUP(C99,Productos!A:B,2,0)</f>
        <v>Producto F</v>
      </c>
      <c r="I99">
        <f>VLOOKUP(Ventas!C99,Productos!A:C,3,0)</f>
        <v>16</v>
      </c>
      <c r="J99">
        <f>VLOOKUP(C99,Productos!$A$1:$D$11,4,0)</f>
        <v>32</v>
      </c>
      <c r="K99" s="7" t="str">
        <f>VLOOKUP(D99,Vendedores!$A$1:$F$5000,6,0)</f>
        <v>Garcia, Jose</v>
      </c>
      <c r="L99" s="7">
        <f>VLOOKUP(D99,Vendedores!$A$1:$E$50000,5,0)</f>
        <v>5194</v>
      </c>
      <c r="M99">
        <f>VLOOKUP(D99,Vendedores!A:F,2,FALSE)</f>
        <v>4</v>
      </c>
      <c r="N99" s="7" t="str">
        <f>VLOOKUP(Ventas!D99,Vendedores!A:G,7,0)</f>
        <v>Jefe</v>
      </c>
      <c r="O99">
        <f>VLOOKUP(D99,Vendedores!A:H,8,0)</f>
        <v>3</v>
      </c>
      <c r="P99" s="18">
        <f t="shared" si="15"/>
        <v>32</v>
      </c>
      <c r="Q99" s="9">
        <f t="shared" si="11"/>
        <v>16</v>
      </c>
      <c r="R99" s="9">
        <f t="shared" si="21"/>
        <v>16</v>
      </c>
      <c r="S99" s="9">
        <f t="shared" si="16"/>
        <v>17.12</v>
      </c>
      <c r="T99" s="9">
        <f>VLOOKUP(O99,Comisiones!A:N,HLOOKUP(G99,Comisiones!$1:$7,2,0),0)</f>
        <v>0.19</v>
      </c>
      <c r="U99" s="9">
        <f t="shared" si="12"/>
        <v>416</v>
      </c>
      <c r="V99" s="9">
        <f t="shared" si="17"/>
        <v>222.56</v>
      </c>
      <c r="W99" s="9">
        <f t="shared" si="18"/>
        <v>79.040000000000006</v>
      </c>
      <c r="X99" s="9">
        <f t="shared" si="19"/>
        <v>114.39999999999998</v>
      </c>
      <c r="Y99" s="11">
        <f t="shared" si="20"/>
        <v>0.27499999999999997</v>
      </c>
    </row>
    <row r="100" spans="1:25" x14ac:dyDescent="0.2">
      <c r="A100" s="2">
        <v>99</v>
      </c>
      <c r="B100" s="3">
        <v>44960</v>
      </c>
      <c r="C100" s="2">
        <v>8</v>
      </c>
      <c r="D100" s="2">
        <v>4</v>
      </c>
      <c r="E100" s="2">
        <v>12</v>
      </c>
      <c r="F100" t="str">
        <f t="shared" si="13"/>
        <v>Friday</v>
      </c>
      <c r="G100" t="str">
        <f t="shared" si="14"/>
        <v>February</v>
      </c>
      <c r="H100" t="str">
        <f>VLOOKUP(C100,Productos!A:B,2,0)</f>
        <v>Producto H</v>
      </c>
      <c r="I100">
        <f>VLOOKUP(Ventas!C100,Productos!A:C,3,0)</f>
        <v>14</v>
      </c>
      <c r="J100">
        <f>VLOOKUP(C100,Productos!$A$1:$D$11,4,0)</f>
        <v>28</v>
      </c>
      <c r="K100" s="7" t="str">
        <f>VLOOKUP(D100,Vendedores!$A$1:$F$5000,6,0)</f>
        <v>Fernandez, Isabel</v>
      </c>
      <c r="L100" s="7">
        <f>VLOOKUP(D100,Vendedores!$A$1:$E$50000,5,0)</f>
        <v>4345</v>
      </c>
      <c r="M100">
        <f>VLOOKUP(D100,Vendedores!A:F,2,FALSE)</f>
        <v>5</v>
      </c>
      <c r="N100" s="7" t="str">
        <f>VLOOKUP(Ventas!D100,Vendedores!A:G,7,0)</f>
        <v>Vendedor Sr</v>
      </c>
      <c r="O100">
        <f>VLOOKUP(D100,Vendedores!A:H,8,0)</f>
        <v>2</v>
      </c>
      <c r="P100" s="18">
        <f t="shared" si="15"/>
        <v>28</v>
      </c>
      <c r="Q100" s="9">
        <f t="shared" si="11"/>
        <v>14</v>
      </c>
      <c r="R100" s="9">
        <f t="shared" si="21"/>
        <v>14</v>
      </c>
      <c r="S100" s="9">
        <f t="shared" si="16"/>
        <v>14.98</v>
      </c>
      <c r="T100" s="9">
        <f>VLOOKUP(O100,Comisiones!A:N,HLOOKUP(G100,Comisiones!$1:$7,2,0),0)</f>
        <v>0.17</v>
      </c>
      <c r="U100" s="9">
        <f t="shared" si="12"/>
        <v>336</v>
      </c>
      <c r="V100" s="9">
        <f t="shared" si="17"/>
        <v>179.76</v>
      </c>
      <c r="W100" s="9">
        <f t="shared" si="18"/>
        <v>57.120000000000005</v>
      </c>
      <c r="X100" s="9">
        <f t="shared" si="19"/>
        <v>99.12</v>
      </c>
      <c r="Y100" s="11">
        <f t="shared" si="20"/>
        <v>0.29500000000000004</v>
      </c>
    </row>
    <row r="101" spans="1:25" x14ac:dyDescent="0.2">
      <c r="A101" s="2">
        <v>100</v>
      </c>
      <c r="B101" s="3">
        <v>44961</v>
      </c>
      <c r="C101" s="2">
        <v>10</v>
      </c>
      <c r="D101" s="2">
        <v>30</v>
      </c>
      <c r="E101" s="2">
        <v>13</v>
      </c>
      <c r="F101" t="str">
        <f t="shared" si="13"/>
        <v>Saturday</v>
      </c>
      <c r="G101" t="str">
        <f t="shared" si="14"/>
        <v>February</v>
      </c>
      <c r="H101" t="str">
        <f>VLOOKUP(C101,Productos!A:B,2,0)</f>
        <v>Producto J</v>
      </c>
      <c r="I101">
        <f>VLOOKUP(Ventas!C101,Productos!A:C,3,0)</f>
        <v>29</v>
      </c>
      <c r="J101">
        <f>VLOOKUP(C101,Productos!$A$1:$D$11,4,0)</f>
        <v>58</v>
      </c>
      <c r="K101" s="7" t="str">
        <f>VLOOKUP(D101,Vendedores!$A$1:$F$5000,6,0)</f>
        <v>Gonzalez, Francisco</v>
      </c>
      <c r="L101" s="7">
        <f>VLOOKUP(D101,Vendedores!$A$1:$E$50000,5,0)</f>
        <v>3909</v>
      </c>
      <c r="M101">
        <f>VLOOKUP(D101,Vendedores!A:F,2,FALSE)</f>
        <v>6</v>
      </c>
      <c r="N101" s="7" t="str">
        <f>VLOOKUP(Ventas!D101,Vendedores!A:G,7,0)</f>
        <v>Vendedor Ssr</v>
      </c>
      <c r="O101">
        <f>VLOOKUP(D101,Vendedores!A:H,8,0)</f>
        <v>2</v>
      </c>
      <c r="P101" s="18">
        <f t="shared" si="15"/>
        <v>58</v>
      </c>
      <c r="Q101" s="9">
        <f t="shared" si="11"/>
        <v>29</v>
      </c>
      <c r="R101" s="9">
        <f t="shared" si="21"/>
        <v>31.900000000000002</v>
      </c>
      <c r="S101" s="9">
        <f t="shared" si="16"/>
        <v>31.900000000000002</v>
      </c>
      <c r="T101" s="9">
        <f>VLOOKUP(O101,Comisiones!A:N,HLOOKUP(G101,Comisiones!$1:$7,2,0),0)</f>
        <v>0.17</v>
      </c>
      <c r="U101" s="9">
        <f t="shared" si="12"/>
        <v>754</v>
      </c>
      <c r="V101" s="9">
        <f t="shared" si="17"/>
        <v>414.70000000000005</v>
      </c>
      <c r="W101" s="9">
        <f t="shared" si="18"/>
        <v>128.18</v>
      </c>
      <c r="X101" s="9">
        <f t="shared" si="19"/>
        <v>211.11999999999989</v>
      </c>
      <c r="Y101" s="11">
        <f t="shared" si="20"/>
        <v>0.27999999999999986</v>
      </c>
    </row>
    <row r="102" spans="1:25" x14ac:dyDescent="0.2">
      <c r="A102" s="2">
        <v>101</v>
      </c>
      <c r="B102" s="3">
        <v>44961</v>
      </c>
      <c r="C102" s="2">
        <v>8</v>
      </c>
      <c r="D102" s="2">
        <v>30</v>
      </c>
      <c r="E102" s="2">
        <v>14</v>
      </c>
      <c r="F102" t="str">
        <f t="shared" si="13"/>
        <v>Saturday</v>
      </c>
      <c r="G102" t="str">
        <f t="shared" si="14"/>
        <v>February</v>
      </c>
      <c r="H102" t="str">
        <f>VLOOKUP(C102,Productos!A:B,2,0)</f>
        <v>Producto H</v>
      </c>
      <c r="I102">
        <f>VLOOKUP(Ventas!C102,Productos!A:C,3,0)</f>
        <v>14</v>
      </c>
      <c r="J102">
        <f>VLOOKUP(C102,Productos!$A$1:$D$11,4,0)</f>
        <v>28</v>
      </c>
      <c r="K102" s="7" t="str">
        <f>VLOOKUP(D102,Vendedores!$A$1:$F$5000,6,0)</f>
        <v>Gonzalez, Francisco</v>
      </c>
      <c r="L102" s="7">
        <f>VLOOKUP(D102,Vendedores!$A$1:$E$50000,5,0)</f>
        <v>3909</v>
      </c>
      <c r="M102">
        <f>VLOOKUP(D102,Vendedores!A:F,2,FALSE)</f>
        <v>6</v>
      </c>
      <c r="N102" s="7" t="str">
        <f>VLOOKUP(Ventas!D102,Vendedores!A:G,7,0)</f>
        <v>Vendedor Ssr</v>
      </c>
      <c r="O102">
        <f>VLOOKUP(D102,Vendedores!A:H,8,0)</f>
        <v>2</v>
      </c>
      <c r="P102" s="18">
        <f t="shared" si="15"/>
        <v>28</v>
      </c>
      <c r="Q102" s="9">
        <f t="shared" si="11"/>
        <v>14</v>
      </c>
      <c r="R102" s="9">
        <f t="shared" si="21"/>
        <v>14</v>
      </c>
      <c r="S102" s="9">
        <f t="shared" si="16"/>
        <v>14.98</v>
      </c>
      <c r="T102" s="9">
        <f>VLOOKUP(O102,Comisiones!A:N,HLOOKUP(G102,Comisiones!$1:$7,2,0),0)</f>
        <v>0.17</v>
      </c>
      <c r="U102" s="9">
        <f t="shared" si="12"/>
        <v>392</v>
      </c>
      <c r="V102" s="9">
        <f t="shared" si="17"/>
        <v>209.72</v>
      </c>
      <c r="W102" s="9">
        <f t="shared" si="18"/>
        <v>66.64</v>
      </c>
      <c r="X102" s="9">
        <f t="shared" si="19"/>
        <v>115.63999999999999</v>
      </c>
      <c r="Y102" s="11">
        <f t="shared" si="20"/>
        <v>0.29499999999999998</v>
      </c>
    </row>
    <row r="103" spans="1:25" x14ac:dyDescent="0.2">
      <c r="A103" s="2">
        <v>102</v>
      </c>
      <c r="B103" s="3">
        <v>44961</v>
      </c>
      <c r="C103" s="2">
        <v>9</v>
      </c>
      <c r="D103" s="2">
        <v>28</v>
      </c>
      <c r="E103" s="2">
        <v>10</v>
      </c>
      <c r="F103" t="str">
        <f t="shared" si="13"/>
        <v>Saturday</v>
      </c>
      <c r="G103" t="str">
        <f t="shared" si="14"/>
        <v>February</v>
      </c>
      <c r="H103" t="str">
        <f>VLOOKUP(C103,Productos!A:B,2,0)</f>
        <v>Producto I</v>
      </c>
      <c r="I103">
        <f>VLOOKUP(Ventas!C103,Productos!A:C,3,0)</f>
        <v>26</v>
      </c>
      <c r="J103">
        <f>VLOOKUP(C103,Productos!$A$1:$D$11,4,0)</f>
        <v>52</v>
      </c>
      <c r="K103" s="7" t="str">
        <f>VLOOKUP(D103,Vendedores!$A$1:$F$5000,6,0)</f>
        <v>Garcia, Manuel</v>
      </c>
      <c r="L103" s="7">
        <f>VLOOKUP(D103,Vendedores!$A$1:$E$50000,5,0)</f>
        <v>5249</v>
      </c>
      <c r="M103">
        <f>VLOOKUP(D103,Vendedores!A:F,2,FALSE)</f>
        <v>4</v>
      </c>
      <c r="N103" s="7" t="str">
        <f>VLOOKUP(Ventas!D103,Vendedores!A:G,7,0)</f>
        <v>Jefe</v>
      </c>
      <c r="O103">
        <f>VLOOKUP(D103,Vendedores!A:H,8,0)</f>
        <v>3</v>
      </c>
      <c r="P103" s="18">
        <f t="shared" si="15"/>
        <v>52</v>
      </c>
      <c r="Q103" s="9">
        <f t="shared" si="11"/>
        <v>26</v>
      </c>
      <c r="R103" s="9">
        <f t="shared" si="21"/>
        <v>28.6</v>
      </c>
      <c r="S103" s="9">
        <f t="shared" si="16"/>
        <v>28.6</v>
      </c>
      <c r="T103" s="9">
        <f>VLOOKUP(O103,Comisiones!A:N,HLOOKUP(G103,Comisiones!$1:$7,2,0),0)</f>
        <v>0.19</v>
      </c>
      <c r="U103" s="9">
        <f t="shared" si="12"/>
        <v>520</v>
      </c>
      <c r="V103" s="9">
        <f t="shared" si="17"/>
        <v>286</v>
      </c>
      <c r="W103" s="9">
        <f t="shared" si="18"/>
        <v>98.8</v>
      </c>
      <c r="X103" s="9">
        <f t="shared" si="19"/>
        <v>135.19999999999999</v>
      </c>
      <c r="Y103" s="11">
        <f t="shared" si="20"/>
        <v>0.25999999999999995</v>
      </c>
    </row>
    <row r="104" spans="1:25" x14ac:dyDescent="0.2">
      <c r="A104" s="2">
        <v>103</v>
      </c>
      <c r="B104" s="3">
        <v>44962</v>
      </c>
      <c r="C104" s="2">
        <v>4</v>
      </c>
      <c r="D104" s="2">
        <v>21</v>
      </c>
      <c r="E104" s="2">
        <v>15</v>
      </c>
      <c r="F104" t="str">
        <f t="shared" si="13"/>
        <v>Sunday</v>
      </c>
      <c r="G104" t="str">
        <f t="shared" si="14"/>
        <v>February</v>
      </c>
      <c r="H104" t="str">
        <f>VLOOKUP(C104,Productos!A:B,2,0)</f>
        <v>Producto D</v>
      </c>
      <c r="I104">
        <f>VLOOKUP(Ventas!C104,Productos!A:C,3,0)</f>
        <v>14</v>
      </c>
      <c r="J104">
        <f>VLOOKUP(C104,Productos!$A$1:$D$11,4,0)</f>
        <v>28</v>
      </c>
      <c r="K104" s="7" t="str">
        <f>VLOOKUP(D104,Vendedores!$A$1:$F$5000,6,0)</f>
        <v>Fernandez, Juan</v>
      </c>
      <c r="L104" s="7">
        <f>VLOOKUP(D104,Vendedores!$A$1:$E$50000,5,0)</f>
        <v>2616</v>
      </c>
      <c r="M104">
        <f>VLOOKUP(D104,Vendedores!A:F,2,FALSE)</f>
        <v>7</v>
      </c>
      <c r="N104" s="7" t="str">
        <f>VLOOKUP(Ventas!D104,Vendedores!A:G,7,0)</f>
        <v>Vendedor Jr</v>
      </c>
      <c r="O104">
        <f>VLOOKUP(D104,Vendedores!A:H,8,0)</f>
        <v>2</v>
      </c>
      <c r="P104" s="18">
        <f t="shared" si="15"/>
        <v>33.6</v>
      </c>
      <c r="Q104" s="9">
        <f t="shared" si="11"/>
        <v>14</v>
      </c>
      <c r="R104" s="9">
        <f t="shared" si="21"/>
        <v>14</v>
      </c>
      <c r="S104" s="9">
        <f t="shared" si="16"/>
        <v>14</v>
      </c>
      <c r="T104" s="9">
        <f>VLOOKUP(O104,Comisiones!A:N,HLOOKUP(G104,Comisiones!$1:$7,2,0),0)</f>
        <v>0.17</v>
      </c>
      <c r="U104" s="9">
        <f t="shared" si="12"/>
        <v>504</v>
      </c>
      <c r="V104" s="9">
        <f t="shared" si="17"/>
        <v>210</v>
      </c>
      <c r="W104" s="9">
        <f t="shared" si="18"/>
        <v>85.68</v>
      </c>
      <c r="X104" s="9">
        <f t="shared" si="19"/>
        <v>208.32</v>
      </c>
      <c r="Y104" s="11">
        <f t="shared" si="20"/>
        <v>0.41333333333333333</v>
      </c>
    </row>
    <row r="105" spans="1:25" x14ac:dyDescent="0.2">
      <c r="A105" s="2">
        <v>104</v>
      </c>
      <c r="B105" s="3">
        <v>44962</v>
      </c>
      <c r="C105" s="2">
        <v>3</v>
      </c>
      <c r="D105" s="2">
        <v>4</v>
      </c>
      <c r="E105" s="2">
        <v>15</v>
      </c>
      <c r="F105" t="str">
        <f t="shared" si="13"/>
        <v>Sunday</v>
      </c>
      <c r="G105" t="str">
        <f t="shared" si="14"/>
        <v>February</v>
      </c>
      <c r="H105" t="str">
        <f>VLOOKUP(C105,Productos!A:B,2,0)</f>
        <v>Producto C</v>
      </c>
      <c r="I105">
        <f>VLOOKUP(Ventas!C105,Productos!A:C,3,0)</f>
        <v>23</v>
      </c>
      <c r="J105">
        <f>VLOOKUP(C105,Productos!$A$1:$D$11,4,0)</f>
        <v>46</v>
      </c>
      <c r="K105" s="7" t="str">
        <f>VLOOKUP(D105,Vendedores!$A$1:$F$5000,6,0)</f>
        <v>Fernandez, Isabel</v>
      </c>
      <c r="L105" s="7">
        <f>VLOOKUP(D105,Vendedores!$A$1:$E$50000,5,0)</f>
        <v>4345</v>
      </c>
      <c r="M105">
        <f>VLOOKUP(D105,Vendedores!A:F,2,FALSE)</f>
        <v>5</v>
      </c>
      <c r="N105" s="7" t="str">
        <f>VLOOKUP(Ventas!D105,Vendedores!A:G,7,0)</f>
        <v>Vendedor Sr</v>
      </c>
      <c r="O105">
        <f>VLOOKUP(D105,Vendedores!A:H,8,0)</f>
        <v>2</v>
      </c>
      <c r="P105" s="18">
        <f t="shared" si="15"/>
        <v>55.199999999999996</v>
      </c>
      <c r="Q105" s="9">
        <f t="shared" si="11"/>
        <v>23</v>
      </c>
      <c r="R105" s="9">
        <f t="shared" si="21"/>
        <v>23</v>
      </c>
      <c r="S105" s="9">
        <f t="shared" si="16"/>
        <v>23</v>
      </c>
      <c r="T105" s="9">
        <f>VLOOKUP(O105,Comisiones!A:N,HLOOKUP(G105,Comisiones!$1:$7,2,0),0)</f>
        <v>0.17</v>
      </c>
      <c r="U105" s="9">
        <f t="shared" si="12"/>
        <v>827.99999999999989</v>
      </c>
      <c r="V105" s="9">
        <f t="shared" si="17"/>
        <v>345</v>
      </c>
      <c r="W105" s="9">
        <f t="shared" si="18"/>
        <v>140.76</v>
      </c>
      <c r="X105" s="9">
        <f t="shared" si="19"/>
        <v>342.2399999999999</v>
      </c>
      <c r="Y105" s="11">
        <f t="shared" si="20"/>
        <v>0.41333333333333327</v>
      </c>
    </row>
    <row r="106" spans="1:25" x14ac:dyDescent="0.2">
      <c r="A106" s="2">
        <v>105</v>
      </c>
      <c r="B106" s="3">
        <v>44962</v>
      </c>
      <c r="C106" s="2">
        <v>8</v>
      </c>
      <c r="D106" s="2">
        <v>14</v>
      </c>
      <c r="E106" s="2">
        <v>10</v>
      </c>
      <c r="F106" t="str">
        <f t="shared" si="13"/>
        <v>Sunday</v>
      </c>
      <c r="G106" t="str">
        <f t="shared" si="14"/>
        <v>February</v>
      </c>
      <c r="H106" t="str">
        <f>VLOOKUP(C106,Productos!A:B,2,0)</f>
        <v>Producto H</v>
      </c>
      <c r="I106">
        <f>VLOOKUP(Ventas!C106,Productos!A:C,3,0)</f>
        <v>14</v>
      </c>
      <c r="J106">
        <f>VLOOKUP(C106,Productos!$A$1:$D$11,4,0)</f>
        <v>28</v>
      </c>
      <c r="K106" s="7" t="str">
        <f>VLOOKUP(D106,Vendedores!$A$1:$F$5000,6,0)</f>
        <v>Fernandez, Teresa</v>
      </c>
      <c r="L106" s="7">
        <f>VLOOKUP(D106,Vendedores!$A$1:$E$50000,5,0)</f>
        <v>7062</v>
      </c>
      <c r="M106">
        <f>VLOOKUP(D106,Vendedores!A:F,2,FALSE)</f>
        <v>2</v>
      </c>
      <c r="N106" s="7" t="str">
        <f>VLOOKUP(Ventas!D106,Vendedores!A:G,7,0)</f>
        <v>Director</v>
      </c>
      <c r="O106">
        <f>VLOOKUP(D106,Vendedores!A:H,8,0)</f>
        <v>4</v>
      </c>
      <c r="P106" s="18">
        <f t="shared" si="15"/>
        <v>25.2</v>
      </c>
      <c r="Q106" s="9">
        <f t="shared" si="11"/>
        <v>14</v>
      </c>
      <c r="R106" s="9">
        <f t="shared" si="21"/>
        <v>14</v>
      </c>
      <c r="S106" s="9">
        <f t="shared" si="16"/>
        <v>14.98</v>
      </c>
      <c r="T106" s="9">
        <f>VLOOKUP(O106,Comisiones!A:N,HLOOKUP(G106,Comisiones!$1:$7,2,0),0)</f>
        <v>0.21</v>
      </c>
      <c r="U106" s="9">
        <f t="shared" si="12"/>
        <v>252</v>
      </c>
      <c r="V106" s="9">
        <f t="shared" si="17"/>
        <v>149.80000000000001</v>
      </c>
      <c r="W106" s="9">
        <f t="shared" si="18"/>
        <v>52.919999999999995</v>
      </c>
      <c r="X106" s="9">
        <f t="shared" si="19"/>
        <v>49.28</v>
      </c>
      <c r="Y106" s="11">
        <f t="shared" si="20"/>
        <v>0.19555555555555557</v>
      </c>
    </row>
    <row r="107" spans="1:25" x14ac:dyDescent="0.2">
      <c r="A107" s="2">
        <v>106</v>
      </c>
      <c r="B107" s="3">
        <v>44963</v>
      </c>
      <c r="C107" s="2">
        <v>9</v>
      </c>
      <c r="D107" s="2">
        <v>37</v>
      </c>
      <c r="E107" s="2">
        <v>18</v>
      </c>
      <c r="F107" t="str">
        <f t="shared" si="13"/>
        <v>Monday</v>
      </c>
      <c r="G107" t="str">
        <f t="shared" si="14"/>
        <v>February</v>
      </c>
      <c r="H107" t="str">
        <f>VLOOKUP(C107,Productos!A:B,2,0)</f>
        <v>Producto I</v>
      </c>
      <c r="I107">
        <f>VLOOKUP(Ventas!C107,Productos!A:C,3,0)</f>
        <v>26</v>
      </c>
      <c r="J107">
        <f>VLOOKUP(C107,Productos!$A$1:$D$11,4,0)</f>
        <v>52</v>
      </c>
      <c r="K107" s="7" t="str">
        <f>VLOOKUP(D107,Vendedores!$A$1:$F$5000,6,0)</f>
        <v>Gonzalez, Lionel</v>
      </c>
      <c r="L107" s="7">
        <f>VLOOKUP(D107,Vendedores!$A$1:$E$50000,5,0)</f>
        <v>4073</v>
      </c>
      <c r="M107">
        <f>VLOOKUP(D107,Vendedores!A:F,2,FALSE)</f>
        <v>5</v>
      </c>
      <c r="N107" s="7" t="str">
        <f>VLOOKUP(Ventas!D107,Vendedores!A:G,7,0)</f>
        <v>Vendedor Sr</v>
      </c>
      <c r="O107">
        <f>VLOOKUP(D107,Vendedores!A:H,8,0)</f>
        <v>2</v>
      </c>
      <c r="P107" s="18">
        <f t="shared" si="15"/>
        <v>52</v>
      </c>
      <c r="Q107" s="9">
        <f t="shared" si="11"/>
        <v>26</v>
      </c>
      <c r="R107" s="9">
        <f t="shared" si="21"/>
        <v>28.6</v>
      </c>
      <c r="S107" s="9">
        <f t="shared" si="16"/>
        <v>28.6</v>
      </c>
      <c r="T107" s="9">
        <f>VLOOKUP(O107,Comisiones!A:N,HLOOKUP(G107,Comisiones!$1:$7,2,0),0)</f>
        <v>0.17</v>
      </c>
      <c r="U107" s="9">
        <f t="shared" si="12"/>
        <v>936</v>
      </c>
      <c r="V107" s="9">
        <f t="shared" si="17"/>
        <v>514.80000000000007</v>
      </c>
      <c r="W107" s="9">
        <f t="shared" si="18"/>
        <v>159.12</v>
      </c>
      <c r="X107" s="9">
        <f t="shared" si="19"/>
        <v>262.07999999999993</v>
      </c>
      <c r="Y107" s="11">
        <f t="shared" si="20"/>
        <v>0.27999999999999992</v>
      </c>
    </row>
    <row r="108" spans="1:25" x14ac:dyDescent="0.2">
      <c r="A108" s="2">
        <v>107</v>
      </c>
      <c r="B108" s="3">
        <v>44963</v>
      </c>
      <c r="C108" s="2">
        <v>1</v>
      </c>
      <c r="D108" s="2">
        <v>32</v>
      </c>
      <c r="E108" s="2">
        <v>16</v>
      </c>
      <c r="F108" t="str">
        <f t="shared" si="13"/>
        <v>Monday</v>
      </c>
      <c r="G108" t="str">
        <f t="shared" si="14"/>
        <v>February</v>
      </c>
      <c r="H108" t="str">
        <f>VLOOKUP(C108,Productos!A:B,2,0)</f>
        <v>Producto A</v>
      </c>
      <c r="I108">
        <f>VLOOKUP(Ventas!C108,Productos!A:C,3,0)</f>
        <v>10</v>
      </c>
      <c r="J108">
        <f>VLOOKUP(C108,Productos!$A$1:$D$11,4,0)</f>
        <v>20</v>
      </c>
      <c r="K108" s="7" t="str">
        <f>VLOOKUP(D108,Vendedores!$A$1:$F$5000,6,0)</f>
        <v>Gomez, Javier</v>
      </c>
      <c r="L108" s="7">
        <f>VLOOKUP(D108,Vendedores!$A$1:$E$50000,5,0)</f>
        <v>1612</v>
      </c>
      <c r="M108">
        <f>VLOOKUP(D108,Vendedores!A:F,2,FALSE)</f>
        <v>8</v>
      </c>
      <c r="N108" s="7" t="str">
        <f>VLOOKUP(Ventas!D108,Vendedores!A:G,7,0)</f>
        <v>Pasante</v>
      </c>
      <c r="O108">
        <f>VLOOKUP(D108,Vendedores!A:H,8,0)</f>
        <v>1</v>
      </c>
      <c r="P108" s="18">
        <f t="shared" si="15"/>
        <v>20</v>
      </c>
      <c r="Q108" s="9">
        <f t="shared" si="11"/>
        <v>10</v>
      </c>
      <c r="R108" s="9">
        <f t="shared" si="21"/>
        <v>10</v>
      </c>
      <c r="S108" s="9">
        <f t="shared" si="16"/>
        <v>10</v>
      </c>
      <c r="T108" s="9">
        <f>VLOOKUP(O108,Comisiones!A:N,HLOOKUP(G108,Comisiones!$1:$7,2,0),0)</f>
        <v>0.15</v>
      </c>
      <c r="U108" s="9">
        <f t="shared" si="12"/>
        <v>320</v>
      </c>
      <c r="V108" s="9">
        <f t="shared" si="17"/>
        <v>160</v>
      </c>
      <c r="W108" s="9">
        <f t="shared" si="18"/>
        <v>48</v>
      </c>
      <c r="X108" s="9">
        <f t="shared" si="19"/>
        <v>112</v>
      </c>
      <c r="Y108" s="11">
        <f t="shared" si="20"/>
        <v>0.35</v>
      </c>
    </row>
    <row r="109" spans="1:25" x14ac:dyDescent="0.2">
      <c r="A109" s="2">
        <v>108</v>
      </c>
      <c r="B109" s="3">
        <v>44963</v>
      </c>
      <c r="C109" s="2">
        <v>8</v>
      </c>
      <c r="D109" s="2">
        <v>10</v>
      </c>
      <c r="E109" s="2">
        <v>13</v>
      </c>
      <c r="F109" t="str">
        <f t="shared" si="13"/>
        <v>Monday</v>
      </c>
      <c r="G109" t="str">
        <f t="shared" si="14"/>
        <v>February</v>
      </c>
      <c r="H109" t="str">
        <f>VLOOKUP(C109,Productos!A:B,2,0)</f>
        <v>Producto H</v>
      </c>
      <c r="I109">
        <f>VLOOKUP(Ventas!C109,Productos!A:C,3,0)</f>
        <v>14</v>
      </c>
      <c r="J109">
        <f>VLOOKUP(C109,Productos!$A$1:$D$11,4,0)</f>
        <v>28</v>
      </c>
      <c r="K109" s="7" t="str">
        <f>VLOOKUP(D109,Vendedores!$A$1:$F$5000,6,0)</f>
        <v>Martin, Francisco</v>
      </c>
      <c r="L109" s="7">
        <f>VLOOKUP(D109,Vendedores!$A$1:$E$50000,5,0)</f>
        <v>4384</v>
      </c>
      <c r="M109">
        <f>VLOOKUP(D109,Vendedores!A:F,2,FALSE)</f>
        <v>5</v>
      </c>
      <c r="N109" s="7" t="str">
        <f>VLOOKUP(Ventas!D109,Vendedores!A:G,7,0)</f>
        <v>Vendedor Sr</v>
      </c>
      <c r="O109">
        <f>VLOOKUP(D109,Vendedores!A:H,8,0)</f>
        <v>2</v>
      </c>
      <c r="P109" s="18">
        <f t="shared" si="15"/>
        <v>28</v>
      </c>
      <c r="Q109" s="9">
        <f t="shared" si="11"/>
        <v>14</v>
      </c>
      <c r="R109" s="9">
        <f t="shared" si="21"/>
        <v>14</v>
      </c>
      <c r="S109" s="9">
        <f t="shared" si="16"/>
        <v>14.98</v>
      </c>
      <c r="T109" s="9">
        <f>VLOOKUP(O109,Comisiones!A:N,HLOOKUP(G109,Comisiones!$1:$7,2,0),0)</f>
        <v>0.17</v>
      </c>
      <c r="U109" s="9">
        <f t="shared" si="12"/>
        <v>364</v>
      </c>
      <c r="V109" s="9">
        <f t="shared" si="17"/>
        <v>194.74</v>
      </c>
      <c r="W109" s="9">
        <f t="shared" si="18"/>
        <v>61.88</v>
      </c>
      <c r="X109" s="9">
        <f t="shared" si="19"/>
        <v>107.38</v>
      </c>
      <c r="Y109" s="11">
        <f t="shared" si="20"/>
        <v>0.29499999999999998</v>
      </c>
    </row>
    <row r="110" spans="1:25" x14ac:dyDescent="0.2">
      <c r="A110" s="2">
        <v>109</v>
      </c>
      <c r="B110" s="3">
        <v>44964</v>
      </c>
      <c r="C110" s="2">
        <v>2</v>
      </c>
      <c r="D110" s="2">
        <v>13</v>
      </c>
      <c r="E110" s="2">
        <v>15</v>
      </c>
      <c r="F110" t="str">
        <f t="shared" si="13"/>
        <v>Tuesday</v>
      </c>
      <c r="G110" t="str">
        <f t="shared" si="14"/>
        <v>February</v>
      </c>
      <c r="H110" t="str">
        <f>VLOOKUP(C110,Productos!A:B,2,0)</f>
        <v>Producto B</v>
      </c>
      <c r="I110">
        <f>VLOOKUP(Ventas!C110,Productos!A:C,3,0)</f>
        <v>14</v>
      </c>
      <c r="J110">
        <f>VLOOKUP(C110,Productos!$A$1:$D$11,4,0)</f>
        <v>28</v>
      </c>
      <c r="K110" s="7" t="str">
        <f>VLOOKUP(D110,Vendedores!$A$1:$F$5000,6,0)</f>
        <v>Gonzalez, Josefa</v>
      </c>
      <c r="L110" s="7">
        <f>VLOOKUP(D110,Vendedores!$A$1:$E$50000,5,0)</f>
        <v>1830</v>
      </c>
      <c r="M110">
        <f>VLOOKUP(D110,Vendedores!A:F,2,FALSE)</f>
        <v>8</v>
      </c>
      <c r="N110" s="7" t="str">
        <f>VLOOKUP(Ventas!D110,Vendedores!A:G,7,0)</f>
        <v>Pasante</v>
      </c>
      <c r="O110">
        <f>VLOOKUP(D110,Vendedores!A:H,8,0)</f>
        <v>1</v>
      </c>
      <c r="P110" s="18">
        <f t="shared" si="15"/>
        <v>28</v>
      </c>
      <c r="Q110" s="9">
        <f t="shared" si="11"/>
        <v>14</v>
      </c>
      <c r="R110" s="9">
        <f t="shared" si="21"/>
        <v>14</v>
      </c>
      <c r="S110" s="9">
        <f t="shared" si="16"/>
        <v>14</v>
      </c>
      <c r="T110" s="9">
        <f>VLOOKUP(O110,Comisiones!A:N,HLOOKUP(G110,Comisiones!$1:$7,2,0),0)</f>
        <v>0.15</v>
      </c>
      <c r="U110" s="9">
        <f t="shared" si="12"/>
        <v>420</v>
      </c>
      <c r="V110" s="9">
        <f t="shared" si="17"/>
        <v>210</v>
      </c>
      <c r="W110" s="9">
        <f t="shared" si="18"/>
        <v>63</v>
      </c>
      <c r="X110" s="9">
        <f t="shared" si="19"/>
        <v>147</v>
      </c>
      <c r="Y110" s="11">
        <f t="shared" si="20"/>
        <v>0.35</v>
      </c>
    </row>
    <row r="111" spans="1:25" x14ac:dyDescent="0.2">
      <c r="A111" s="2">
        <v>110</v>
      </c>
      <c r="B111" s="3">
        <v>44964</v>
      </c>
      <c r="C111" s="2">
        <v>5</v>
      </c>
      <c r="D111" s="2">
        <v>31</v>
      </c>
      <c r="E111" s="2">
        <v>11</v>
      </c>
      <c r="F111" t="str">
        <f t="shared" si="13"/>
        <v>Tuesday</v>
      </c>
      <c r="G111" t="str">
        <f t="shared" si="14"/>
        <v>February</v>
      </c>
      <c r="H111" t="str">
        <f>VLOOKUP(C111,Productos!A:B,2,0)</f>
        <v>Producto E</v>
      </c>
      <c r="I111">
        <f>VLOOKUP(Ventas!C111,Productos!A:C,3,0)</f>
        <v>24</v>
      </c>
      <c r="J111">
        <f>VLOOKUP(C111,Productos!$A$1:$D$11,4,0)</f>
        <v>48</v>
      </c>
      <c r="K111" s="7" t="str">
        <f>VLOOKUP(D111,Vendedores!$A$1:$F$5000,6,0)</f>
        <v>Fernandez, Isabel</v>
      </c>
      <c r="L111" s="7">
        <f>VLOOKUP(D111,Vendedores!$A$1:$E$50000,5,0)</f>
        <v>2227</v>
      </c>
      <c r="M111">
        <f>VLOOKUP(D111,Vendedores!A:F,2,FALSE)</f>
        <v>7</v>
      </c>
      <c r="N111" s="7" t="str">
        <f>VLOOKUP(Ventas!D111,Vendedores!A:G,7,0)</f>
        <v>Vendedor Jr</v>
      </c>
      <c r="O111">
        <f>VLOOKUP(D111,Vendedores!A:H,8,0)</f>
        <v>2</v>
      </c>
      <c r="P111" s="18">
        <f t="shared" si="15"/>
        <v>48</v>
      </c>
      <c r="Q111" s="9">
        <f t="shared" si="11"/>
        <v>24</v>
      </c>
      <c r="R111" s="9">
        <f t="shared" si="21"/>
        <v>24</v>
      </c>
      <c r="S111" s="9">
        <f t="shared" si="16"/>
        <v>25.68</v>
      </c>
      <c r="T111" s="9">
        <f>VLOOKUP(O111,Comisiones!A:N,HLOOKUP(G111,Comisiones!$1:$7,2,0),0)</f>
        <v>0.17</v>
      </c>
      <c r="U111" s="9">
        <f t="shared" si="12"/>
        <v>528</v>
      </c>
      <c r="V111" s="9">
        <f t="shared" si="17"/>
        <v>282.48</v>
      </c>
      <c r="W111" s="9">
        <f t="shared" si="18"/>
        <v>89.76</v>
      </c>
      <c r="X111" s="9">
        <f t="shared" si="19"/>
        <v>155.76</v>
      </c>
      <c r="Y111" s="11">
        <f t="shared" si="20"/>
        <v>0.29499999999999998</v>
      </c>
    </row>
    <row r="112" spans="1:25" x14ac:dyDescent="0.2">
      <c r="A112" s="2">
        <v>111</v>
      </c>
      <c r="B112" s="3">
        <v>44964</v>
      </c>
      <c r="C112" s="2">
        <v>6</v>
      </c>
      <c r="D112" s="2">
        <v>25</v>
      </c>
      <c r="E112" s="2">
        <v>17</v>
      </c>
      <c r="F112" t="str">
        <f t="shared" si="13"/>
        <v>Tuesday</v>
      </c>
      <c r="G112" t="str">
        <f t="shared" si="14"/>
        <v>February</v>
      </c>
      <c r="H112" t="str">
        <f>VLOOKUP(C112,Productos!A:B,2,0)</f>
        <v>Producto F</v>
      </c>
      <c r="I112">
        <f>VLOOKUP(Ventas!C112,Productos!A:C,3,0)</f>
        <v>16</v>
      </c>
      <c r="J112">
        <f>VLOOKUP(C112,Productos!$A$1:$D$11,4,0)</f>
        <v>32</v>
      </c>
      <c r="K112" s="7" t="str">
        <f>VLOOKUP(D112,Vendedores!$A$1:$F$5000,6,0)</f>
        <v>Perez, Laura</v>
      </c>
      <c r="L112" s="7">
        <f>VLOOKUP(D112,Vendedores!$A$1:$E$50000,5,0)</f>
        <v>3586</v>
      </c>
      <c r="M112">
        <f>VLOOKUP(D112,Vendedores!A:F,2,FALSE)</f>
        <v>6</v>
      </c>
      <c r="N112" s="7" t="str">
        <f>VLOOKUP(Ventas!D112,Vendedores!A:G,7,0)</f>
        <v>Vendedor Ssr</v>
      </c>
      <c r="O112">
        <f>VLOOKUP(D112,Vendedores!A:H,8,0)</f>
        <v>2</v>
      </c>
      <c r="P112" s="18">
        <f t="shared" si="15"/>
        <v>32</v>
      </c>
      <c r="Q112" s="9">
        <f t="shared" si="11"/>
        <v>16</v>
      </c>
      <c r="R112" s="9">
        <f t="shared" si="21"/>
        <v>16</v>
      </c>
      <c r="S112" s="9">
        <f t="shared" si="16"/>
        <v>17.12</v>
      </c>
      <c r="T112" s="9">
        <f>VLOOKUP(O112,Comisiones!A:N,HLOOKUP(G112,Comisiones!$1:$7,2,0),0)</f>
        <v>0.17</v>
      </c>
      <c r="U112" s="9">
        <f t="shared" si="12"/>
        <v>544</v>
      </c>
      <c r="V112" s="9">
        <f t="shared" si="17"/>
        <v>291.04000000000002</v>
      </c>
      <c r="W112" s="9">
        <f t="shared" si="18"/>
        <v>92.48</v>
      </c>
      <c r="X112" s="9">
        <f t="shared" si="19"/>
        <v>160.47999999999996</v>
      </c>
      <c r="Y112" s="11">
        <f t="shared" si="20"/>
        <v>0.29499999999999993</v>
      </c>
    </row>
    <row r="113" spans="1:25" x14ac:dyDescent="0.2">
      <c r="A113" s="2">
        <v>112</v>
      </c>
      <c r="B113" s="3">
        <v>44965</v>
      </c>
      <c r="C113" s="2">
        <v>5</v>
      </c>
      <c r="D113" s="2">
        <v>40</v>
      </c>
      <c r="E113" s="2">
        <v>16</v>
      </c>
      <c r="F113" t="str">
        <f t="shared" si="13"/>
        <v>Wednesday</v>
      </c>
      <c r="G113" t="str">
        <f t="shared" si="14"/>
        <v>February</v>
      </c>
      <c r="H113" t="str">
        <f>VLOOKUP(C113,Productos!A:B,2,0)</f>
        <v>Producto E</v>
      </c>
      <c r="I113">
        <f>VLOOKUP(Ventas!C113,Productos!A:C,3,0)</f>
        <v>24</v>
      </c>
      <c r="J113">
        <f>VLOOKUP(C113,Productos!$A$1:$D$11,4,0)</f>
        <v>48</v>
      </c>
      <c r="K113" s="7" t="str">
        <f>VLOOKUP(D113,Vendedores!$A$1:$F$5000,6,0)</f>
        <v>Martin, Carmen</v>
      </c>
      <c r="L113" s="7">
        <f>VLOOKUP(D113,Vendedores!$A$1:$E$50000,5,0)</f>
        <v>1598</v>
      </c>
      <c r="M113">
        <f>VLOOKUP(D113,Vendedores!A:F,2,FALSE)</f>
        <v>8</v>
      </c>
      <c r="N113" s="7" t="str">
        <f>VLOOKUP(Ventas!D113,Vendedores!A:G,7,0)</f>
        <v>Pasante</v>
      </c>
      <c r="O113">
        <f>VLOOKUP(D113,Vendedores!A:H,8,0)</f>
        <v>1</v>
      </c>
      <c r="P113" s="18">
        <f t="shared" si="15"/>
        <v>48</v>
      </c>
      <c r="Q113" s="9">
        <f t="shared" si="11"/>
        <v>24</v>
      </c>
      <c r="R113" s="9">
        <f t="shared" si="21"/>
        <v>24</v>
      </c>
      <c r="S113" s="9">
        <f t="shared" si="16"/>
        <v>25.68</v>
      </c>
      <c r="T113" s="9">
        <f>VLOOKUP(O113,Comisiones!A:N,HLOOKUP(G113,Comisiones!$1:$7,2,0),0)</f>
        <v>0.15</v>
      </c>
      <c r="U113" s="9">
        <f t="shared" si="12"/>
        <v>768</v>
      </c>
      <c r="V113" s="9">
        <f t="shared" si="17"/>
        <v>410.88</v>
      </c>
      <c r="W113" s="9">
        <f t="shared" si="18"/>
        <v>115.19999999999999</v>
      </c>
      <c r="X113" s="9">
        <f t="shared" si="19"/>
        <v>241.92000000000007</v>
      </c>
      <c r="Y113" s="11">
        <f t="shared" si="20"/>
        <v>0.31500000000000011</v>
      </c>
    </row>
    <row r="114" spans="1:25" x14ac:dyDescent="0.2">
      <c r="A114" s="2">
        <v>113</v>
      </c>
      <c r="B114" s="3">
        <v>44965</v>
      </c>
      <c r="C114" s="2">
        <v>10</v>
      </c>
      <c r="D114" s="2">
        <v>35</v>
      </c>
      <c r="E114" s="2">
        <v>14</v>
      </c>
      <c r="F114" t="str">
        <f t="shared" si="13"/>
        <v>Wednesday</v>
      </c>
      <c r="G114" t="str">
        <f t="shared" si="14"/>
        <v>February</v>
      </c>
      <c r="H114" t="str">
        <f>VLOOKUP(C114,Productos!A:B,2,0)</f>
        <v>Producto J</v>
      </c>
      <c r="I114">
        <f>VLOOKUP(Ventas!C114,Productos!A:C,3,0)</f>
        <v>29</v>
      </c>
      <c r="J114">
        <f>VLOOKUP(C114,Productos!$A$1:$D$11,4,0)</f>
        <v>58</v>
      </c>
      <c r="K114" s="7" t="str">
        <f>VLOOKUP(D114,Vendedores!$A$1:$F$5000,6,0)</f>
        <v>Garcia, David</v>
      </c>
      <c r="L114" s="7">
        <f>VLOOKUP(D114,Vendedores!$A$1:$E$50000,5,0)</f>
        <v>2383</v>
      </c>
      <c r="M114">
        <f>VLOOKUP(D114,Vendedores!A:F,2,FALSE)</f>
        <v>7</v>
      </c>
      <c r="N114" s="7" t="str">
        <f>VLOOKUP(Ventas!D114,Vendedores!A:G,7,0)</f>
        <v>Vendedor Jr</v>
      </c>
      <c r="O114">
        <f>VLOOKUP(D114,Vendedores!A:H,8,0)</f>
        <v>2</v>
      </c>
      <c r="P114" s="18">
        <f t="shared" si="15"/>
        <v>58</v>
      </c>
      <c r="Q114" s="9">
        <f t="shared" si="11"/>
        <v>29</v>
      </c>
      <c r="R114" s="9">
        <f t="shared" si="21"/>
        <v>31.900000000000002</v>
      </c>
      <c r="S114" s="9">
        <f t="shared" si="16"/>
        <v>31.900000000000002</v>
      </c>
      <c r="T114" s="9">
        <f>VLOOKUP(O114,Comisiones!A:N,HLOOKUP(G114,Comisiones!$1:$7,2,0),0)</f>
        <v>0.17</v>
      </c>
      <c r="U114" s="9">
        <f t="shared" si="12"/>
        <v>812</v>
      </c>
      <c r="V114" s="9">
        <f t="shared" si="17"/>
        <v>446.6</v>
      </c>
      <c r="W114" s="9">
        <f t="shared" si="18"/>
        <v>138.04000000000002</v>
      </c>
      <c r="X114" s="9">
        <f t="shared" si="19"/>
        <v>227.3599999999999</v>
      </c>
      <c r="Y114" s="11">
        <f t="shared" si="20"/>
        <v>0.27999999999999986</v>
      </c>
    </row>
    <row r="115" spans="1:25" x14ac:dyDescent="0.2">
      <c r="A115" s="2">
        <v>114</v>
      </c>
      <c r="B115" s="3">
        <v>44965</v>
      </c>
      <c r="C115" s="2">
        <v>4</v>
      </c>
      <c r="D115" s="2">
        <v>23</v>
      </c>
      <c r="E115" s="2">
        <v>21</v>
      </c>
      <c r="F115" t="str">
        <f t="shared" si="13"/>
        <v>Wednesday</v>
      </c>
      <c r="G115" t="str">
        <f t="shared" si="14"/>
        <v>February</v>
      </c>
      <c r="H115" t="str">
        <f>VLOOKUP(C115,Productos!A:B,2,0)</f>
        <v>Producto D</v>
      </c>
      <c r="I115">
        <f>VLOOKUP(Ventas!C115,Productos!A:C,3,0)</f>
        <v>14</v>
      </c>
      <c r="J115">
        <f>VLOOKUP(C115,Productos!$A$1:$D$11,4,0)</f>
        <v>28</v>
      </c>
      <c r="K115" s="7" t="str">
        <f>VLOOKUP(D115,Vendedores!$A$1:$F$5000,6,0)</f>
        <v>Martinez, Pedro</v>
      </c>
      <c r="L115" s="7">
        <f>VLOOKUP(D115,Vendedores!$A$1:$E$50000,5,0)</f>
        <v>5555</v>
      </c>
      <c r="M115">
        <f>VLOOKUP(D115,Vendedores!A:F,2,FALSE)</f>
        <v>4</v>
      </c>
      <c r="N115" s="7" t="str">
        <f>VLOOKUP(Ventas!D115,Vendedores!A:G,7,0)</f>
        <v>Jefe</v>
      </c>
      <c r="O115">
        <f>VLOOKUP(D115,Vendedores!A:H,8,0)</f>
        <v>3</v>
      </c>
      <c r="P115" s="18">
        <f t="shared" si="15"/>
        <v>28</v>
      </c>
      <c r="Q115" s="9">
        <f t="shared" si="11"/>
        <v>14</v>
      </c>
      <c r="R115" s="9">
        <f t="shared" si="21"/>
        <v>14</v>
      </c>
      <c r="S115" s="9">
        <f t="shared" si="16"/>
        <v>14</v>
      </c>
      <c r="T115" s="9">
        <f>VLOOKUP(O115,Comisiones!A:N,HLOOKUP(G115,Comisiones!$1:$7,2,0),0)</f>
        <v>0.19</v>
      </c>
      <c r="U115" s="9">
        <f t="shared" si="12"/>
        <v>588</v>
      </c>
      <c r="V115" s="9">
        <f t="shared" si="17"/>
        <v>294</v>
      </c>
      <c r="W115" s="9">
        <f t="shared" si="18"/>
        <v>111.72</v>
      </c>
      <c r="X115" s="9">
        <f t="shared" si="19"/>
        <v>182.27999999999997</v>
      </c>
      <c r="Y115" s="11">
        <f t="shared" si="20"/>
        <v>0.30999999999999994</v>
      </c>
    </row>
    <row r="116" spans="1:25" x14ac:dyDescent="0.2">
      <c r="A116" s="2">
        <v>115</v>
      </c>
      <c r="B116" s="3">
        <v>44966</v>
      </c>
      <c r="C116" s="2">
        <v>4</v>
      </c>
      <c r="D116" s="2">
        <v>7</v>
      </c>
      <c r="E116" s="2">
        <v>21</v>
      </c>
      <c r="F116" t="str">
        <f t="shared" si="13"/>
        <v>Thursday</v>
      </c>
      <c r="G116" t="str">
        <f t="shared" si="14"/>
        <v>February</v>
      </c>
      <c r="H116" t="str">
        <f>VLOOKUP(C116,Productos!A:B,2,0)</f>
        <v>Producto D</v>
      </c>
      <c r="I116">
        <f>VLOOKUP(Ventas!C116,Productos!A:C,3,0)</f>
        <v>14</v>
      </c>
      <c r="J116">
        <f>VLOOKUP(C116,Productos!$A$1:$D$11,4,0)</f>
        <v>28</v>
      </c>
      <c r="K116" s="7" t="str">
        <f>VLOOKUP(D116,Vendedores!$A$1:$F$5000,6,0)</f>
        <v>Sanchez, Antonio</v>
      </c>
      <c r="L116" s="7">
        <f>VLOOKUP(D116,Vendedores!$A$1:$E$50000,5,0)</f>
        <v>1810</v>
      </c>
      <c r="M116">
        <f>VLOOKUP(D116,Vendedores!A:F,2,FALSE)</f>
        <v>8</v>
      </c>
      <c r="N116" s="7" t="str">
        <f>VLOOKUP(Ventas!D116,Vendedores!A:G,7,0)</f>
        <v>Pasante</v>
      </c>
      <c r="O116">
        <f>VLOOKUP(D116,Vendedores!A:H,8,0)</f>
        <v>1</v>
      </c>
      <c r="P116" s="18">
        <f t="shared" si="15"/>
        <v>28</v>
      </c>
      <c r="Q116" s="9">
        <f t="shared" si="11"/>
        <v>14</v>
      </c>
      <c r="R116" s="9">
        <f t="shared" si="21"/>
        <v>14</v>
      </c>
      <c r="S116" s="9">
        <f t="shared" si="16"/>
        <v>14</v>
      </c>
      <c r="T116" s="9">
        <f>VLOOKUP(O116,Comisiones!A:N,HLOOKUP(G116,Comisiones!$1:$7,2,0),0)</f>
        <v>0.15</v>
      </c>
      <c r="U116" s="9">
        <f t="shared" si="12"/>
        <v>588</v>
      </c>
      <c r="V116" s="9">
        <f t="shared" si="17"/>
        <v>294</v>
      </c>
      <c r="W116" s="9">
        <f t="shared" si="18"/>
        <v>88.2</v>
      </c>
      <c r="X116" s="9">
        <f t="shared" si="19"/>
        <v>205.8</v>
      </c>
      <c r="Y116" s="11">
        <f t="shared" si="20"/>
        <v>0.35000000000000003</v>
      </c>
    </row>
    <row r="117" spans="1:25" x14ac:dyDescent="0.2">
      <c r="A117" s="2">
        <v>116</v>
      </c>
      <c r="B117" s="3">
        <v>44966</v>
      </c>
      <c r="C117" s="2">
        <v>5</v>
      </c>
      <c r="D117" s="2">
        <v>27</v>
      </c>
      <c r="E117" s="2">
        <v>13</v>
      </c>
      <c r="F117" t="str">
        <f t="shared" si="13"/>
        <v>Thursday</v>
      </c>
      <c r="G117" t="str">
        <f t="shared" si="14"/>
        <v>February</v>
      </c>
      <c r="H117" t="str">
        <f>VLOOKUP(C117,Productos!A:B,2,0)</f>
        <v>Producto E</v>
      </c>
      <c r="I117">
        <f>VLOOKUP(Ventas!C117,Productos!A:C,3,0)</f>
        <v>24</v>
      </c>
      <c r="J117">
        <f>VLOOKUP(C117,Productos!$A$1:$D$11,4,0)</f>
        <v>48</v>
      </c>
      <c r="K117" s="7" t="str">
        <f>VLOOKUP(D117,Vendedores!$A$1:$F$5000,6,0)</f>
        <v>Martin, Antonio</v>
      </c>
      <c r="L117" s="7">
        <f>VLOOKUP(D117,Vendedores!$A$1:$E$50000,5,0)</f>
        <v>1057</v>
      </c>
      <c r="M117">
        <f>VLOOKUP(D117,Vendedores!A:F,2,FALSE)</f>
        <v>8</v>
      </c>
      <c r="N117" s="7" t="str">
        <f>VLOOKUP(Ventas!D117,Vendedores!A:G,7,0)</f>
        <v>Pasante</v>
      </c>
      <c r="O117">
        <f>VLOOKUP(D117,Vendedores!A:H,8,0)</f>
        <v>1</v>
      </c>
      <c r="P117" s="18">
        <f t="shared" si="15"/>
        <v>48</v>
      </c>
      <c r="Q117" s="9">
        <f t="shared" si="11"/>
        <v>24</v>
      </c>
      <c r="R117" s="9">
        <f t="shared" si="21"/>
        <v>24</v>
      </c>
      <c r="S117" s="9">
        <f t="shared" si="16"/>
        <v>25.68</v>
      </c>
      <c r="T117" s="9">
        <f>VLOOKUP(O117,Comisiones!A:N,HLOOKUP(G117,Comisiones!$1:$7,2,0),0)</f>
        <v>0.15</v>
      </c>
      <c r="U117" s="9">
        <f t="shared" si="12"/>
        <v>624</v>
      </c>
      <c r="V117" s="9">
        <f t="shared" si="17"/>
        <v>333.84</v>
      </c>
      <c r="W117" s="9">
        <f t="shared" si="18"/>
        <v>93.6</v>
      </c>
      <c r="X117" s="9">
        <f t="shared" si="19"/>
        <v>196.56000000000006</v>
      </c>
      <c r="Y117" s="11">
        <f t="shared" si="20"/>
        <v>0.31500000000000011</v>
      </c>
    </row>
    <row r="118" spans="1:25" x14ac:dyDescent="0.2">
      <c r="A118" s="2">
        <v>117</v>
      </c>
      <c r="B118" s="3">
        <v>44966</v>
      </c>
      <c r="C118" s="2">
        <v>9</v>
      </c>
      <c r="D118" s="2">
        <v>2</v>
      </c>
      <c r="E118" s="2">
        <v>18</v>
      </c>
      <c r="F118" t="str">
        <f t="shared" si="13"/>
        <v>Thursday</v>
      </c>
      <c r="G118" t="str">
        <f t="shared" si="14"/>
        <v>February</v>
      </c>
      <c r="H118" t="str">
        <f>VLOOKUP(C118,Productos!A:B,2,0)</f>
        <v>Producto I</v>
      </c>
      <c r="I118">
        <f>VLOOKUP(Ventas!C118,Productos!A:C,3,0)</f>
        <v>26</v>
      </c>
      <c r="J118">
        <f>VLOOKUP(C118,Productos!$A$1:$D$11,4,0)</f>
        <v>52</v>
      </c>
      <c r="K118" s="7" t="str">
        <f>VLOOKUP(D118,Vendedores!$A$1:$F$5000,6,0)</f>
        <v>Rodriguez, Ana</v>
      </c>
      <c r="L118" s="7">
        <f>VLOOKUP(D118,Vendedores!$A$1:$E$50000,5,0)</f>
        <v>6979</v>
      </c>
      <c r="M118">
        <f>VLOOKUP(D118,Vendedores!A:F,2,FALSE)</f>
        <v>3</v>
      </c>
      <c r="N118" s="7" t="str">
        <f>VLOOKUP(Ventas!D118,Vendedores!A:G,7,0)</f>
        <v>Gerente</v>
      </c>
      <c r="O118">
        <f>VLOOKUP(D118,Vendedores!A:H,8,0)</f>
        <v>3</v>
      </c>
      <c r="P118" s="18">
        <f t="shared" si="15"/>
        <v>46.800000000000004</v>
      </c>
      <c r="Q118" s="9">
        <f t="shared" si="11"/>
        <v>26</v>
      </c>
      <c r="R118" s="9">
        <f t="shared" si="21"/>
        <v>28.6</v>
      </c>
      <c r="S118" s="9">
        <f t="shared" si="16"/>
        <v>28.6</v>
      </c>
      <c r="T118" s="9">
        <f>VLOOKUP(O118,Comisiones!A:N,HLOOKUP(G118,Comisiones!$1:$7,2,0),0)</f>
        <v>0.19</v>
      </c>
      <c r="U118" s="9">
        <f t="shared" si="12"/>
        <v>842.40000000000009</v>
      </c>
      <c r="V118" s="9">
        <f t="shared" si="17"/>
        <v>514.80000000000007</v>
      </c>
      <c r="W118" s="9">
        <f t="shared" si="18"/>
        <v>160.05600000000001</v>
      </c>
      <c r="X118" s="9">
        <f t="shared" si="19"/>
        <v>167.54399999999998</v>
      </c>
      <c r="Y118" s="11">
        <f t="shared" si="20"/>
        <v>0.19888888888888884</v>
      </c>
    </row>
    <row r="119" spans="1:25" x14ac:dyDescent="0.2">
      <c r="A119" s="2">
        <v>118</v>
      </c>
      <c r="B119" s="3">
        <v>44967</v>
      </c>
      <c r="C119" s="2">
        <v>3</v>
      </c>
      <c r="D119" s="2">
        <v>23</v>
      </c>
      <c r="E119" s="2">
        <v>14</v>
      </c>
      <c r="F119" t="str">
        <f t="shared" si="13"/>
        <v>Friday</v>
      </c>
      <c r="G119" t="str">
        <f t="shared" si="14"/>
        <v>February</v>
      </c>
      <c r="H119" t="str">
        <f>VLOOKUP(C119,Productos!A:B,2,0)</f>
        <v>Producto C</v>
      </c>
      <c r="I119">
        <f>VLOOKUP(Ventas!C119,Productos!A:C,3,0)</f>
        <v>23</v>
      </c>
      <c r="J119">
        <f>VLOOKUP(C119,Productos!$A$1:$D$11,4,0)</f>
        <v>46</v>
      </c>
      <c r="K119" s="7" t="str">
        <f>VLOOKUP(D119,Vendedores!$A$1:$F$5000,6,0)</f>
        <v>Martinez, Pedro</v>
      </c>
      <c r="L119" s="7">
        <f>VLOOKUP(D119,Vendedores!$A$1:$E$50000,5,0)</f>
        <v>5555</v>
      </c>
      <c r="M119">
        <f>VLOOKUP(D119,Vendedores!A:F,2,FALSE)</f>
        <v>4</v>
      </c>
      <c r="N119" s="7" t="str">
        <f>VLOOKUP(Ventas!D119,Vendedores!A:G,7,0)</f>
        <v>Jefe</v>
      </c>
      <c r="O119">
        <f>VLOOKUP(D119,Vendedores!A:H,8,0)</f>
        <v>3</v>
      </c>
      <c r="P119" s="18">
        <f t="shared" si="15"/>
        <v>46</v>
      </c>
      <c r="Q119" s="9">
        <f t="shared" si="11"/>
        <v>23</v>
      </c>
      <c r="R119" s="9">
        <f t="shared" si="21"/>
        <v>23</v>
      </c>
      <c r="S119" s="9">
        <f t="shared" si="16"/>
        <v>23</v>
      </c>
      <c r="T119" s="9">
        <f>VLOOKUP(O119,Comisiones!A:N,HLOOKUP(G119,Comisiones!$1:$7,2,0),0)</f>
        <v>0.19</v>
      </c>
      <c r="U119" s="9">
        <f t="shared" si="12"/>
        <v>644</v>
      </c>
      <c r="V119" s="9">
        <f t="shared" si="17"/>
        <v>322</v>
      </c>
      <c r="W119" s="9">
        <f t="shared" si="18"/>
        <v>122.36</v>
      </c>
      <c r="X119" s="9">
        <f t="shared" si="19"/>
        <v>199.64</v>
      </c>
      <c r="Y119" s="11">
        <f t="shared" si="20"/>
        <v>0.31</v>
      </c>
    </row>
    <row r="120" spans="1:25" x14ac:dyDescent="0.2">
      <c r="A120" s="2">
        <v>119</v>
      </c>
      <c r="B120" s="3">
        <v>44967</v>
      </c>
      <c r="C120" s="2">
        <v>5</v>
      </c>
      <c r="D120" s="2">
        <v>21</v>
      </c>
      <c r="E120" s="2">
        <v>14</v>
      </c>
      <c r="F120" t="str">
        <f t="shared" si="13"/>
        <v>Friday</v>
      </c>
      <c r="G120" t="str">
        <f t="shared" si="14"/>
        <v>February</v>
      </c>
      <c r="H120" t="str">
        <f>VLOOKUP(C120,Productos!A:B,2,0)</f>
        <v>Producto E</v>
      </c>
      <c r="I120">
        <f>VLOOKUP(Ventas!C120,Productos!A:C,3,0)</f>
        <v>24</v>
      </c>
      <c r="J120">
        <f>VLOOKUP(C120,Productos!$A$1:$D$11,4,0)</f>
        <v>48</v>
      </c>
      <c r="K120" s="7" t="str">
        <f>VLOOKUP(D120,Vendedores!$A$1:$F$5000,6,0)</f>
        <v>Fernandez, Juan</v>
      </c>
      <c r="L120" s="7">
        <f>VLOOKUP(D120,Vendedores!$A$1:$E$50000,5,0)</f>
        <v>2616</v>
      </c>
      <c r="M120">
        <f>VLOOKUP(D120,Vendedores!A:F,2,FALSE)</f>
        <v>7</v>
      </c>
      <c r="N120" s="7" t="str">
        <f>VLOOKUP(Ventas!D120,Vendedores!A:G,7,0)</f>
        <v>Vendedor Jr</v>
      </c>
      <c r="O120">
        <f>VLOOKUP(D120,Vendedores!A:H,8,0)</f>
        <v>2</v>
      </c>
      <c r="P120" s="18">
        <f t="shared" si="15"/>
        <v>48</v>
      </c>
      <c r="Q120" s="9">
        <f t="shared" si="11"/>
        <v>24</v>
      </c>
      <c r="R120" s="9">
        <f t="shared" si="21"/>
        <v>24</v>
      </c>
      <c r="S120" s="9">
        <f t="shared" si="16"/>
        <v>25.68</v>
      </c>
      <c r="T120" s="9">
        <f>VLOOKUP(O120,Comisiones!A:N,HLOOKUP(G120,Comisiones!$1:$7,2,0),0)</f>
        <v>0.17</v>
      </c>
      <c r="U120" s="9">
        <f t="shared" si="12"/>
        <v>672</v>
      </c>
      <c r="V120" s="9">
        <f t="shared" si="17"/>
        <v>359.52</v>
      </c>
      <c r="W120" s="9">
        <f t="shared" si="18"/>
        <v>114.24000000000001</v>
      </c>
      <c r="X120" s="9">
        <f t="shared" si="19"/>
        <v>198.24</v>
      </c>
      <c r="Y120" s="11">
        <f t="shared" si="20"/>
        <v>0.29500000000000004</v>
      </c>
    </row>
    <row r="121" spans="1:25" x14ac:dyDescent="0.2">
      <c r="A121" s="2">
        <v>120</v>
      </c>
      <c r="B121" s="3">
        <v>44967</v>
      </c>
      <c r="C121" s="2">
        <v>7</v>
      </c>
      <c r="D121" s="2">
        <v>31</v>
      </c>
      <c r="E121" s="2">
        <v>16</v>
      </c>
      <c r="F121" t="str">
        <f t="shared" si="13"/>
        <v>Friday</v>
      </c>
      <c r="G121" t="str">
        <f t="shared" si="14"/>
        <v>February</v>
      </c>
      <c r="H121" t="str">
        <f>VLOOKUP(C121,Productos!A:B,2,0)</f>
        <v>Producto G</v>
      </c>
      <c r="I121">
        <f>VLOOKUP(Ventas!C121,Productos!A:C,3,0)</f>
        <v>17</v>
      </c>
      <c r="J121">
        <f>VLOOKUP(C121,Productos!$A$1:$D$11,4,0)</f>
        <v>34</v>
      </c>
      <c r="K121" s="7" t="str">
        <f>VLOOKUP(D121,Vendedores!$A$1:$F$5000,6,0)</f>
        <v>Fernandez, Isabel</v>
      </c>
      <c r="L121" s="7">
        <f>VLOOKUP(D121,Vendedores!$A$1:$E$50000,5,0)</f>
        <v>2227</v>
      </c>
      <c r="M121">
        <f>VLOOKUP(D121,Vendedores!A:F,2,FALSE)</f>
        <v>7</v>
      </c>
      <c r="N121" s="7" t="str">
        <f>VLOOKUP(Ventas!D121,Vendedores!A:G,7,0)</f>
        <v>Vendedor Jr</v>
      </c>
      <c r="O121">
        <f>VLOOKUP(D121,Vendedores!A:H,8,0)</f>
        <v>2</v>
      </c>
      <c r="P121" s="18">
        <f t="shared" si="15"/>
        <v>34</v>
      </c>
      <c r="Q121" s="9">
        <f t="shared" si="11"/>
        <v>17</v>
      </c>
      <c r="R121" s="9">
        <f t="shared" si="21"/>
        <v>17</v>
      </c>
      <c r="S121" s="9">
        <f t="shared" si="16"/>
        <v>18.190000000000001</v>
      </c>
      <c r="T121" s="9">
        <f>VLOOKUP(O121,Comisiones!A:N,HLOOKUP(G121,Comisiones!$1:$7,2,0),0)</f>
        <v>0.17</v>
      </c>
      <c r="U121" s="9">
        <f t="shared" si="12"/>
        <v>544</v>
      </c>
      <c r="V121" s="9">
        <f t="shared" si="17"/>
        <v>291.04000000000002</v>
      </c>
      <c r="W121" s="9">
        <f t="shared" si="18"/>
        <v>92.48</v>
      </c>
      <c r="X121" s="9">
        <f t="shared" si="19"/>
        <v>160.47999999999996</v>
      </c>
      <c r="Y121" s="11">
        <f t="shared" si="20"/>
        <v>0.29499999999999993</v>
      </c>
    </row>
    <row r="122" spans="1:25" x14ac:dyDescent="0.2">
      <c r="A122" s="2">
        <v>121</v>
      </c>
      <c r="B122" s="3">
        <v>44968</v>
      </c>
      <c r="C122" s="2">
        <v>7</v>
      </c>
      <c r="D122" s="2">
        <v>24</v>
      </c>
      <c r="E122" s="2">
        <v>23</v>
      </c>
      <c r="F122" t="str">
        <f t="shared" si="13"/>
        <v>Saturday</v>
      </c>
      <c r="G122" t="str">
        <f t="shared" si="14"/>
        <v>February</v>
      </c>
      <c r="H122" t="str">
        <f>VLOOKUP(C122,Productos!A:B,2,0)</f>
        <v>Producto G</v>
      </c>
      <c r="I122">
        <f>VLOOKUP(Ventas!C122,Productos!A:C,3,0)</f>
        <v>17</v>
      </c>
      <c r="J122">
        <f>VLOOKUP(C122,Productos!$A$1:$D$11,4,0)</f>
        <v>34</v>
      </c>
      <c r="K122" s="7" t="str">
        <f>VLOOKUP(D122,Vendedores!$A$1:$F$5000,6,0)</f>
        <v>Sanchez, Isabel</v>
      </c>
      <c r="L122" s="7">
        <f>VLOOKUP(D122,Vendedores!$A$1:$E$50000,5,0)</f>
        <v>4875</v>
      </c>
      <c r="M122">
        <f>VLOOKUP(D122,Vendedores!A:F,2,FALSE)</f>
        <v>5</v>
      </c>
      <c r="N122" s="7" t="str">
        <f>VLOOKUP(Ventas!D122,Vendedores!A:G,7,0)</f>
        <v>Vendedor Sr</v>
      </c>
      <c r="O122">
        <f>VLOOKUP(D122,Vendedores!A:H,8,0)</f>
        <v>2</v>
      </c>
      <c r="P122" s="18">
        <f t="shared" si="15"/>
        <v>34</v>
      </c>
      <c r="Q122" s="9">
        <f t="shared" si="11"/>
        <v>17</v>
      </c>
      <c r="R122" s="9">
        <f t="shared" si="21"/>
        <v>17</v>
      </c>
      <c r="S122" s="9">
        <f t="shared" si="16"/>
        <v>18.190000000000001</v>
      </c>
      <c r="T122" s="9">
        <f>VLOOKUP(O122,Comisiones!A:N,HLOOKUP(G122,Comisiones!$1:$7,2,0),0)</f>
        <v>0.17</v>
      </c>
      <c r="U122" s="9">
        <f t="shared" si="12"/>
        <v>782</v>
      </c>
      <c r="V122" s="9">
        <f t="shared" si="17"/>
        <v>418.37</v>
      </c>
      <c r="W122" s="9">
        <f t="shared" si="18"/>
        <v>132.94</v>
      </c>
      <c r="X122" s="9">
        <f t="shared" si="19"/>
        <v>230.69000000000005</v>
      </c>
      <c r="Y122" s="11">
        <f t="shared" si="20"/>
        <v>0.2950000000000001</v>
      </c>
    </row>
    <row r="123" spans="1:25" x14ac:dyDescent="0.2">
      <c r="A123" s="2">
        <v>122</v>
      </c>
      <c r="B123" s="3">
        <v>44968</v>
      </c>
      <c r="C123" s="2">
        <v>1</v>
      </c>
      <c r="D123" s="2">
        <v>29</v>
      </c>
      <c r="E123" s="2">
        <v>19</v>
      </c>
      <c r="F123" t="str">
        <f t="shared" si="13"/>
        <v>Saturday</v>
      </c>
      <c r="G123" t="str">
        <f t="shared" si="14"/>
        <v>February</v>
      </c>
      <c r="H123" t="str">
        <f>VLOOKUP(C123,Productos!A:B,2,0)</f>
        <v>Producto A</v>
      </c>
      <c r="I123">
        <f>VLOOKUP(Ventas!C123,Productos!A:C,3,0)</f>
        <v>10</v>
      </c>
      <c r="J123">
        <f>VLOOKUP(C123,Productos!$A$1:$D$11,4,0)</f>
        <v>20</v>
      </c>
      <c r="K123" s="7" t="str">
        <f>VLOOKUP(D123,Vendedores!$A$1:$F$5000,6,0)</f>
        <v>Rodriguez, Jose</v>
      </c>
      <c r="L123" s="7">
        <f>VLOOKUP(D123,Vendedores!$A$1:$E$50000,5,0)</f>
        <v>4645</v>
      </c>
      <c r="M123">
        <f>VLOOKUP(D123,Vendedores!A:F,2,FALSE)</f>
        <v>5</v>
      </c>
      <c r="N123" s="7" t="str">
        <f>VLOOKUP(Ventas!D123,Vendedores!A:G,7,0)</f>
        <v>Vendedor Sr</v>
      </c>
      <c r="O123">
        <f>VLOOKUP(D123,Vendedores!A:H,8,0)</f>
        <v>2</v>
      </c>
      <c r="P123" s="18">
        <f t="shared" si="15"/>
        <v>20</v>
      </c>
      <c r="Q123" s="9">
        <f t="shared" si="11"/>
        <v>10</v>
      </c>
      <c r="R123" s="9">
        <f t="shared" si="21"/>
        <v>10</v>
      </c>
      <c r="S123" s="9">
        <f t="shared" si="16"/>
        <v>10</v>
      </c>
      <c r="T123" s="9">
        <f>VLOOKUP(O123,Comisiones!A:N,HLOOKUP(G123,Comisiones!$1:$7,2,0),0)</f>
        <v>0.17</v>
      </c>
      <c r="U123" s="9">
        <f t="shared" si="12"/>
        <v>380</v>
      </c>
      <c r="V123" s="9">
        <f t="shared" si="17"/>
        <v>190</v>
      </c>
      <c r="W123" s="9">
        <f t="shared" si="18"/>
        <v>64.600000000000009</v>
      </c>
      <c r="X123" s="9">
        <f t="shared" si="19"/>
        <v>125.39999999999998</v>
      </c>
      <c r="Y123" s="11">
        <f t="shared" si="20"/>
        <v>0.32999999999999996</v>
      </c>
    </row>
    <row r="124" spans="1:25" x14ac:dyDescent="0.2">
      <c r="A124" s="2">
        <v>123</v>
      </c>
      <c r="B124" s="3">
        <v>44968</v>
      </c>
      <c r="C124" s="2">
        <v>6</v>
      </c>
      <c r="D124" s="2">
        <v>25</v>
      </c>
      <c r="E124" s="2">
        <v>11</v>
      </c>
      <c r="F124" t="str">
        <f t="shared" si="13"/>
        <v>Saturday</v>
      </c>
      <c r="G124" t="str">
        <f t="shared" si="14"/>
        <v>February</v>
      </c>
      <c r="H124" t="str">
        <f>VLOOKUP(C124,Productos!A:B,2,0)</f>
        <v>Producto F</v>
      </c>
      <c r="I124">
        <f>VLOOKUP(Ventas!C124,Productos!A:C,3,0)</f>
        <v>16</v>
      </c>
      <c r="J124">
        <f>VLOOKUP(C124,Productos!$A$1:$D$11,4,0)</f>
        <v>32</v>
      </c>
      <c r="K124" s="7" t="str">
        <f>VLOOKUP(D124,Vendedores!$A$1:$F$5000,6,0)</f>
        <v>Perez, Laura</v>
      </c>
      <c r="L124" s="7">
        <f>VLOOKUP(D124,Vendedores!$A$1:$E$50000,5,0)</f>
        <v>3586</v>
      </c>
      <c r="M124">
        <f>VLOOKUP(D124,Vendedores!A:F,2,FALSE)</f>
        <v>6</v>
      </c>
      <c r="N124" s="7" t="str">
        <f>VLOOKUP(Ventas!D124,Vendedores!A:G,7,0)</f>
        <v>Vendedor Ssr</v>
      </c>
      <c r="O124">
        <f>VLOOKUP(D124,Vendedores!A:H,8,0)</f>
        <v>2</v>
      </c>
      <c r="P124" s="18">
        <f t="shared" si="15"/>
        <v>32</v>
      </c>
      <c r="Q124" s="9">
        <f t="shared" si="11"/>
        <v>16</v>
      </c>
      <c r="R124" s="9">
        <f t="shared" si="21"/>
        <v>16</v>
      </c>
      <c r="S124" s="9">
        <f t="shared" si="16"/>
        <v>17.12</v>
      </c>
      <c r="T124" s="9">
        <f>VLOOKUP(O124,Comisiones!A:N,HLOOKUP(G124,Comisiones!$1:$7,2,0),0)</f>
        <v>0.17</v>
      </c>
      <c r="U124" s="9">
        <f t="shared" si="12"/>
        <v>352</v>
      </c>
      <c r="V124" s="9">
        <f t="shared" si="17"/>
        <v>188.32000000000002</v>
      </c>
      <c r="W124" s="9">
        <f t="shared" si="18"/>
        <v>59.84</v>
      </c>
      <c r="X124" s="9">
        <f t="shared" si="19"/>
        <v>103.83999999999997</v>
      </c>
      <c r="Y124" s="11">
        <f t="shared" si="20"/>
        <v>0.29499999999999993</v>
      </c>
    </row>
    <row r="125" spans="1:25" x14ac:dyDescent="0.2">
      <c r="A125" s="2">
        <v>124</v>
      </c>
      <c r="B125" s="3">
        <v>44969</v>
      </c>
      <c r="C125" s="2">
        <v>10</v>
      </c>
      <c r="D125" s="2">
        <v>22</v>
      </c>
      <c r="E125" s="2">
        <v>24</v>
      </c>
      <c r="F125" t="str">
        <f t="shared" si="13"/>
        <v>Sunday</v>
      </c>
      <c r="G125" t="str">
        <f t="shared" si="14"/>
        <v>February</v>
      </c>
      <c r="H125" t="str">
        <f>VLOOKUP(C125,Productos!A:B,2,0)</f>
        <v>Producto J</v>
      </c>
      <c r="I125">
        <f>VLOOKUP(Ventas!C125,Productos!A:C,3,0)</f>
        <v>29</v>
      </c>
      <c r="J125">
        <f>VLOOKUP(C125,Productos!$A$1:$D$11,4,0)</f>
        <v>58</v>
      </c>
      <c r="K125" s="7" t="str">
        <f>VLOOKUP(D125,Vendedores!$A$1:$F$5000,6,0)</f>
        <v>Lopez, Ana</v>
      </c>
      <c r="L125" s="7">
        <f>VLOOKUP(D125,Vendedores!$A$1:$E$50000,5,0)</f>
        <v>1601</v>
      </c>
      <c r="M125">
        <f>VLOOKUP(D125,Vendedores!A:F,2,FALSE)</f>
        <v>8</v>
      </c>
      <c r="N125" s="7" t="str">
        <f>VLOOKUP(Ventas!D125,Vendedores!A:G,7,0)</f>
        <v>Pasante</v>
      </c>
      <c r="O125">
        <f>VLOOKUP(D125,Vendedores!A:H,8,0)</f>
        <v>1</v>
      </c>
      <c r="P125" s="18">
        <f t="shared" si="15"/>
        <v>69.599999999999994</v>
      </c>
      <c r="Q125" s="9">
        <f t="shared" si="11"/>
        <v>29</v>
      </c>
      <c r="R125" s="9">
        <f t="shared" si="21"/>
        <v>31.900000000000002</v>
      </c>
      <c r="S125" s="9">
        <f t="shared" si="16"/>
        <v>31.900000000000002</v>
      </c>
      <c r="T125" s="9">
        <f>VLOOKUP(O125,Comisiones!A:N,HLOOKUP(G125,Comisiones!$1:$7,2,0),0)</f>
        <v>0.15</v>
      </c>
      <c r="U125" s="9">
        <f t="shared" si="12"/>
        <v>1670.3999999999999</v>
      </c>
      <c r="V125" s="9">
        <f t="shared" si="17"/>
        <v>765.6</v>
      </c>
      <c r="W125" s="9">
        <f t="shared" si="18"/>
        <v>250.55999999999997</v>
      </c>
      <c r="X125" s="9">
        <f t="shared" si="19"/>
        <v>654.2399999999999</v>
      </c>
      <c r="Y125" s="11">
        <f t="shared" si="20"/>
        <v>0.39166666666666666</v>
      </c>
    </row>
    <row r="126" spans="1:25" x14ac:dyDescent="0.2">
      <c r="A126" s="2">
        <v>125</v>
      </c>
      <c r="B126" s="3">
        <v>44969</v>
      </c>
      <c r="C126" s="2">
        <v>10</v>
      </c>
      <c r="D126" s="2">
        <v>40</v>
      </c>
      <c r="E126" s="2">
        <v>20</v>
      </c>
      <c r="F126" t="str">
        <f t="shared" si="13"/>
        <v>Sunday</v>
      </c>
      <c r="G126" t="str">
        <f t="shared" si="14"/>
        <v>February</v>
      </c>
      <c r="H126" t="str">
        <f>VLOOKUP(C126,Productos!A:B,2,0)</f>
        <v>Producto J</v>
      </c>
      <c r="I126">
        <f>VLOOKUP(Ventas!C126,Productos!A:C,3,0)</f>
        <v>29</v>
      </c>
      <c r="J126">
        <f>VLOOKUP(C126,Productos!$A$1:$D$11,4,0)</f>
        <v>58</v>
      </c>
      <c r="K126" s="7" t="str">
        <f>VLOOKUP(D126,Vendedores!$A$1:$F$5000,6,0)</f>
        <v>Martin, Carmen</v>
      </c>
      <c r="L126" s="7">
        <f>VLOOKUP(D126,Vendedores!$A$1:$E$50000,5,0)</f>
        <v>1598</v>
      </c>
      <c r="M126">
        <f>VLOOKUP(D126,Vendedores!A:F,2,FALSE)</f>
        <v>8</v>
      </c>
      <c r="N126" s="7" t="str">
        <f>VLOOKUP(Ventas!D126,Vendedores!A:G,7,0)</f>
        <v>Pasante</v>
      </c>
      <c r="O126">
        <f>VLOOKUP(D126,Vendedores!A:H,8,0)</f>
        <v>1</v>
      </c>
      <c r="P126" s="18">
        <f t="shared" si="15"/>
        <v>69.599999999999994</v>
      </c>
      <c r="Q126" s="9">
        <f t="shared" si="11"/>
        <v>29</v>
      </c>
      <c r="R126" s="9">
        <f t="shared" si="21"/>
        <v>31.900000000000002</v>
      </c>
      <c r="S126" s="9">
        <f t="shared" si="16"/>
        <v>31.900000000000002</v>
      </c>
      <c r="T126" s="9">
        <f>VLOOKUP(O126,Comisiones!A:N,HLOOKUP(G126,Comisiones!$1:$7,2,0),0)</f>
        <v>0.15</v>
      </c>
      <c r="U126" s="9">
        <f t="shared" si="12"/>
        <v>1392</v>
      </c>
      <c r="V126" s="9">
        <f t="shared" si="17"/>
        <v>638</v>
      </c>
      <c r="W126" s="9">
        <f t="shared" si="18"/>
        <v>208.79999999999998</v>
      </c>
      <c r="X126" s="9">
        <f t="shared" si="19"/>
        <v>545.20000000000005</v>
      </c>
      <c r="Y126" s="11">
        <f t="shared" si="20"/>
        <v>0.39166666666666672</v>
      </c>
    </row>
    <row r="127" spans="1:25" x14ac:dyDescent="0.2">
      <c r="A127" s="2">
        <v>126</v>
      </c>
      <c r="B127" s="3">
        <v>44969</v>
      </c>
      <c r="C127" s="2">
        <v>7</v>
      </c>
      <c r="D127" s="2">
        <v>40</v>
      </c>
      <c r="E127" s="2">
        <v>13</v>
      </c>
      <c r="F127" t="str">
        <f t="shared" si="13"/>
        <v>Sunday</v>
      </c>
      <c r="G127" t="str">
        <f t="shared" si="14"/>
        <v>February</v>
      </c>
      <c r="H127" t="str">
        <f>VLOOKUP(C127,Productos!A:B,2,0)</f>
        <v>Producto G</v>
      </c>
      <c r="I127">
        <f>VLOOKUP(Ventas!C127,Productos!A:C,3,0)</f>
        <v>17</v>
      </c>
      <c r="J127">
        <f>VLOOKUP(C127,Productos!$A$1:$D$11,4,0)</f>
        <v>34</v>
      </c>
      <c r="K127" s="7" t="str">
        <f>VLOOKUP(D127,Vendedores!$A$1:$F$5000,6,0)</f>
        <v>Martin, Carmen</v>
      </c>
      <c r="L127" s="7">
        <f>VLOOKUP(D127,Vendedores!$A$1:$E$50000,5,0)</f>
        <v>1598</v>
      </c>
      <c r="M127">
        <f>VLOOKUP(D127,Vendedores!A:F,2,FALSE)</f>
        <v>8</v>
      </c>
      <c r="N127" s="7" t="str">
        <f>VLOOKUP(Ventas!D127,Vendedores!A:G,7,0)</f>
        <v>Pasante</v>
      </c>
      <c r="O127">
        <f>VLOOKUP(D127,Vendedores!A:H,8,0)</f>
        <v>1</v>
      </c>
      <c r="P127" s="18">
        <f t="shared" si="15"/>
        <v>40.799999999999997</v>
      </c>
      <c r="Q127" s="9">
        <f t="shared" si="11"/>
        <v>17</v>
      </c>
      <c r="R127" s="9">
        <f t="shared" si="21"/>
        <v>17</v>
      </c>
      <c r="S127" s="9">
        <f t="shared" si="16"/>
        <v>18.190000000000001</v>
      </c>
      <c r="T127" s="9">
        <f>VLOOKUP(O127,Comisiones!A:N,HLOOKUP(G127,Comisiones!$1:$7,2,0),0)</f>
        <v>0.15</v>
      </c>
      <c r="U127" s="9">
        <f t="shared" si="12"/>
        <v>530.4</v>
      </c>
      <c r="V127" s="9">
        <f t="shared" si="17"/>
        <v>236.47000000000003</v>
      </c>
      <c r="W127" s="9">
        <f t="shared" si="18"/>
        <v>79.559999999999988</v>
      </c>
      <c r="X127" s="9">
        <f t="shared" si="19"/>
        <v>214.36999999999995</v>
      </c>
      <c r="Y127" s="11">
        <f t="shared" si="20"/>
        <v>0.40416666666666656</v>
      </c>
    </row>
    <row r="128" spans="1:25" x14ac:dyDescent="0.2">
      <c r="A128" s="2">
        <v>127</v>
      </c>
      <c r="B128" s="3">
        <v>44970</v>
      </c>
      <c r="C128" s="2">
        <v>9</v>
      </c>
      <c r="D128" s="2">
        <v>27</v>
      </c>
      <c r="E128" s="2">
        <v>18</v>
      </c>
      <c r="F128" t="str">
        <f t="shared" si="13"/>
        <v>Monday</v>
      </c>
      <c r="G128" t="str">
        <f t="shared" si="14"/>
        <v>February</v>
      </c>
      <c r="H128" t="str">
        <f>VLOOKUP(C128,Productos!A:B,2,0)</f>
        <v>Producto I</v>
      </c>
      <c r="I128">
        <f>VLOOKUP(Ventas!C128,Productos!A:C,3,0)</f>
        <v>26</v>
      </c>
      <c r="J128">
        <f>VLOOKUP(C128,Productos!$A$1:$D$11,4,0)</f>
        <v>52</v>
      </c>
      <c r="K128" s="7" t="str">
        <f>VLOOKUP(D128,Vendedores!$A$1:$F$5000,6,0)</f>
        <v>Martin, Antonio</v>
      </c>
      <c r="L128" s="7">
        <f>VLOOKUP(D128,Vendedores!$A$1:$E$50000,5,0)</f>
        <v>1057</v>
      </c>
      <c r="M128">
        <f>VLOOKUP(D128,Vendedores!A:F,2,FALSE)</f>
        <v>8</v>
      </c>
      <c r="N128" s="7" t="str">
        <f>VLOOKUP(Ventas!D128,Vendedores!A:G,7,0)</f>
        <v>Pasante</v>
      </c>
      <c r="O128">
        <f>VLOOKUP(D128,Vendedores!A:H,8,0)</f>
        <v>1</v>
      </c>
      <c r="P128" s="18">
        <f t="shared" si="15"/>
        <v>52</v>
      </c>
      <c r="Q128" s="9">
        <f t="shared" si="11"/>
        <v>26</v>
      </c>
      <c r="R128" s="9">
        <f t="shared" si="21"/>
        <v>28.6</v>
      </c>
      <c r="S128" s="9">
        <f t="shared" si="16"/>
        <v>28.6</v>
      </c>
      <c r="T128" s="9">
        <f>VLOOKUP(O128,Comisiones!A:N,HLOOKUP(G128,Comisiones!$1:$7,2,0),0)</f>
        <v>0.15</v>
      </c>
      <c r="U128" s="9">
        <f t="shared" si="12"/>
        <v>936</v>
      </c>
      <c r="V128" s="9">
        <f t="shared" si="17"/>
        <v>514.80000000000007</v>
      </c>
      <c r="W128" s="9">
        <f t="shared" si="18"/>
        <v>140.4</v>
      </c>
      <c r="X128" s="9">
        <f t="shared" si="19"/>
        <v>280.79999999999995</v>
      </c>
      <c r="Y128" s="11">
        <f t="shared" si="20"/>
        <v>0.29999999999999993</v>
      </c>
    </row>
    <row r="129" spans="1:25" x14ac:dyDescent="0.2">
      <c r="A129" s="2">
        <v>128</v>
      </c>
      <c r="B129" s="3">
        <v>44970</v>
      </c>
      <c r="C129" s="2">
        <v>1</v>
      </c>
      <c r="D129" s="2">
        <v>19</v>
      </c>
      <c r="E129" s="2">
        <v>13</v>
      </c>
      <c r="F129" t="str">
        <f t="shared" si="13"/>
        <v>Monday</v>
      </c>
      <c r="G129" t="str">
        <f t="shared" si="14"/>
        <v>February</v>
      </c>
      <c r="H129" t="str">
        <f>VLOOKUP(C129,Productos!A:B,2,0)</f>
        <v>Producto A</v>
      </c>
      <c r="I129">
        <f>VLOOKUP(Ventas!C129,Productos!A:C,3,0)</f>
        <v>10</v>
      </c>
      <c r="J129">
        <f>VLOOKUP(C129,Productos!$A$1:$D$11,4,0)</f>
        <v>20</v>
      </c>
      <c r="K129" s="7" t="str">
        <f>VLOOKUP(D129,Vendedores!$A$1:$F$5000,6,0)</f>
        <v>Rodriguez, Maria</v>
      </c>
      <c r="L129" s="7">
        <f>VLOOKUP(D129,Vendedores!$A$1:$E$50000,5,0)</f>
        <v>4862</v>
      </c>
      <c r="M129">
        <f>VLOOKUP(D129,Vendedores!A:F,2,FALSE)</f>
        <v>5</v>
      </c>
      <c r="N129" s="7" t="str">
        <f>VLOOKUP(Ventas!D129,Vendedores!A:G,7,0)</f>
        <v>Vendedor Sr</v>
      </c>
      <c r="O129">
        <f>VLOOKUP(D129,Vendedores!A:H,8,0)</f>
        <v>2</v>
      </c>
      <c r="P129" s="18">
        <f t="shared" si="15"/>
        <v>20</v>
      </c>
      <c r="Q129" s="9">
        <f t="shared" si="11"/>
        <v>10</v>
      </c>
      <c r="R129" s="9">
        <f t="shared" si="21"/>
        <v>10</v>
      </c>
      <c r="S129" s="9">
        <f t="shared" si="16"/>
        <v>10</v>
      </c>
      <c r="T129" s="9">
        <f>VLOOKUP(O129,Comisiones!A:N,HLOOKUP(G129,Comisiones!$1:$7,2,0),0)</f>
        <v>0.17</v>
      </c>
      <c r="U129" s="9">
        <f t="shared" si="12"/>
        <v>260</v>
      </c>
      <c r="V129" s="9">
        <f t="shared" si="17"/>
        <v>130</v>
      </c>
      <c r="W129" s="9">
        <f t="shared" si="18"/>
        <v>44.2</v>
      </c>
      <c r="X129" s="9">
        <f t="shared" si="19"/>
        <v>85.800000000000011</v>
      </c>
      <c r="Y129" s="11">
        <f t="shared" si="20"/>
        <v>0.33000000000000007</v>
      </c>
    </row>
    <row r="130" spans="1:25" x14ac:dyDescent="0.2">
      <c r="A130" s="2">
        <v>129</v>
      </c>
      <c r="B130" s="3">
        <v>44970</v>
      </c>
      <c r="C130" s="2">
        <v>5</v>
      </c>
      <c r="D130" s="2">
        <v>16</v>
      </c>
      <c r="E130" s="2">
        <v>9</v>
      </c>
      <c r="F130" t="str">
        <f t="shared" si="13"/>
        <v>Monday</v>
      </c>
      <c r="G130" t="str">
        <f t="shared" si="14"/>
        <v>February</v>
      </c>
      <c r="H130" t="str">
        <f>VLOOKUP(C130,Productos!A:B,2,0)</f>
        <v>Producto E</v>
      </c>
      <c r="I130">
        <f>VLOOKUP(Ventas!C130,Productos!A:C,3,0)</f>
        <v>24</v>
      </c>
      <c r="J130">
        <f>VLOOKUP(C130,Productos!$A$1:$D$11,4,0)</f>
        <v>48</v>
      </c>
      <c r="K130" s="7" t="str">
        <f>VLOOKUP(D130,Vendedores!$A$1:$F$5000,6,0)</f>
        <v>Martin, Francisco</v>
      </c>
      <c r="L130" s="7">
        <f>VLOOKUP(D130,Vendedores!$A$1:$E$50000,5,0)</f>
        <v>2456</v>
      </c>
      <c r="M130">
        <f>VLOOKUP(D130,Vendedores!A:F,2,FALSE)</f>
        <v>7</v>
      </c>
      <c r="N130" s="7" t="str">
        <f>VLOOKUP(Ventas!D130,Vendedores!A:G,7,0)</f>
        <v>Vendedor Jr</v>
      </c>
      <c r="O130">
        <f>VLOOKUP(D130,Vendedores!A:H,8,0)</f>
        <v>2</v>
      </c>
      <c r="P130" s="18">
        <f t="shared" si="15"/>
        <v>48</v>
      </c>
      <c r="Q130" s="9">
        <f t="shared" ref="Q130:Q193" si="22">IF(AND(OR(H130="Producto A",H130="Producto B",H130="Producto C",H130="Producto D"),OR(G130="June",G130="July",G130="August")),I130 * 1.05,I130)</f>
        <v>24</v>
      </c>
      <c r="R130" s="9">
        <f t="shared" si="21"/>
        <v>24</v>
      </c>
      <c r="S130" s="9">
        <f t="shared" si="16"/>
        <v>25.68</v>
      </c>
      <c r="T130" s="9">
        <f>VLOOKUP(O130,Comisiones!A:N,HLOOKUP(G130,Comisiones!$1:$7,2,0),0)</f>
        <v>0.17</v>
      </c>
      <c r="U130" s="9">
        <f t="shared" ref="U130:U193" si="23">P130*E130</f>
        <v>432</v>
      </c>
      <c r="V130" s="9">
        <f t="shared" si="17"/>
        <v>231.12</v>
      </c>
      <c r="W130" s="9">
        <f t="shared" si="18"/>
        <v>73.440000000000012</v>
      </c>
      <c r="X130" s="9">
        <f t="shared" si="19"/>
        <v>127.44</v>
      </c>
      <c r="Y130" s="11">
        <f t="shared" si="20"/>
        <v>0.29499999999999998</v>
      </c>
    </row>
    <row r="131" spans="1:25" x14ac:dyDescent="0.2">
      <c r="A131" s="2">
        <v>130</v>
      </c>
      <c r="B131" s="3">
        <v>44971</v>
      </c>
      <c r="C131" s="2">
        <v>8</v>
      </c>
      <c r="D131" s="2">
        <v>36</v>
      </c>
      <c r="E131" s="2">
        <v>14</v>
      </c>
      <c r="F131" t="str">
        <f t="shared" ref="F131:F194" si="24">TEXT(B:B,"dddd")</f>
        <v>Tuesday</v>
      </c>
      <c r="G131" t="str">
        <f t="shared" ref="G131:G194" si="25">TEXT(B:B,"mmmm")</f>
        <v>February</v>
      </c>
      <c r="H131" t="str">
        <f>VLOOKUP(C131,Productos!A:B,2,0)</f>
        <v>Producto H</v>
      </c>
      <c r="I131">
        <f>VLOOKUP(Ventas!C131,Productos!A:C,3,0)</f>
        <v>14</v>
      </c>
      <c r="J131">
        <f>VLOOKUP(C131,Productos!$A$1:$D$11,4,0)</f>
        <v>28</v>
      </c>
      <c r="K131" s="7" t="str">
        <f>VLOOKUP(D131,Vendedores!$A$1:$F$5000,6,0)</f>
        <v>Rodriguez, Francisco</v>
      </c>
      <c r="L131" s="7">
        <f>VLOOKUP(D131,Vendedores!$A$1:$E$50000,5,0)</f>
        <v>1898</v>
      </c>
      <c r="M131">
        <f>VLOOKUP(D131,Vendedores!A:F,2,FALSE)</f>
        <v>8</v>
      </c>
      <c r="N131" s="7" t="str">
        <f>VLOOKUP(Ventas!D131,Vendedores!A:G,7,0)</f>
        <v>Pasante</v>
      </c>
      <c r="O131">
        <f>VLOOKUP(D131,Vendedores!A:H,8,0)</f>
        <v>1</v>
      </c>
      <c r="P131" s="18">
        <f t="shared" ref="P131:P194" si="26">IF(OR(M131=1,M131=2,M131=3),J131*0.9,IF(F131="Sunday",J131*1.2,J131))</f>
        <v>28</v>
      </c>
      <c r="Q131" s="9">
        <f t="shared" si="22"/>
        <v>14</v>
      </c>
      <c r="R131" s="9">
        <f t="shared" si="21"/>
        <v>14</v>
      </c>
      <c r="S131" s="9">
        <f t="shared" ref="S131:S194" si="27">IF(AND(OR(C131=1,C131=2,C131=3,C131=4),OR(G131="June",G131="July",G131="August")),I131*1.05,IF(AND(OR(C131=5,C131=6,C131=7,C131=8),OR(G131="December",G131="January",G131="February")),I131*1.07,IF(AND(OR(C131=9,C131=10),OR(G131=G131="December",G131="January",G131="February")),I131*1.1,I131)))</f>
        <v>14.98</v>
      </c>
      <c r="T131" s="9">
        <f>VLOOKUP(O131,Comisiones!A:N,HLOOKUP(G131,Comisiones!$1:$7,2,0),0)</f>
        <v>0.15</v>
      </c>
      <c r="U131" s="9">
        <f t="shared" si="23"/>
        <v>392</v>
      </c>
      <c r="V131" s="9">
        <f t="shared" ref="V131:V194" si="28">E131*S131</f>
        <v>209.72</v>
      </c>
      <c r="W131" s="9">
        <f t="shared" ref="W131:W194" si="29">U131*T131</f>
        <v>58.8</v>
      </c>
      <c r="X131" s="9">
        <f t="shared" ref="X131:X194" si="30">U131-(V131+W131)</f>
        <v>123.48000000000002</v>
      </c>
      <c r="Y131" s="11">
        <f t="shared" ref="Y131:Y194" si="31">X131/U131</f>
        <v>0.31500000000000006</v>
      </c>
    </row>
    <row r="132" spans="1:25" x14ac:dyDescent="0.2">
      <c r="A132" s="2">
        <v>131</v>
      </c>
      <c r="B132" s="3">
        <v>44971</v>
      </c>
      <c r="C132" s="2">
        <v>1</v>
      </c>
      <c r="D132" s="2">
        <v>34</v>
      </c>
      <c r="E132" s="2">
        <v>15</v>
      </c>
      <c r="F132" t="str">
        <f t="shared" si="24"/>
        <v>Tuesday</v>
      </c>
      <c r="G132" t="str">
        <f t="shared" si="25"/>
        <v>February</v>
      </c>
      <c r="H132" t="str">
        <f>VLOOKUP(C132,Productos!A:B,2,0)</f>
        <v>Producto A</v>
      </c>
      <c r="I132">
        <f>VLOOKUP(Ventas!C132,Productos!A:C,3,0)</f>
        <v>10</v>
      </c>
      <c r="J132">
        <f>VLOOKUP(C132,Productos!$A$1:$D$11,4,0)</f>
        <v>20</v>
      </c>
      <c r="K132" s="7" t="str">
        <f>VLOOKUP(D132,Vendedores!$A$1:$F$5000,6,0)</f>
        <v>Lopez, Teresa</v>
      </c>
      <c r="L132" s="7">
        <f>VLOOKUP(D132,Vendedores!$A$1:$E$50000,5,0)</f>
        <v>3680</v>
      </c>
      <c r="M132">
        <f>VLOOKUP(D132,Vendedores!A:F,2,FALSE)</f>
        <v>6</v>
      </c>
      <c r="N132" s="7" t="str">
        <f>VLOOKUP(Ventas!D132,Vendedores!A:G,7,0)</f>
        <v>Vendedor Ssr</v>
      </c>
      <c r="O132">
        <f>VLOOKUP(D132,Vendedores!A:H,8,0)</f>
        <v>2</v>
      </c>
      <c r="P132" s="18">
        <f t="shared" si="26"/>
        <v>20</v>
      </c>
      <c r="Q132" s="9">
        <f t="shared" si="22"/>
        <v>10</v>
      </c>
      <c r="R132" s="9">
        <f t="shared" ref="R132:R195" si="32">IF(OR(G132="January",G132="February",G132="December"),IF(OR(H132="Producto E",H132="Producto F",H132="Producto G",H132="Producto H",I132*1.07),IF(OR(H132="Producto J",H132="Producto I"),I132*1.1,I132)),I132)</f>
        <v>10</v>
      </c>
      <c r="S132" s="9">
        <f t="shared" si="27"/>
        <v>10</v>
      </c>
      <c r="T132" s="9">
        <f>VLOOKUP(O132,Comisiones!A:N,HLOOKUP(G132,Comisiones!$1:$7,2,0),0)</f>
        <v>0.17</v>
      </c>
      <c r="U132" s="9">
        <f t="shared" si="23"/>
        <v>300</v>
      </c>
      <c r="V132" s="9">
        <f t="shared" si="28"/>
        <v>150</v>
      </c>
      <c r="W132" s="9">
        <f t="shared" si="29"/>
        <v>51.000000000000007</v>
      </c>
      <c r="X132" s="9">
        <f t="shared" si="30"/>
        <v>99</v>
      </c>
      <c r="Y132" s="11">
        <f t="shared" si="31"/>
        <v>0.33</v>
      </c>
    </row>
    <row r="133" spans="1:25" x14ac:dyDescent="0.2">
      <c r="A133" s="2">
        <v>132</v>
      </c>
      <c r="B133" s="3">
        <v>44971</v>
      </c>
      <c r="C133" s="2">
        <v>4</v>
      </c>
      <c r="D133" s="2">
        <v>11</v>
      </c>
      <c r="E133" s="2">
        <v>9</v>
      </c>
      <c r="F133" t="str">
        <f t="shared" si="24"/>
        <v>Tuesday</v>
      </c>
      <c r="G133" t="str">
        <f t="shared" si="25"/>
        <v>February</v>
      </c>
      <c r="H133" t="str">
        <f>VLOOKUP(C133,Productos!A:B,2,0)</f>
        <v>Producto D</v>
      </c>
      <c r="I133">
        <f>VLOOKUP(Ventas!C133,Productos!A:C,3,0)</f>
        <v>14</v>
      </c>
      <c r="J133">
        <f>VLOOKUP(C133,Productos!$A$1:$D$11,4,0)</f>
        <v>28</v>
      </c>
      <c r="K133" s="7" t="str">
        <f>VLOOKUP(D133,Vendedores!$A$1:$F$5000,6,0)</f>
        <v>Garcia, Isabel</v>
      </c>
      <c r="L133" s="7">
        <f>VLOOKUP(D133,Vendedores!$A$1:$E$50000,5,0)</f>
        <v>3985</v>
      </c>
      <c r="M133">
        <f>VLOOKUP(D133,Vendedores!A:F,2,FALSE)</f>
        <v>6</v>
      </c>
      <c r="N133" s="7" t="str">
        <f>VLOOKUP(Ventas!D133,Vendedores!A:G,7,0)</f>
        <v>Vendedor Ssr</v>
      </c>
      <c r="O133">
        <f>VLOOKUP(D133,Vendedores!A:H,8,0)</f>
        <v>2</v>
      </c>
      <c r="P133" s="18">
        <f t="shared" si="26"/>
        <v>28</v>
      </c>
      <c r="Q133" s="9">
        <f t="shared" si="22"/>
        <v>14</v>
      </c>
      <c r="R133" s="9">
        <f t="shared" si="32"/>
        <v>14</v>
      </c>
      <c r="S133" s="9">
        <f t="shared" si="27"/>
        <v>14</v>
      </c>
      <c r="T133" s="9">
        <f>VLOOKUP(O133,Comisiones!A:N,HLOOKUP(G133,Comisiones!$1:$7,2,0),0)</f>
        <v>0.17</v>
      </c>
      <c r="U133" s="9">
        <f t="shared" si="23"/>
        <v>252</v>
      </c>
      <c r="V133" s="9">
        <f t="shared" si="28"/>
        <v>126</v>
      </c>
      <c r="W133" s="9">
        <f t="shared" si="29"/>
        <v>42.84</v>
      </c>
      <c r="X133" s="9">
        <f t="shared" si="30"/>
        <v>83.16</v>
      </c>
      <c r="Y133" s="11">
        <f t="shared" si="31"/>
        <v>0.32999999999999996</v>
      </c>
    </row>
    <row r="134" spans="1:25" x14ac:dyDescent="0.2">
      <c r="A134" s="2">
        <v>133</v>
      </c>
      <c r="B134" s="3">
        <v>44972</v>
      </c>
      <c r="C134" s="2">
        <v>8</v>
      </c>
      <c r="D134" s="2">
        <v>1</v>
      </c>
      <c r="E134" s="2">
        <v>8</v>
      </c>
      <c r="F134" t="str">
        <f t="shared" si="24"/>
        <v>Wednesday</v>
      </c>
      <c r="G134" t="str">
        <f t="shared" si="25"/>
        <v>February</v>
      </c>
      <c r="H134" t="str">
        <f>VLOOKUP(C134,Productos!A:B,2,0)</f>
        <v>Producto H</v>
      </c>
      <c r="I134">
        <f>VLOOKUP(Ventas!C134,Productos!A:C,3,0)</f>
        <v>14</v>
      </c>
      <c r="J134">
        <f>VLOOKUP(C134,Productos!$A$1:$D$11,4,0)</f>
        <v>28</v>
      </c>
      <c r="K134" s="7" t="str">
        <f>VLOOKUP(D134,Vendedores!$A$1:$F$5000,6,0)</f>
        <v>Garcia, Juan</v>
      </c>
      <c r="L134" s="7">
        <f>VLOOKUP(D134,Vendedores!$A$1:$E$50000,5,0)</f>
        <v>7402</v>
      </c>
      <c r="M134">
        <f>VLOOKUP(D134,Vendedores!A:F,2,FALSE)</f>
        <v>7</v>
      </c>
      <c r="N134" s="7" t="str">
        <f>VLOOKUP(Ventas!D134,Vendedores!A:G,7,0)</f>
        <v>Vendedor Jr</v>
      </c>
      <c r="O134">
        <f>VLOOKUP(D134,Vendedores!A:H,8,0)</f>
        <v>2</v>
      </c>
      <c r="P134" s="18">
        <f t="shared" si="26"/>
        <v>28</v>
      </c>
      <c r="Q134" s="9">
        <f t="shared" si="22"/>
        <v>14</v>
      </c>
      <c r="R134" s="9">
        <f t="shared" si="32"/>
        <v>14</v>
      </c>
      <c r="S134" s="9">
        <f t="shared" si="27"/>
        <v>14.98</v>
      </c>
      <c r="T134" s="9">
        <f>VLOOKUP(O134,Comisiones!A:N,HLOOKUP(G134,Comisiones!$1:$7,2,0),0)</f>
        <v>0.17</v>
      </c>
      <c r="U134" s="9">
        <f t="shared" si="23"/>
        <v>224</v>
      </c>
      <c r="V134" s="9">
        <f t="shared" si="28"/>
        <v>119.84</v>
      </c>
      <c r="W134" s="9">
        <f t="shared" si="29"/>
        <v>38.080000000000005</v>
      </c>
      <c r="X134" s="9">
        <f t="shared" si="30"/>
        <v>66.079999999999984</v>
      </c>
      <c r="Y134" s="11">
        <f t="shared" si="31"/>
        <v>0.29499999999999993</v>
      </c>
    </row>
    <row r="135" spans="1:25" x14ac:dyDescent="0.2">
      <c r="A135" s="2">
        <v>134</v>
      </c>
      <c r="B135" s="3">
        <v>44972</v>
      </c>
      <c r="C135" s="2">
        <v>2</v>
      </c>
      <c r="D135" s="2">
        <v>40</v>
      </c>
      <c r="E135" s="2">
        <v>16</v>
      </c>
      <c r="F135" t="str">
        <f t="shared" si="24"/>
        <v>Wednesday</v>
      </c>
      <c r="G135" t="str">
        <f t="shared" si="25"/>
        <v>February</v>
      </c>
      <c r="H135" t="str">
        <f>VLOOKUP(C135,Productos!A:B,2,0)</f>
        <v>Producto B</v>
      </c>
      <c r="I135">
        <f>VLOOKUP(Ventas!C135,Productos!A:C,3,0)</f>
        <v>14</v>
      </c>
      <c r="J135">
        <f>VLOOKUP(C135,Productos!$A$1:$D$11,4,0)</f>
        <v>28</v>
      </c>
      <c r="K135" s="7" t="str">
        <f>VLOOKUP(D135,Vendedores!$A$1:$F$5000,6,0)</f>
        <v>Martin, Carmen</v>
      </c>
      <c r="L135" s="7">
        <f>VLOOKUP(D135,Vendedores!$A$1:$E$50000,5,0)</f>
        <v>1598</v>
      </c>
      <c r="M135">
        <f>VLOOKUP(D135,Vendedores!A:F,2,FALSE)</f>
        <v>8</v>
      </c>
      <c r="N135" s="7" t="str">
        <f>VLOOKUP(Ventas!D135,Vendedores!A:G,7,0)</f>
        <v>Pasante</v>
      </c>
      <c r="O135">
        <f>VLOOKUP(D135,Vendedores!A:H,8,0)</f>
        <v>1</v>
      </c>
      <c r="P135" s="18">
        <f t="shared" si="26"/>
        <v>28</v>
      </c>
      <c r="Q135" s="9">
        <f t="shared" si="22"/>
        <v>14</v>
      </c>
      <c r="R135" s="9">
        <f t="shared" si="32"/>
        <v>14</v>
      </c>
      <c r="S135" s="9">
        <f t="shared" si="27"/>
        <v>14</v>
      </c>
      <c r="T135" s="9">
        <f>VLOOKUP(O135,Comisiones!A:N,HLOOKUP(G135,Comisiones!$1:$7,2,0),0)</f>
        <v>0.15</v>
      </c>
      <c r="U135" s="9">
        <f t="shared" si="23"/>
        <v>448</v>
      </c>
      <c r="V135" s="9">
        <f t="shared" si="28"/>
        <v>224</v>
      </c>
      <c r="W135" s="9">
        <f t="shared" si="29"/>
        <v>67.2</v>
      </c>
      <c r="X135" s="9">
        <f t="shared" si="30"/>
        <v>156.80000000000001</v>
      </c>
      <c r="Y135" s="11">
        <f t="shared" si="31"/>
        <v>0.35000000000000003</v>
      </c>
    </row>
    <row r="136" spans="1:25" x14ac:dyDescent="0.2">
      <c r="A136" s="2">
        <v>135</v>
      </c>
      <c r="B136" s="3">
        <v>44972</v>
      </c>
      <c r="C136" s="2">
        <v>9</v>
      </c>
      <c r="D136" s="2">
        <v>10</v>
      </c>
      <c r="E136" s="2">
        <v>15</v>
      </c>
      <c r="F136" t="str">
        <f t="shared" si="24"/>
        <v>Wednesday</v>
      </c>
      <c r="G136" t="str">
        <f t="shared" si="25"/>
        <v>February</v>
      </c>
      <c r="H136" t="str">
        <f>VLOOKUP(C136,Productos!A:B,2,0)</f>
        <v>Producto I</v>
      </c>
      <c r="I136">
        <f>VLOOKUP(Ventas!C136,Productos!A:C,3,0)</f>
        <v>26</v>
      </c>
      <c r="J136">
        <f>VLOOKUP(C136,Productos!$A$1:$D$11,4,0)</f>
        <v>52</v>
      </c>
      <c r="K136" s="7" t="str">
        <f>VLOOKUP(D136,Vendedores!$A$1:$F$5000,6,0)</f>
        <v>Martin, Francisco</v>
      </c>
      <c r="L136" s="7">
        <f>VLOOKUP(D136,Vendedores!$A$1:$E$50000,5,0)</f>
        <v>4384</v>
      </c>
      <c r="M136">
        <f>VLOOKUP(D136,Vendedores!A:F,2,FALSE)</f>
        <v>5</v>
      </c>
      <c r="N136" s="7" t="str">
        <f>VLOOKUP(Ventas!D136,Vendedores!A:G,7,0)</f>
        <v>Vendedor Sr</v>
      </c>
      <c r="O136">
        <f>VLOOKUP(D136,Vendedores!A:H,8,0)</f>
        <v>2</v>
      </c>
      <c r="P136" s="18">
        <f t="shared" si="26"/>
        <v>52</v>
      </c>
      <c r="Q136" s="9">
        <f t="shared" si="22"/>
        <v>26</v>
      </c>
      <c r="R136" s="9">
        <f t="shared" si="32"/>
        <v>28.6</v>
      </c>
      <c r="S136" s="9">
        <f t="shared" si="27"/>
        <v>28.6</v>
      </c>
      <c r="T136" s="9">
        <f>VLOOKUP(O136,Comisiones!A:N,HLOOKUP(G136,Comisiones!$1:$7,2,0),0)</f>
        <v>0.17</v>
      </c>
      <c r="U136" s="9">
        <f t="shared" si="23"/>
        <v>780</v>
      </c>
      <c r="V136" s="9">
        <f t="shared" si="28"/>
        <v>429</v>
      </c>
      <c r="W136" s="9">
        <f t="shared" si="29"/>
        <v>132.60000000000002</v>
      </c>
      <c r="X136" s="9">
        <f t="shared" si="30"/>
        <v>218.39999999999998</v>
      </c>
      <c r="Y136" s="11">
        <f t="shared" si="31"/>
        <v>0.27999999999999997</v>
      </c>
    </row>
    <row r="137" spans="1:25" x14ac:dyDescent="0.2">
      <c r="A137" s="2">
        <v>136</v>
      </c>
      <c r="B137" s="3">
        <v>44973</v>
      </c>
      <c r="C137" s="2">
        <v>1</v>
      </c>
      <c r="D137" s="2">
        <v>21</v>
      </c>
      <c r="E137" s="2">
        <v>13</v>
      </c>
      <c r="F137" t="str">
        <f t="shared" si="24"/>
        <v>Thursday</v>
      </c>
      <c r="G137" t="str">
        <f t="shared" si="25"/>
        <v>February</v>
      </c>
      <c r="H137" t="str">
        <f>VLOOKUP(C137,Productos!A:B,2,0)</f>
        <v>Producto A</v>
      </c>
      <c r="I137">
        <f>VLOOKUP(Ventas!C137,Productos!A:C,3,0)</f>
        <v>10</v>
      </c>
      <c r="J137">
        <f>VLOOKUP(C137,Productos!$A$1:$D$11,4,0)</f>
        <v>20</v>
      </c>
      <c r="K137" s="7" t="str">
        <f>VLOOKUP(D137,Vendedores!$A$1:$F$5000,6,0)</f>
        <v>Fernandez, Juan</v>
      </c>
      <c r="L137" s="7">
        <f>VLOOKUP(D137,Vendedores!$A$1:$E$50000,5,0)</f>
        <v>2616</v>
      </c>
      <c r="M137">
        <f>VLOOKUP(D137,Vendedores!A:F,2,FALSE)</f>
        <v>7</v>
      </c>
      <c r="N137" s="7" t="str">
        <f>VLOOKUP(Ventas!D137,Vendedores!A:G,7,0)</f>
        <v>Vendedor Jr</v>
      </c>
      <c r="O137">
        <f>VLOOKUP(D137,Vendedores!A:H,8,0)</f>
        <v>2</v>
      </c>
      <c r="P137" s="18">
        <f t="shared" si="26"/>
        <v>20</v>
      </c>
      <c r="Q137" s="9">
        <f t="shared" si="22"/>
        <v>10</v>
      </c>
      <c r="R137" s="9">
        <f t="shared" si="32"/>
        <v>10</v>
      </c>
      <c r="S137" s="9">
        <f t="shared" si="27"/>
        <v>10</v>
      </c>
      <c r="T137" s="9">
        <f>VLOOKUP(O137,Comisiones!A:N,HLOOKUP(G137,Comisiones!$1:$7,2,0),0)</f>
        <v>0.17</v>
      </c>
      <c r="U137" s="9">
        <f t="shared" si="23"/>
        <v>260</v>
      </c>
      <c r="V137" s="9">
        <f t="shared" si="28"/>
        <v>130</v>
      </c>
      <c r="W137" s="9">
        <f t="shared" si="29"/>
        <v>44.2</v>
      </c>
      <c r="X137" s="9">
        <f t="shared" si="30"/>
        <v>85.800000000000011</v>
      </c>
      <c r="Y137" s="11">
        <f t="shared" si="31"/>
        <v>0.33000000000000007</v>
      </c>
    </row>
    <row r="138" spans="1:25" x14ac:dyDescent="0.2">
      <c r="A138" s="2">
        <v>137</v>
      </c>
      <c r="B138" s="3">
        <v>44973</v>
      </c>
      <c r="C138" s="2">
        <v>5</v>
      </c>
      <c r="D138" s="2">
        <v>29</v>
      </c>
      <c r="E138" s="2">
        <v>17</v>
      </c>
      <c r="F138" t="str">
        <f t="shared" si="24"/>
        <v>Thursday</v>
      </c>
      <c r="G138" t="str">
        <f t="shared" si="25"/>
        <v>February</v>
      </c>
      <c r="H138" t="str">
        <f>VLOOKUP(C138,Productos!A:B,2,0)</f>
        <v>Producto E</v>
      </c>
      <c r="I138">
        <f>VLOOKUP(Ventas!C138,Productos!A:C,3,0)</f>
        <v>24</v>
      </c>
      <c r="J138">
        <f>VLOOKUP(C138,Productos!$A$1:$D$11,4,0)</f>
        <v>48</v>
      </c>
      <c r="K138" s="7" t="str">
        <f>VLOOKUP(D138,Vendedores!$A$1:$F$5000,6,0)</f>
        <v>Rodriguez, Jose</v>
      </c>
      <c r="L138" s="7">
        <f>VLOOKUP(D138,Vendedores!$A$1:$E$50000,5,0)</f>
        <v>4645</v>
      </c>
      <c r="M138">
        <f>VLOOKUP(D138,Vendedores!A:F,2,FALSE)</f>
        <v>5</v>
      </c>
      <c r="N138" s="7" t="str">
        <f>VLOOKUP(Ventas!D138,Vendedores!A:G,7,0)</f>
        <v>Vendedor Sr</v>
      </c>
      <c r="O138">
        <f>VLOOKUP(D138,Vendedores!A:H,8,0)</f>
        <v>2</v>
      </c>
      <c r="P138" s="18">
        <f t="shared" si="26"/>
        <v>48</v>
      </c>
      <c r="Q138" s="9">
        <f t="shared" si="22"/>
        <v>24</v>
      </c>
      <c r="R138" s="9">
        <f t="shared" si="32"/>
        <v>24</v>
      </c>
      <c r="S138" s="9">
        <f t="shared" si="27"/>
        <v>25.68</v>
      </c>
      <c r="T138" s="9">
        <f>VLOOKUP(O138,Comisiones!A:N,HLOOKUP(G138,Comisiones!$1:$7,2,0),0)</f>
        <v>0.17</v>
      </c>
      <c r="U138" s="9">
        <f t="shared" si="23"/>
        <v>816</v>
      </c>
      <c r="V138" s="9">
        <f t="shared" si="28"/>
        <v>436.56</v>
      </c>
      <c r="W138" s="9">
        <f t="shared" si="29"/>
        <v>138.72</v>
      </c>
      <c r="X138" s="9">
        <f t="shared" si="30"/>
        <v>240.72000000000003</v>
      </c>
      <c r="Y138" s="11">
        <f t="shared" si="31"/>
        <v>0.29500000000000004</v>
      </c>
    </row>
    <row r="139" spans="1:25" x14ac:dyDescent="0.2">
      <c r="A139" s="2">
        <v>138</v>
      </c>
      <c r="B139" s="3">
        <v>44973</v>
      </c>
      <c r="C139" s="2">
        <v>1</v>
      </c>
      <c r="D139" s="2">
        <v>8</v>
      </c>
      <c r="E139" s="2">
        <v>15</v>
      </c>
      <c r="F139" t="str">
        <f t="shared" si="24"/>
        <v>Thursday</v>
      </c>
      <c r="G139" t="str">
        <f t="shared" si="25"/>
        <v>February</v>
      </c>
      <c r="H139" t="str">
        <f>VLOOKUP(C139,Productos!A:B,2,0)</f>
        <v>Producto A</v>
      </c>
      <c r="I139">
        <f>VLOOKUP(Ventas!C139,Productos!A:C,3,0)</f>
        <v>10</v>
      </c>
      <c r="J139">
        <f>VLOOKUP(C139,Productos!$A$1:$D$11,4,0)</f>
        <v>20</v>
      </c>
      <c r="K139" s="7" t="str">
        <f>VLOOKUP(D139,Vendedores!$A$1:$F$5000,6,0)</f>
        <v>Perez, Manuel</v>
      </c>
      <c r="L139" s="7">
        <f>VLOOKUP(D139,Vendedores!$A$1:$E$50000,5,0)</f>
        <v>6768</v>
      </c>
      <c r="M139">
        <f>VLOOKUP(D139,Vendedores!A:F,2,FALSE)</f>
        <v>3</v>
      </c>
      <c r="N139" s="7" t="str">
        <f>VLOOKUP(Ventas!D139,Vendedores!A:G,7,0)</f>
        <v>Gerente</v>
      </c>
      <c r="O139">
        <f>VLOOKUP(D139,Vendedores!A:H,8,0)</f>
        <v>3</v>
      </c>
      <c r="P139" s="18">
        <f t="shared" si="26"/>
        <v>18</v>
      </c>
      <c r="Q139" s="9">
        <f t="shared" si="22"/>
        <v>10</v>
      </c>
      <c r="R139" s="9">
        <f t="shared" si="32"/>
        <v>10</v>
      </c>
      <c r="S139" s="9">
        <f t="shared" si="27"/>
        <v>10</v>
      </c>
      <c r="T139" s="9">
        <f>VLOOKUP(O139,Comisiones!A:N,HLOOKUP(G139,Comisiones!$1:$7,2,0),0)</f>
        <v>0.19</v>
      </c>
      <c r="U139" s="9">
        <f t="shared" si="23"/>
        <v>270</v>
      </c>
      <c r="V139" s="9">
        <f t="shared" si="28"/>
        <v>150</v>
      </c>
      <c r="W139" s="9">
        <f t="shared" si="29"/>
        <v>51.3</v>
      </c>
      <c r="X139" s="9">
        <f t="shared" si="30"/>
        <v>68.699999999999989</v>
      </c>
      <c r="Y139" s="11">
        <f t="shared" si="31"/>
        <v>0.25444444444444442</v>
      </c>
    </row>
    <row r="140" spans="1:25" x14ac:dyDescent="0.2">
      <c r="A140" s="2">
        <v>139</v>
      </c>
      <c r="B140" s="3">
        <v>44974</v>
      </c>
      <c r="C140" s="2">
        <v>7</v>
      </c>
      <c r="D140" s="2">
        <v>26</v>
      </c>
      <c r="E140" s="2">
        <v>14</v>
      </c>
      <c r="F140" t="str">
        <f t="shared" si="24"/>
        <v>Friday</v>
      </c>
      <c r="G140" t="str">
        <f t="shared" si="25"/>
        <v>February</v>
      </c>
      <c r="H140" t="str">
        <f>VLOOKUP(C140,Productos!A:B,2,0)</f>
        <v>Producto G</v>
      </c>
      <c r="I140">
        <f>VLOOKUP(Ventas!C140,Productos!A:C,3,0)</f>
        <v>17</v>
      </c>
      <c r="J140">
        <f>VLOOKUP(C140,Productos!$A$1:$D$11,4,0)</f>
        <v>34</v>
      </c>
      <c r="K140" s="7" t="str">
        <f>VLOOKUP(D140,Vendedores!$A$1:$F$5000,6,0)</f>
        <v>Gomez, Pilar</v>
      </c>
      <c r="L140" s="7">
        <f>VLOOKUP(D140,Vendedores!$A$1:$E$50000,5,0)</f>
        <v>2557</v>
      </c>
      <c r="M140">
        <f>VLOOKUP(D140,Vendedores!A:F,2,FALSE)</f>
        <v>7</v>
      </c>
      <c r="N140" s="7" t="str">
        <f>VLOOKUP(Ventas!D140,Vendedores!A:G,7,0)</f>
        <v>Vendedor Jr</v>
      </c>
      <c r="O140">
        <f>VLOOKUP(D140,Vendedores!A:H,8,0)</f>
        <v>2</v>
      </c>
      <c r="P140" s="18">
        <f t="shared" si="26"/>
        <v>34</v>
      </c>
      <c r="Q140" s="9">
        <f t="shared" si="22"/>
        <v>17</v>
      </c>
      <c r="R140" s="9">
        <f t="shared" si="32"/>
        <v>17</v>
      </c>
      <c r="S140" s="9">
        <f t="shared" si="27"/>
        <v>18.190000000000001</v>
      </c>
      <c r="T140" s="9">
        <f>VLOOKUP(O140,Comisiones!A:N,HLOOKUP(G140,Comisiones!$1:$7,2,0),0)</f>
        <v>0.17</v>
      </c>
      <c r="U140" s="9">
        <f t="shared" si="23"/>
        <v>476</v>
      </c>
      <c r="V140" s="9">
        <f t="shared" si="28"/>
        <v>254.66000000000003</v>
      </c>
      <c r="W140" s="9">
        <f t="shared" si="29"/>
        <v>80.92</v>
      </c>
      <c r="X140" s="9">
        <f t="shared" si="30"/>
        <v>140.41999999999996</v>
      </c>
      <c r="Y140" s="11">
        <f t="shared" si="31"/>
        <v>0.29499999999999993</v>
      </c>
    </row>
    <row r="141" spans="1:25" x14ac:dyDescent="0.2">
      <c r="A141" s="2">
        <v>140</v>
      </c>
      <c r="B141" s="3">
        <v>44974</v>
      </c>
      <c r="C141" s="2">
        <v>8</v>
      </c>
      <c r="D141" s="2">
        <v>22</v>
      </c>
      <c r="E141" s="2">
        <v>7</v>
      </c>
      <c r="F141" t="str">
        <f t="shared" si="24"/>
        <v>Friday</v>
      </c>
      <c r="G141" t="str">
        <f t="shared" si="25"/>
        <v>February</v>
      </c>
      <c r="H141" t="str">
        <f>VLOOKUP(C141,Productos!A:B,2,0)</f>
        <v>Producto H</v>
      </c>
      <c r="I141">
        <f>VLOOKUP(Ventas!C141,Productos!A:C,3,0)</f>
        <v>14</v>
      </c>
      <c r="J141">
        <f>VLOOKUP(C141,Productos!$A$1:$D$11,4,0)</f>
        <v>28</v>
      </c>
      <c r="K141" s="7" t="str">
        <f>VLOOKUP(D141,Vendedores!$A$1:$F$5000,6,0)</f>
        <v>Lopez, Ana</v>
      </c>
      <c r="L141" s="7">
        <f>VLOOKUP(D141,Vendedores!$A$1:$E$50000,5,0)</f>
        <v>1601</v>
      </c>
      <c r="M141">
        <f>VLOOKUP(D141,Vendedores!A:F,2,FALSE)</f>
        <v>8</v>
      </c>
      <c r="N141" s="7" t="str">
        <f>VLOOKUP(Ventas!D141,Vendedores!A:G,7,0)</f>
        <v>Pasante</v>
      </c>
      <c r="O141">
        <f>VLOOKUP(D141,Vendedores!A:H,8,0)</f>
        <v>1</v>
      </c>
      <c r="P141" s="18">
        <f t="shared" si="26"/>
        <v>28</v>
      </c>
      <c r="Q141" s="9">
        <f t="shared" si="22"/>
        <v>14</v>
      </c>
      <c r="R141" s="9">
        <f t="shared" si="32"/>
        <v>14</v>
      </c>
      <c r="S141" s="9">
        <f t="shared" si="27"/>
        <v>14.98</v>
      </c>
      <c r="T141" s="9">
        <f>VLOOKUP(O141,Comisiones!A:N,HLOOKUP(G141,Comisiones!$1:$7,2,0),0)</f>
        <v>0.15</v>
      </c>
      <c r="U141" s="9">
        <f t="shared" si="23"/>
        <v>196</v>
      </c>
      <c r="V141" s="9">
        <f t="shared" si="28"/>
        <v>104.86</v>
      </c>
      <c r="W141" s="9">
        <f t="shared" si="29"/>
        <v>29.4</v>
      </c>
      <c r="X141" s="9">
        <f t="shared" si="30"/>
        <v>61.740000000000009</v>
      </c>
      <c r="Y141" s="11">
        <f t="shared" si="31"/>
        <v>0.31500000000000006</v>
      </c>
    </row>
    <row r="142" spans="1:25" x14ac:dyDescent="0.2">
      <c r="A142" s="2">
        <v>141</v>
      </c>
      <c r="B142" s="3">
        <v>44974</v>
      </c>
      <c r="C142" s="2">
        <v>6</v>
      </c>
      <c r="D142" s="2">
        <v>39</v>
      </c>
      <c r="E142" s="2">
        <v>10</v>
      </c>
      <c r="F142" t="str">
        <f t="shared" si="24"/>
        <v>Friday</v>
      </c>
      <c r="G142" t="str">
        <f t="shared" si="25"/>
        <v>February</v>
      </c>
      <c r="H142" t="str">
        <f>VLOOKUP(C142,Productos!A:B,2,0)</f>
        <v>Producto F</v>
      </c>
      <c r="I142">
        <f>VLOOKUP(Ventas!C142,Productos!A:C,3,0)</f>
        <v>16</v>
      </c>
      <c r="J142">
        <f>VLOOKUP(C142,Productos!$A$1:$D$11,4,0)</f>
        <v>32</v>
      </c>
      <c r="K142" s="7" t="str">
        <f>VLOOKUP(D142,Vendedores!$A$1:$F$5000,6,0)</f>
        <v>Gomez, Maria</v>
      </c>
      <c r="L142" s="7">
        <f>VLOOKUP(D142,Vendedores!$A$1:$E$50000,5,0)</f>
        <v>2483</v>
      </c>
      <c r="M142">
        <f>VLOOKUP(D142,Vendedores!A:F,2,FALSE)</f>
        <v>7</v>
      </c>
      <c r="N142" s="7" t="str">
        <f>VLOOKUP(Ventas!D142,Vendedores!A:G,7,0)</f>
        <v>Vendedor Jr</v>
      </c>
      <c r="O142">
        <f>VLOOKUP(D142,Vendedores!A:H,8,0)</f>
        <v>2</v>
      </c>
      <c r="P142" s="18">
        <f t="shared" si="26"/>
        <v>32</v>
      </c>
      <c r="Q142" s="9">
        <f t="shared" si="22"/>
        <v>16</v>
      </c>
      <c r="R142" s="9">
        <f t="shared" si="32"/>
        <v>16</v>
      </c>
      <c r="S142" s="9">
        <f t="shared" si="27"/>
        <v>17.12</v>
      </c>
      <c r="T142" s="9">
        <f>VLOOKUP(O142,Comisiones!A:N,HLOOKUP(G142,Comisiones!$1:$7,2,0),0)</f>
        <v>0.17</v>
      </c>
      <c r="U142" s="9">
        <f t="shared" si="23"/>
        <v>320</v>
      </c>
      <c r="V142" s="9">
        <f t="shared" si="28"/>
        <v>171.20000000000002</v>
      </c>
      <c r="W142" s="9">
        <f t="shared" si="29"/>
        <v>54.400000000000006</v>
      </c>
      <c r="X142" s="9">
        <f t="shared" si="30"/>
        <v>94.399999999999977</v>
      </c>
      <c r="Y142" s="11">
        <f t="shared" si="31"/>
        <v>0.29499999999999993</v>
      </c>
    </row>
    <row r="143" spans="1:25" x14ac:dyDescent="0.2">
      <c r="A143" s="2">
        <v>142</v>
      </c>
      <c r="B143" s="3">
        <v>44975</v>
      </c>
      <c r="C143" s="2">
        <v>2</v>
      </c>
      <c r="D143" s="2">
        <v>13</v>
      </c>
      <c r="E143" s="2">
        <v>26</v>
      </c>
      <c r="F143" t="str">
        <f t="shared" si="24"/>
        <v>Saturday</v>
      </c>
      <c r="G143" t="str">
        <f t="shared" si="25"/>
        <v>February</v>
      </c>
      <c r="H143" t="str">
        <f>VLOOKUP(C143,Productos!A:B,2,0)</f>
        <v>Producto B</v>
      </c>
      <c r="I143">
        <f>VLOOKUP(Ventas!C143,Productos!A:C,3,0)</f>
        <v>14</v>
      </c>
      <c r="J143">
        <f>VLOOKUP(C143,Productos!$A$1:$D$11,4,0)</f>
        <v>28</v>
      </c>
      <c r="K143" s="7" t="str">
        <f>VLOOKUP(D143,Vendedores!$A$1:$F$5000,6,0)</f>
        <v>Gonzalez, Josefa</v>
      </c>
      <c r="L143" s="7">
        <f>VLOOKUP(D143,Vendedores!$A$1:$E$50000,5,0)</f>
        <v>1830</v>
      </c>
      <c r="M143">
        <f>VLOOKUP(D143,Vendedores!A:F,2,FALSE)</f>
        <v>8</v>
      </c>
      <c r="N143" s="7" t="str">
        <f>VLOOKUP(Ventas!D143,Vendedores!A:G,7,0)</f>
        <v>Pasante</v>
      </c>
      <c r="O143">
        <f>VLOOKUP(D143,Vendedores!A:H,8,0)</f>
        <v>1</v>
      </c>
      <c r="P143" s="18">
        <f t="shared" si="26"/>
        <v>28</v>
      </c>
      <c r="Q143" s="9">
        <f t="shared" si="22"/>
        <v>14</v>
      </c>
      <c r="R143" s="9">
        <f t="shared" si="32"/>
        <v>14</v>
      </c>
      <c r="S143" s="9">
        <f t="shared" si="27"/>
        <v>14</v>
      </c>
      <c r="T143" s="9">
        <f>VLOOKUP(O143,Comisiones!A:N,HLOOKUP(G143,Comisiones!$1:$7,2,0),0)</f>
        <v>0.15</v>
      </c>
      <c r="U143" s="9">
        <f t="shared" si="23"/>
        <v>728</v>
      </c>
      <c r="V143" s="9">
        <f t="shared" si="28"/>
        <v>364</v>
      </c>
      <c r="W143" s="9">
        <f t="shared" si="29"/>
        <v>109.2</v>
      </c>
      <c r="X143" s="9">
        <f t="shared" si="30"/>
        <v>254.8</v>
      </c>
      <c r="Y143" s="11">
        <f t="shared" si="31"/>
        <v>0.35000000000000003</v>
      </c>
    </row>
    <row r="144" spans="1:25" x14ac:dyDescent="0.2">
      <c r="A144" s="2">
        <v>143</v>
      </c>
      <c r="B144" s="3">
        <v>44975</v>
      </c>
      <c r="C144" s="2">
        <v>6</v>
      </c>
      <c r="D144" s="2">
        <v>23</v>
      </c>
      <c r="E144" s="2">
        <v>17</v>
      </c>
      <c r="F144" t="str">
        <f t="shared" si="24"/>
        <v>Saturday</v>
      </c>
      <c r="G144" t="str">
        <f t="shared" si="25"/>
        <v>February</v>
      </c>
      <c r="H144" t="str">
        <f>VLOOKUP(C144,Productos!A:B,2,0)</f>
        <v>Producto F</v>
      </c>
      <c r="I144">
        <f>VLOOKUP(Ventas!C144,Productos!A:C,3,0)</f>
        <v>16</v>
      </c>
      <c r="J144">
        <f>VLOOKUP(C144,Productos!$A$1:$D$11,4,0)</f>
        <v>32</v>
      </c>
      <c r="K144" s="7" t="str">
        <f>VLOOKUP(D144,Vendedores!$A$1:$F$5000,6,0)</f>
        <v>Martinez, Pedro</v>
      </c>
      <c r="L144" s="7">
        <f>VLOOKUP(D144,Vendedores!$A$1:$E$50000,5,0)</f>
        <v>5555</v>
      </c>
      <c r="M144">
        <f>VLOOKUP(D144,Vendedores!A:F,2,FALSE)</f>
        <v>4</v>
      </c>
      <c r="N144" s="7" t="str">
        <f>VLOOKUP(Ventas!D144,Vendedores!A:G,7,0)</f>
        <v>Jefe</v>
      </c>
      <c r="O144">
        <f>VLOOKUP(D144,Vendedores!A:H,8,0)</f>
        <v>3</v>
      </c>
      <c r="P144" s="18">
        <f t="shared" si="26"/>
        <v>32</v>
      </c>
      <c r="Q144" s="9">
        <f t="shared" si="22"/>
        <v>16</v>
      </c>
      <c r="R144" s="9">
        <f t="shared" si="32"/>
        <v>16</v>
      </c>
      <c r="S144" s="9">
        <f t="shared" si="27"/>
        <v>17.12</v>
      </c>
      <c r="T144" s="9">
        <f>VLOOKUP(O144,Comisiones!A:N,HLOOKUP(G144,Comisiones!$1:$7,2,0),0)</f>
        <v>0.19</v>
      </c>
      <c r="U144" s="9">
        <f t="shared" si="23"/>
        <v>544</v>
      </c>
      <c r="V144" s="9">
        <f t="shared" si="28"/>
        <v>291.04000000000002</v>
      </c>
      <c r="W144" s="9">
        <f t="shared" si="29"/>
        <v>103.36</v>
      </c>
      <c r="X144" s="9">
        <f t="shared" si="30"/>
        <v>149.59999999999997</v>
      </c>
      <c r="Y144" s="11">
        <f t="shared" si="31"/>
        <v>0.27499999999999991</v>
      </c>
    </row>
    <row r="145" spans="1:25" x14ac:dyDescent="0.2">
      <c r="A145" s="2">
        <v>144</v>
      </c>
      <c r="B145" s="3">
        <v>44975</v>
      </c>
      <c r="C145" s="2">
        <v>9</v>
      </c>
      <c r="D145" s="2">
        <v>34</v>
      </c>
      <c r="E145" s="2">
        <v>4</v>
      </c>
      <c r="F145" t="str">
        <f t="shared" si="24"/>
        <v>Saturday</v>
      </c>
      <c r="G145" t="str">
        <f t="shared" si="25"/>
        <v>February</v>
      </c>
      <c r="H145" t="str">
        <f>VLOOKUP(C145,Productos!A:B,2,0)</f>
        <v>Producto I</v>
      </c>
      <c r="I145">
        <f>VLOOKUP(Ventas!C145,Productos!A:C,3,0)</f>
        <v>26</v>
      </c>
      <c r="J145">
        <f>VLOOKUP(C145,Productos!$A$1:$D$11,4,0)</f>
        <v>52</v>
      </c>
      <c r="K145" s="7" t="str">
        <f>VLOOKUP(D145,Vendedores!$A$1:$F$5000,6,0)</f>
        <v>Lopez, Teresa</v>
      </c>
      <c r="L145" s="7">
        <f>VLOOKUP(D145,Vendedores!$A$1:$E$50000,5,0)</f>
        <v>3680</v>
      </c>
      <c r="M145">
        <f>VLOOKUP(D145,Vendedores!A:F,2,FALSE)</f>
        <v>6</v>
      </c>
      <c r="N145" s="7" t="str">
        <f>VLOOKUP(Ventas!D145,Vendedores!A:G,7,0)</f>
        <v>Vendedor Ssr</v>
      </c>
      <c r="O145">
        <f>VLOOKUP(D145,Vendedores!A:H,8,0)</f>
        <v>2</v>
      </c>
      <c r="P145" s="18">
        <f t="shared" si="26"/>
        <v>52</v>
      </c>
      <c r="Q145" s="9">
        <f t="shared" si="22"/>
        <v>26</v>
      </c>
      <c r="R145" s="9">
        <f t="shared" si="32"/>
        <v>28.6</v>
      </c>
      <c r="S145" s="9">
        <f t="shared" si="27"/>
        <v>28.6</v>
      </c>
      <c r="T145" s="9">
        <f>VLOOKUP(O145,Comisiones!A:N,HLOOKUP(G145,Comisiones!$1:$7,2,0),0)</f>
        <v>0.17</v>
      </c>
      <c r="U145" s="9">
        <f t="shared" si="23"/>
        <v>208</v>
      </c>
      <c r="V145" s="9">
        <f t="shared" si="28"/>
        <v>114.4</v>
      </c>
      <c r="W145" s="9">
        <f t="shared" si="29"/>
        <v>35.36</v>
      </c>
      <c r="X145" s="9">
        <f t="shared" si="30"/>
        <v>58.240000000000009</v>
      </c>
      <c r="Y145" s="11">
        <f t="shared" si="31"/>
        <v>0.28000000000000003</v>
      </c>
    </row>
    <row r="146" spans="1:25" x14ac:dyDescent="0.2">
      <c r="A146" s="2">
        <v>145</v>
      </c>
      <c r="B146" s="3">
        <v>44976</v>
      </c>
      <c r="C146" s="2">
        <v>6</v>
      </c>
      <c r="D146" s="2">
        <v>6</v>
      </c>
      <c r="E146" s="2">
        <v>12</v>
      </c>
      <c r="F146" t="str">
        <f t="shared" si="24"/>
        <v>Sunday</v>
      </c>
      <c r="G146" t="str">
        <f t="shared" si="25"/>
        <v>February</v>
      </c>
      <c r="H146" t="str">
        <f>VLOOKUP(C146,Productos!A:B,2,0)</f>
        <v>Producto F</v>
      </c>
      <c r="I146">
        <f>VLOOKUP(Ventas!C146,Productos!A:C,3,0)</f>
        <v>16</v>
      </c>
      <c r="J146">
        <f>VLOOKUP(C146,Productos!$A$1:$D$11,4,0)</f>
        <v>32</v>
      </c>
      <c r="K146" s="7" t="str">
        <f>VLOOKUP(D146,Vendedores!$A$1:$F$5000,6,0)</f>
        <v>Martinez, Pilar</v>
      </c>
      <c r="L146" s="7">
        <f>VLOOKUP(D146,Vendedores!$A$1:$E$50000,5,0)</f>
        <v>2700</v>
      </c>
      <c r="M146">
        <f>VLOOKUP(D146,Vendedores!A:F,2,FALSE)</f>
        <v>2</v>
      </c>
      <c r="N146" s="7" t="str">
        <f>VLOOKUP(Ventas!D146,Vendedores!A:G,7,0)</f>
        <v>Director</v>
      </c>
      <c r="O146">
        <f>VLOOKUP(D146,Vendedores!A:H,8,0)</f>
        <v>4</v>
      </c>
      <c r="P146" s="18">
        <f t="shared" si="26"/>
        <v>28.8</v>
      </c>
      <c r="Q146" s="9">
        <f t="shared" si="22"/>
        <v>16</v>
      </c>
      <c r="R146" s="9">
        <f t="shared" si="32"/>
        <v>16</v>
      </c>
      <c r="S146" s="9">
        <f t="shared" si="27"/>
        <v>17.12</v>
      </c>
      <c r="T146" s="9">
        <f>VLOOKUP(O146,Comisiones!A:N,HLOOKUP(G146,Comisiones!$1:$7,2,0),0)</f>
        <v>0.21</v>
      </c>
      <c r="U146" s="9">
        <f t="shared" si="23"/>
        <v>345.6</v>
      </c>
      <c r="V146" s="9">
        <f t="shared" si="28"/>
        <v>205.44</v>
      </c>
      <c r="W146" s="9">
        <f t="shared" si="29"/>
        <v>72.576000000000008</v>
      </c>
      <c r="X146" s="9">
        <f t="shared" si="30"/>
        <v>67.584000000000003</v>
      </c>
      <c r="Y146" s="11">
        <f t="shared" si="31"/>
        <v>0.19555555555555554</v>
      </c>
    </row>
    <row r="147" spans="1:25" x14ac:dyDescent="0.2">
      <c r="A147" s="2">
        <v>146</v>
      </c>
      <c r="B147" s="3">
        <v>44976</v>
      </c>
      <c r="C147" s="2">
        <v>9</v>
      </c>
      <c r="D147" s="2">
        <v>37</v>
      </c>
      <c r="E147" s="2">
        <v>10</v>
      </c>
      <c r="F147" t="str">
        <f t="shared" si="24"/>
        <v>Sunday</v>
      </c>
      <c r="G147" t="str">
        <f t="shared" si="25"/>
        <v>February</v>
      </c>
      <c r="H147" t="str">
        <f>VLOOKUP(C147,Productos!A:B,2,0)</f>
        <v>Producto I</v>
      </c>
      <c r="I147">
        <f>VLOOKUP(Ventas!C147,Productos!A:C,3,0)</f>
        <v>26</v>
      </c>
      <c r="J147">
        <f>VLOOKUP(C147,Productos!$A$1:$D$11,4,0)</f>
        <v>52</v>
      </c>
      <c r="K147" s="7" t="str">
        <f>VLOOKUP(D147,Vendedores!$A$1:$F$5000,6,0)</f>
        <v>Gonzalez, Lionel</v>
      </c>
      <c r="L147" s="7">
        <f>VLOOKUP(D147,Vendedores!$A$1:$E$50000,5,0)</f>
        <v>4073</v>
      </c>
      <c r="M147">
        <f>VLOOKUP(D147,Vendedores!A:F,2,FALSE)</f>
        <v>5</v>
      </c>
      <c r="N147" s="7" t="str">
        <f>VLOOKUP(Ventas!D147,Vendedores!A:G,7,0)</f>
        <v>Vendedor Sr</v>
      </c>
      <c r="O147">
        <f>VLOOKUP(D147,Vendedores!A:H,8,0)</f>
        <v>2</v>
      </c>
      <c r="P147" s="18">
        <f t="shared" si="26"/>
        <v>62.4</v>
      </c>
      <c r="Q147" s="9">
        <f t="shared" si="22"/>
        <v>26</v>
      </c>
      <c r="R147" s="9">
        <f t="shared" si="32"/>
        <v>28.6</v>
      </c>
      <c r="S147" s="9">
        <f t="shared" si="27"/>
        <v>28.6</v>
      </c>
      <c r="T147" s="9">
        <f>VLOOKUP(O147,Comisiones!A:N,HLOOKUP(G147,Comisiones!$1:$7,2,0),0)</f>
        <v>0.17</v>
      </c>
      <c r="U147" s="9">
        <f t="shared" si="23"/>
        <v>624</v>
      </c>
      <c r="V147" s="9">
        <f t="shared" si="28"/>
        <v>286</v>
      </c>
      <c r="W147" s="9">
        <f t="shared" si="29"/>
        <v>106.08000000000001</v>
      </c>
      <c r="X147" s="9">
        <f t="shared" si="30"/>
        <v>231.91999999999996</v>
      </c>
      <c r="Y147" s="11">
        <f t="shared" si="31"/>
        <v>0.37166666666666659</v>
      </c>
    </row>
    <row r="148" spans="1:25" x14ac:dyDescent="0.2">
      <c r="A148" s="2">
        <v>147</v>
      </c>
      <c r="B148" s="3">
        <v>44976</v>
      </c>
      <c r="C148" s="2">
        <v>1</v>
      </c>
      <c r="D148" s="2">
        <v>22</v>
      </c>
      <c r="E148" s="2">
        <v>14</v>
      </c>
      <c r="F148" t="str">
        <f t="shared" si="24"/>
        <v>Sunday</v>
      </c>
      <c r="G148" t="str">
        <f t="shared" si="25"/>
        <v>February</v>
      </c>
      <c r="H148" t="str">
        <f>VLOOKUP(C148,Productos!A:B,2,0)</f>
        <v>Producto A</v>
      </c>
      <c r="I148">
        <f>VLOOKUP(Ventas!C148,Productos!A:C,3,0)</f>
        <v>10</v>
      </c>
      <c r="J148">
        <f>VLOOKUP(C148,Productos!$A$1:$D$11,4,0)</f>
        <v>20</v>
      </c>
      <c r="K148" s="7" t="str">
        <f>VLOOKUP(D148,Vendedores!$A$1:$F$5000,6,0)</f>
        <v>Lopez, Ana</v>
      </c>
      <c r="L148" s="7">
        <f>VLOOKUP(D148,Vendedores!$A$1:$E$50000,5,0)</f>
        <v>1601</v>
      </c>
      <c r="M148">
        <f>VLOOKUP(D148,Vendedores!A:F,2,FALSE)</f>
        <v>8</v>
      </c>
      <c r="N148" s="7" t="str">
        <f>VLOOKUP(Ventas!D148,Vendedores!A:G,7,0)</f>
        <v>Pasante</v>
      </c>
      <c r="O148">
        <f>VLOOKUP(D148,Vendedores!A:H,8,0)</f>
        <v>1</v>
      </c>
      <c r="P148" s="18">
        <f t="shared" si="26"/>
        <v>24</v>
      </c>
      <c r="Q148" s="9">
        <f t="shared" si="22"/>
        <v>10</v>
      </c>
      <c r="R148" s="9">
        <f t="shared" si="32"/>
        <v>10</v>
      </c>
      <c r="S148" s="9">
        <f t="shared" si="27"/>
        <v>10</v>
      </c>
      <c r="T148" s="9">
        <f>VLOOKUP(O148,Comisiones!A:N,HLOOKUP(G148,Comisiones!$1:$7,2,0),0)</f>
        <v>0.15</v>
      </c>
      <c r="U148" s="9">
        <f t="shared" si="23"/>
        <v>336</v>
      </c>
      <c r="V148" s="9">
        <f t="shared" si="28"/>
        <v>140</v>
      </c>
      <c r="W148" s="9">
        <f t="shared" si="29"/>
        <v>50.4</v>
      </c>
      <c r="X148" s="9">
        <f t="shared" si="30"/>
        <v>145.6</v>
      </c>
      <c r="Y148" s="11">
        <f t="shared" si="31"/>
        <v>0.43333333333333329</v>
      </c>
    </row>
    <row r="149" spans="1:25" x14ac:dyDescent="0.2">
      <c r="A149" s="2">
        <v>148</v>
      </c>
      <c r="B149" s="3">
        <v>44977</v>
      </c>
      <c r="C149" s="2">
        <v>6</v>
      </c>
      <c r="D149" s="2">
        <v>8</v>
      </c>
      <c r="E149" s="2">
        <v>13</v>
      </c>
      <c r="F149" t="str">
        <f t="shared" si="24"/>
        <v>Monday</v>
      </c>
      <c r="G149" t="str">
        <f t="shared" si="25"/>
        <v>February</v>
      </c>
      <c r="H149" t="str">
        <f>VLOOKUP(C149,Productos!A:B,2,0)</f>
        <v>Producto F</v>
      </c>
      <c r="I149">
        <f>VLOOKUP(Ventas!C149,Productos!A:C,3,0)</f>
        <v>16</v>
      </c>
      <c r="J149">
        <f>VLOOKUP(C149,Productos!$A$1:$D$11,4,0)</f>
        <v>32</v>
      </c>
      <c r="K149" s="7" t="str">
        <f>VLOOKUP(D149,Vendedores!$A$1:$F$5000,6,0)</f>
        <v>Perez, Manuel</v>
      </c>
      <c r="L149" s="7">
        <f>VLOOKUP(D149,Vendedores!$A$1:$E$50000,5,0)</f>
        <v>6768</v>
      </c>
      <c r="M149">
        <f>VLOOKUP(D149,Vendedores!A:F,2,FALSE)</f>
        <v>3</v>
      </c>
      <c r="N149" s="7" t="str">
        <f>VLOOKUP(Ventas!D149,Vendedores!A:G,7,0)</f>
        <v>Gerente</v>
      </c>
      <c r="O149">
        <f>VLOOKUP(D149,Vendedores!A:H,8,0)</f>
        <v>3</v>
      </c>
      <c r="P149" s="18">
        <f t="shared" si="26"/>
        <v>28.8</v>
      </c>
      <c r="Q149" s="9">
        <f t="shared" si="22"/>
        <v>16</v>
      </c>
      <c r="R149" s="9">
        <f t="shared" si="32"/>
        <v>16</v>
      </c>
      <c r="S149" s="9">
        <f t="shared" si="27"/>
        <v>17.12</v>
      </c>
      <c r="T149" s="9">
        <f>VLOOKUP(O149,Comisiones!A:N,HLOOKUP(G149,Comisiones!$1:$7,2,0),0)</f>
        <v>0.19</v>
      </c>
      <c r="U149" s="9">
        <f t="shared" si="23"/>
        <v>374.40000000000003</v>
      </c>
      <c r="V149" s="9">
        <f t="shared" si="28"/>
        <v>222.56</v>
      </c>
      <c r="W149" s="9">
        <f t="shared" si="29"/>
        <v>71.13600000000001</v>
      </c>
      <c r="X149" s="9">
        <f t="shared" si="30"/>
        <v>80.704000000000008</v>
      </c>
      <c r="Y149" s="11">
        <f t="shared" si="31"/>
        <v>0.21555555555555556</v>
      </c>
    </row>
    <row r="150" spans="1:25" x14ac:dyDescent="0.2">
      <c r="A150" s="2">
        <v>149</v>
      </c>
      <c r="B150" s="3">
        <v>44977</v>
      </c>
      <c r="C150" s="2">
        <v>5</v>
      </c>
      <c r="D150" s="2">
        <v>28</v>
      </c>
      <c r="E150" s="2">
        <v>10</v>
      </c>
      <c r="F150" t="str">
        <f t="shared" si="24"/>
        <v>Monday</v>
      </c>
      <c r="G150" t="str">
        <f t="shared" si="25"/>
        <v>February</v>
      </c>
      <c r="H150" t="str">
        <f>VLOOKUP(C150,Productos!A:B,2,0)</f>
        <v>Producto E</v>
      </c>
      <c r="I150">
        <f>VLOOKUP(Ventas!C150,Productos!A:C,3,0)</f>
        <v>24</v>
      </c>
      <c r="J150">
        <f>VLOOKUP(C150,Productos!$A$1:$D$11,4,0)</f>
        <v>48</v>
      </c>
      <c r="K150" s="7" t="str">
        <f>VLOOKUP(D150,Vendedores!$A$1:$F$5000,6,0)</f>
        <v>Garcia, Manuel</v>
      </c>
      <c r="L150" s="7">
        <f>VLOOKUP(D150,Vendedores!$A$1:$E$50000,5,0)</f>
        <v>5249</v>
      </c>
      <c r="M150">
        <f>VLOOKUP(D150,Vendedores!A:F,2,FALSE)</f>
        <v>4</v>
      </c>
      <c r="N150" s="7" t="str">
        <f>VLOOKUP(Ventas!D150,Vendedores!A:G,7,0)</f>
        <v>Jefe</v>
      </c>
      <c r="O150">
        <f>VLOOKUP(D150,Vendedores!A:H,8,0)</f>
        <v>3</v>
      </c>
      <c r="P150" s="18">
        <f t="shared" si="26"/>
        <v>48</v>
      </c>
      <c r="Q150" s="9">
        <f t="shared" si="22"/>
        <v>24</v>
      </c>
      <c r="R150" s="9">
        <f t="shared" si="32"/>
        <v>24</v>
      </c>
      <c r="S150" s="9">
        <f t="shared" si="27"/>
        <v>25.68</v>
      </c>
      <c r="T150" s="9">
        <f>VLOOKUP(O150,Comisiones!A:N,HLOOKUP(G150,Comisiones!$1:$7,2,0),0)</f>
        <v>0.19</v>
      </c>
      <c r="U150" s="9">
        <f t="shared" si="23"/>
        <v>480</v>
      </c>
      <c r="V150" s="9">
        <f t="shared" si="28"/>
        <v>256.8</v>
      </c>
      <c r="W150" s="9">
        <f t="shared" si="29"/>
        <v>91.2</v>
      </c>
      <c r="X150" s="9">
        <f t="shared" si="30"/>
        <v>132</v>
      </c>
      <c r="Y150" s="11">
        <f t="shared" si="31"/>
        <v>0.27500000000000002</v>
      </c>
    </row>
    <row r="151" spans="1:25" x14ac:dyDescent="0.2">
      <c r="A151" s="2">
        <v>150</v>
      </c>
      <c r="B151" s="3">
        <v>44977</v>
      </c>
      <c r="C151" s="2">
        <v>8</v>
      </c>
      <c r="D151" s="2">
        <v>8</v>
      </c>
      <c r="E151" s="2">
        <v>15</v>
      </c>
      <c r="F151" t="str">
        <f t="shared" si="24"/>
        <v>Monday</v>
      </c>
      <c r="G151" t="str">
        <f t="shared" si="25"/>
        <v>February</v>
      </c>
      <c r="H151" t="str">
        <f>VLOOKUP(C151,Productos!A:B,2,0)</f>
        <v>Producto H</v>
      </c>
      <c r="I151">
        <f>VLOOKUP(Ventas!C151,Productos!A:C,3,0)</f>
        <v>14</v>
      </c>
      <c r="J151">
        <f>VLOOKUP(C151,Productos!$A$1:$D$11,4,0)</f>
        <v>28</v>
      </c>
      <c r="K151" s="7" t="str">
        <f>VLOOKUP(D151,Vendedores!$A$1:$F$5000,6,0)</f>
        <v>Perez, Manuel</v>
      </c>
      <c r="L151" s="7">
        <f>VLOOKUP(D151,Vendedores!$A$1:$E$50000,5,0)</f>
        <v>6768</v>
      </c>
      <c r="M151">
        <f>VLOOKUP(D151,Vendedores!A:F,2,FALSE)</f>
        <v>3</v>
      </c>
      <c r="N151" s="7" t="str">
        <f>VLOOKUP(Ventas!D151,Vendedores!A:G,7,0)</f>
        <v>Gerente</v>
      </c>
      <c r="O151">
        <f>VLOOKUP(D151,Vendedores!A:H,8,0)</f>
        <v>3</v>
      </c>
      <c r="P151" s="18">
        <f t="shared" si="26"/>
        <v>25.2</v>
      </c>
      <c r="Q151" s="9">
        <f t="shared" si="22"/>
        <v>14</v>
      </c>
      <c r="R151" s="9">
        <f t="shared" si="32"/>
        <v>14</v>
      </c>
      <c r="S151" s="9">
        <f t="shared" si="27"/>
        <v>14.98</v>
      </c>
      <c r="T151" s="9">
        <f>VLOOKUP(O151,Comisiones!A:N,HLOOKUP(G151,Comisiones!$1:$7,2,0),0)</f>
        <v>0.19</v>
      </c>
      <c r="U151" s="9">
        <f t="shared" si="23"/>
        <v>378</v>
      </c>
      <c r="V151" s="9">
        <f t="shared" si="28"/>
        <v>224.70000000000002</v>
      </c>
      <c r="W151" s="9">
        <f t="shared" si="29"/>
        <v>71.820000000000007</v>
      </c>
      <c r="X151" s="9">
        <f t="shared" si="30"/>
        <v>81.479999999999961</v>
      </c>
      <c r="Y151" s="11">
        <f t="shared" si="31"/>
        <v>0.21555555555555544</v>
      </c>
    </row>
    <row r="152" spans="1:25" x14ac:dyDescent="0.2">
      <c r="A152" s="2">
        <v>151</v>
      </c>
      <c r="B152" s="3">
        <v>44978</v>
      </c>
      <c r="C152" s="2">
        <v>5</v>
      </c>
      <c r="D152" s="2">
        <v>30</v>
      </c>
      <c r="E152" s="2">
        <v>20</v>
      </c>
      <c r="F152" t="str">
        <f t="shared" si="24"/>
        <v>Tuesday</v>
      </c>
      <c r="G152" t="str">
        <f t="shared" si="25"/>
        <v>February</v>
      </c>
      <c r="H152" t="str">
        <f>VLOOKUP(C152,Productos!A:B,2,0)</f>
        <v>Producto E</v>
      </c>
      <c r="I152">
        <f>VLOOKUP(Ventas!C152,Productos!A:C,3,0)</f>
        <v>24</v>
      </c>
      <c r="J152">
        <f>VLOOKUP(C152,Productos!$A$1:$D$11,4,0)</f>
        <v>48</v>
      </c>
      <c r="K152" s="7" t="str">
        <f>VLOOKUP(D152,Vendedores!$A$1:$F$5000,6,0)</f>
        <v>Gonzalez, Francisco</v>
      </c>
      <c r="L152" s="7">
        <f>VLOOKUP(D152,Vendedores!$A$1:$E$50000,5,0)</f>
        <v>3909</v>
      </c>
      <c r="M152">
        <f>VLOOKUP(D152,Vendedores!A:F,2,FALSE)</f>
        <v>6</v>
      </c>
      <c r="N152" s="7" t="str">
        <f>VLOOKUP(Ventas!D152,Vendedores!A:G,7,0)</f>
        <v>Vendedor Ssr</v>
      </c>
      <c r="O152">
        <f>VLOOKUP(D152,Vendedores!A:H,8,0)</f>
        <v>2</v>
      </c>
      <c r="P152" s="18">
        <f t="shared" si="26"/>
        <v>48</v>
      </c>
      <c r="Q152" s="9">
        <f t="shared" si="22"/>
        <v>24</v>
      </c>
      <c r="R152" s="9">
        <f t="shared" si="32"/>
        <v>24</v>
      </c>
      <c r="S152" s="9">
        <f t="shared" si="27"/>
        <v>25.68</v>
      </c>
      <c r="T152" s="9">
        <f>VLOOKUP(O152,Comisiones!A:N,HLOOKUP(G152,Comisiones!$1:$7,2,0),0)</f>
        <v>0.17</v>
      </c>
      <c r="U152" s="9">
        <f t="shared" si="23"/>
        <v>960</v>
      </c>
      <c r="V152" s="9">
        <f t="shared" si="28"/>
        <v>513.6</v>
      </c>
      <c r="W152" s="9">
        <f t="shared" si="29"/>
        <v>163.20000000000002</v>
      </c>
      <c r="X152" s="9">
        <f t="shared" si="30"/>
        <v>283.19999999999993</v>
      </c>
      <c r="Y152" s="11">
        <f t="shared" si="31"/>
        <v>0.29499999999999993</v>
      </c>
    </row>
    <row r="153" spans="1:25" x14ac:dyDescent="0.2">
      <c r="A153" s="2">
        <v>152</v>
      </c>
      <c r="B153" s="3">
        <v>44978</v>
      </c>
      <c r="C153" s="2">
        <v>8</v>
      </c>
      <c r="D153" s="2">
        <v>16</v>
      </c>
      <c r="E153" s="2">
        <v>25</v>
      </c>
      <c r="F153" t="str">
        <f t="shared" si="24"/>
        <v>Tuesday</v>
      </c>
      <c r="G153" t="str">
        <f t="shared" si="25"/>
        <v>February</v>
      </c>
      <c r="H153" t="str">
        <f>VLOOKUP(C153,Productos!A:B,2,0)</f>
        <v>Producto H</v>
      </c>
      <c r="I153">
        <f>VLOOKUP(Ventas!C153,Productos!A:C,3,0)</f>
        <v>14</v>
      </c>
      <c r="J153">
        <f>VLOOKUP(C153,Productos!$A$1:$D$11,4,0)</f>
        <v>28</v>
      </c>
      <c r="K153" s="7" t="str">
        <f>VLOOKUP(D153,Vendedores!$A$1:$F$5000,6,0)</f>
        <v>Martin, Francisco</v>
      </c>
      <c r="L153" s="7">
        <f>VLOOKUP(D153,Vendedores!$A$1:$E$50000,5,0)</f>
        <v>2456</v>
      </c>
      <c r="M153">
        <f>VLOOKUP(D153,Vendedores!A:F,2,FALSE)</f>
        <v>7</v>
      </c>
      <c r="N153" s="7" t="str">
        <f>VLOOKUP(Ventas!D153,Vendedores!A:G,7,0)</f>
        <v>Vendedor Jr</v>
      </c>
      <c r="O153">
        <f>VLOOKUP(D153,Vendedores!A:H,8,0)</f>
        <v>2</v>
      </c>
      <c r="P153" s="18">
        <f t="shared" si="26"/>
        <v>28</v>
      </c>
      <c r="Q153" s="9">
        <f t="shared" si="22"/>
        <v>14</v>
      </c>
      <c r="R153" s="9">
        <f t="shared" si="32"/>
        <v>14</v>
      </c>
      <c r="S153" s="9">
        <f t="shared" si="27"/>
        <v>14.98</v>
      </c>
      <c r="T153" s="9">
        <f>VLOOKUP(O153,Comisiones!A:N,HLOOKUP(G153,Comisiones!$1:$7,2,0),0)</f>
        <v>0.17</v>
      </c>
      <c r="U153" s="9">
        <f t="shared" si="23"/>
        <v>700</v>
      </c>
      <c r="V153" s="9">
        <f t="shared" si="28"/>
        <v>374.5</v>
      </c>
      <c r="W153" s="9">
        <f t="shared" si="29"/>
        <v>119.00000000000001</v>
      </c>
      <c r="X153" s="9">
        <f t="shared" si="30"/>
        <v>206.5</v>
      </c>
      <c r="Y153" s="11">
        <f t="shared" si="31"/>
        <v>0.29499999999999998</v>
      </c>
    </row>
    <row r="154" spans="1:25" x14ac:dyDescent="0.2">
      <c r="A154" s="2">
        <v>153</v>
      </c>
      <c r="B154" s="3">
        <v>44978</v>
      </c>
      <c r="C154" s="2">
        <v>1</v>
      </c>
      <c r="D154" s="2">
        <v>3</v>
      </c>
      <c r="E154" s="2">
        <v>19</v>
      </c>
      <c r="F154" t="str">
        <f t="shared" si="24"/>
        <v>Tuesday</v>
      </c>
      <c r="G154" t="str">
        <f t="shared" si="25"/>
        <v>February</v>
      </c>
      <c r="H154" t="str">
        <f>VLOOKUP(C154,Productos!A:B,2,0)</f>
        <v>Producto A</v>
      </c>
      <c r="I154">
        <f>VLOOKUP(Ventas!C154,Productos!A:C,3,0)</f>
        <v>10</v>
      </c>
      <c r="J154">
        <f>VLOOKUP(C154,Productos!$A$1:$D$11,4,0)</f>
        <v>20</v>
      </c>
      <c r="K154" s="7" t="str">
        <f>VLOOKUP(D154,Vendedores!$A$1:$F$5000,6,0)</f>
        <v>Gonzalez, Pedro</v>
      </c>
      <c r="L154" s="7">
        <f>VLOOKUP(D154,Vendedores!$A$1:$E$50000,5,0)</f>
        <v>5010</v>
      </c>
      <c r="M154">
        <f>VLOOKUP(D154,Vendedores!A:F,2,FALSE)</f>
        <v>4</v>
      </c>
      <c r="N154" s="7" t="str">
        <f>VLOOKUP(Ventas!D154,Vendedores!A:G,7,0)</f>
        <v>Jefe</v>
      </c>
      <c r="O154">
        <f>VLOOKUP(D154,Vendedores!A:H,8,0)</f>
        <v>3</v>
      </c>
      <c r="P154" s="18">
        <f t="shared" si="26"/>
        <v>20</v>
      </c>
      <c r="Q154" s="9">
        <f t="shared" si="22"/>
        <v>10</v>
      </c>
      <c r="R154" s="9">
        <f t="shared" si="32"/>
        <v>10</v>
      </c>
      <c r="S154" s="9">
        <f t="shared" si="27"/>
        <v>10</v>
      </c>
      <c r="T154" s="9">
        <f>VLOOKUP(O154,Comisiones!A:N,HLOOKUP(G154,Comisiones!$1:$7,2,0),0)</f>
        <v>0.19</v>
      </c>
      <c r="U154" s="9">
        <f t="shared" si="23"/>
        <v>380</v>
      </c>
      <c r="V154" s="9">
        <f t="shared" si="28"/>
        <v>190</v>
      </c>
      <c r="W154" s="9">
        <f t="shared" si="29"/>
        <v>72.2</v>
      </c>
      <c r="X154" s="9">
        <f t="shared" si="30"/>
        <v>117.80000000000001</v>
      </c>
      <c r="Y154" s="11">
        <f t="shared" si="31"/>
        <v>0.31000000000000005</v>
      </c>
    </row>
    <row r="155" spans="1:25" x14ac:dyDescent="0.2">
      <c r="A155" s="2">
        <v>154</v>
      </c>
      <c r="B155" s="3">
        <v>44979</v>
      </c>
      <c r="C155" s="2">
        <v>10</v>
      </c>
      <c r="D155" s="2">
        <v>35</v>
      </c>
      <c r="E155" s="2">
        <v>10</v>
      </c>
      <c r="F155" t="str">
        <f t="shared" si="24"/>
        <v>Wednesday</v>
      </c>
      <c r="G155" t="str">
        <f t="shared" si="25"/>
        <v>February</v>
      </c>
      <c r="H155" t="str">
        <f>VLOOKUP(C155,Productos!A:B,2,0)</f>
        <v>Producto J</v>
      </c>
      <c r="I155">
        <f>VLOOKUP(Ventas!C155,Productos!A:C,3,0)</f>
        <v>29</v>
      </c>
      <c r="J155">
        <f>VLOOKUP(C155,Productos!$A$1:$D$11,4,0)</f>
        <v>58</v>
      </c>
      <c r="K155" s="7" t="str">
        <f>VLOOKUP(D155,Vendedores!$A$1:$F$5000,6,0)</f>
        <v>Garcia, David</v>
      </c>
      <c r="L155" s="7">
        <f>VLOOKUP(D155,Vendedores!$A$1:$E$50000,5,0)</f>
        <v>2383</v>
      </c>
      <c r="M155">
        <f>VLOOKUP(D155,Vendedores!A:F,2,FALSE)</f>
        <v>7</v>
      </c>
      <c r="N155" s="7" t="str">
        <f>VLOOKUP(Ventas!D155,Vendedores!A:G,7,0)</f>
        <v>Vendedor Jr</v>
      </c>
      <c r="O155">
        <f>VLOOKUP(D155,Vendedores!A:H,8,0)</f>
        <v>2</v>
      </c>
      <c r="P155" s="18">
        <f t="shared" si="26"/>
        <v>58</v>
      </c>
      <c r="Q155" s="9">
        <f t="shared" si="22"/>
        <v>29</v>
      </c>
      <c r="R155" s="9">
        <f t="shared" si="32"/>
        <v>31.900000000000002</v>
      </c>
      <c r="S155" s="9">
        <f t="shared" si="27"/>
        <v>31.900000000000002</v>
      </c>
      <c r="T155" s="9">
        <f>VLOOKUP(O155,Comisiones!A:N,HLOOKUP(G155,Comisiones!$1:$7,2,0),0)</f>
        <v>0.17</v>
      </c>
      <c r="U155" s="9">
        <f t="shared" si="23"/>
        <v>580</v>
      </c>
      <c r="V155" s="9">
        <f t="shared" si="28"/>
        <v>319</v>
      </c>
      <c r="W155" s="9">
        <f t="shared" si="29"/>
        <v>98.600000000000009</v>
      </c>
      <c r="X155" s="9">
        <f t="shared" si="30"/>
        <v>162.39999999999998</v>
      </c>
      <c r="Y155" s="11">
        <f t="shared" si="31"/>
        <v>0.27999999999999997</v>
      </c>
    </row>
    <row r="156" spans="1:25" x14ac:dyDescent="0.2">
      <c r="A156" s="2">
        <v>155</v>
      </c>
      <c r="B156" s="3">
        <v>44979</v>
      </c>
      <c r="C156" s="2">
        <v>1</v>
      </c>
      <c r="D156" s="2">
        <v>17</v>
      </c>
      <c r="E156" s="2">
        <v>20</v>
      </c>
      <c r="F156" t="str">
        <f t="shared" si="24"/>
        <v>Wednesday</v>
      </c>
      <c r="G156" t="str">
        <f t="shared" si="25"/>
        <v>February</v>
      </c>
      <c r="H156" t="str">
        <f>VLOOKUP(C156,Productos!A:B,2,0)</f>
        <v>Producto A</v>
      </c>
      <c r="I156">
        <f>VLOOKUP(Ventas!C156,Productos!A:C,3,0)</f>
        <v>10</v>
      </c>
      <c r="J156">
        <f>VLOOKUP(C156,Productos!$A$1:$D$11,4,0)</f>
        <v>20</v>
      </c>
      <c r="K156" s="7" t="str">
        <f>VLOOKUP(D156,Vendedores!$A$1:$F$5000,6,0)</f>
        <v>Messi, Lionel</v>
      </c>
      <c r="L156" s="7">
        <f>VLOOKUP(D156,Vendedores!$A$1:$E$50000,5,0)</f>
        <v>8512</v>
      </c>
      <c r="M156">
        <f>VLOOKUP(D156,Vendedores!A:F,2,FALSE)</f>
        <v>1</v>
      </c>
      <c r="N156" s="7" t="str">
        <f>VLOOKUP(Ventas!D156,Vendedores!A:G,7,0)</f>
        <v>CEO</v>
      </c>
      <c r="O156">
        <f>VLOOKUP(D156,Vendedores!A:H,8,0)</f>
        <v>5</v>
      </c>
      <c r="P156" s="18">
        <f t="shared" si="26"/>
        <v>18</v>
      </c>
      <c r="Q156" s="9">
        <f t="shared" si="22"/>
        <v>10</v>
      </c>
      <c r="R156" s="9">
        <f t="shared" si="32"/>
        <v>10</v>
      </c>
      <c r="S156" s="9">
        <f t="shared" si="27"/>
        <v>10</v>
      </c>
      <c r="T156" s="9">
        <f>VLOOKUP(O156,Comisiones!A:N,HLOOKUP(G156,Comisiones!$1:$7,2,0),0)</f>
        <v>0.23</v>
      </c>
      <c r="U156" s="9">
        <f t="shared" si="23"/>
        <v>360</v>
      </c>
      <c r="V156" s="9">
        <f t="shared" si="28"/>
        <v>200</v>
      </c>
      <c r="W156" s="9">
        <f t="shared" si="29"/>
        <v>82.8</v>
      </c>
      <c r="X156" s="9">
        <f t="shared" si="30"/>
        <v>77.199999999999989</v>
      </c>
      <c r="Y156" s="11">
        <f t="shared" si="31"/>
        <v>0.21444444444444441</v>
      </c>
    </row>
    <row r="157" spans="1:25" x14ac:dyDescent="0.2">
      <c r="A157" s="2">
        <v>156</v>
      </c>
      <c r="B157" s="3">
        <v>44979</v>
      </c>
      <c r="C157" s="2">
        <v>2</v>
      </c>
      <c r="D157" s="2">
        <v>4</v>
      </c>
      <c r="E157" s="2">
        <v>18</v>
      </c>
      <c r="F157" t="str">
        <f t="shared" si="24"/>
        <v>Wednesday</v>
      </c>
      <c r="G157" t="str">
        <f t="shared" si="25"/>
        <v>February</v>
      </c>
      <c r="H157" t="str">
        <f>VLOOKUP(C157,Productos!A:B,2,0)</f>
        <v>Producto B</v>
      </c>
      <c r="I157">
        <f>VLOOKUP(Ventas!C157,Productos!A:C,3,0)</f>
        <v>14</v>
      </c>
      <c r="J157">
        <f>VLOOKUP(C157,Productos!$A$1:$D$11,4,0)</f>
        <v>28</v>
      </c>
      <c r="K157" s="7" t="str">
        <f>VLOOKUP(D157,Vendedores!$A$1:$F$5000,6,0)</f>
        <v>Fernandez, Isabel</v>
      </c>
      <c r="L157" s="7">
        <f>VLOOKUP(D157,Vendedores!$A$1:$E$50000,5,0)</f>
        <v>4345</v>
      </c>
      <c r="M157">
        <f>VLOOKUP(D157,Vendedores!A:F,2,FALSE)</f>
        <v>5</v>
      </c>
      <c r="N157" s="7" t="str">
        <f>VLOOKUP(Ventas!D157,Vendedores!A:G,7,0)</f>
        <v>Vendedor Sr</v>
      </c>
      <c r="O157">
        <f>VLOOKUP(D157,Vendedores!A:H,8,0)</f>
        <v>2</v>
      </c>
      <c r="P157" s="18">
        <f t="shared" si="26"/>
        <v>28</v>
      </c>
      <c r="Q157" s="9">
        <f t="shared" si="22"/>
        <v>14</v>
      </c>
      <c r="R157" s="9">
        <f t="shared" si="32"/>
        <v>14</v>
      </c>
      <c r="S157" s="9">
        <f t="shared" si="27"/>
        <v>14</v>
      </c>
      <c r="T157" s="9">
        <f>VLOOKUP(O157,Comisiones!A:N,HLOOKUP(G157,Comisiones!$1:$7,2,0),0)</f>
        <v>0.17</v>
      </c>
      <c r="U157" s="9">
        <f t="shared" si="23"/>
        <v>504</v>
      </c>
      <c r="V157" s="9">
        <f t="shared" si="28"/>
        <v>252</v>
      </c>
      <c r="W157" s="9">
        <f t="shared" si="29"/>
        <v>85.68</v>
      </c>
      <c r="X157" s="9">
        <f t="shared" si="30"/>
        <v>166.32</v>
      </c>
      <c r="Y157" s="11">
        <f t="shared" si="31"/>
        <v>0.32999999999999996</v>
      </c>
    </row>
    <row r="158" spans="1:25" x14ac:dyDescent="0.2">
      <c r="A158" s="2">
        <v>157</v>
      </c>
      <c r="B158" s="3">
        <v>44980</v>
      </c>
      <c r="C158" s="2">
        <v>2</v>
      </c>
      <c r="D158" s="2">
        <v>31</v>
      </c>
      <c r="E158" s="2">
        <v>11</v>
      </c>
      <c r="F158" t="str">
        <f t="shared" si="24"/>
        <v>Thursday</v>
      </c>
      <c r="G158" t="str">
        <f t="shared" si="25"/>
        <v>February</v>
      </c>
      <c r="H158" t="str">
        <f>VLOOKUP(C158,Productos!A:B,2,0)</f>
        <v>Producto B</v>
      </c>
      <c r="I158">
        <f>VLOOKUP(Ventas!C158,Productos!A:C,3,0)</f>
        <v>14</v>
      </c>
      <c r="J158">
        <f>VLOOKUP(C158,Productos!$A$1:$D$11,4,0)</f>
        <v>28</v>
      </c>
      <c r="K158" s="7" t="str">
        <f>VLOOKUP(D158,Vendedores!$A$1:$F$5000,6,0)</f>
        <v>Fernandez, Isabel</v>
      </c>
      <c r="L158" s="7">
        <f>VLOOKUP(D158,Vendedores!$A$1:$E$50000,5,0)</f>
        <v>2227</v>
      </c>
      <c r="M158">
        <f>VLOOKUP(D158,Vendedores!A:F,2,FALSE)</f>
        <v>7</v>
      </c>
      <c r="N158" s="7" t="str">
        <f>VLOOKUP(Ventas!D158,Vendedores!A:G,7,0)</f>
        <v>Vendedor Jr</v>
      </c>
      <c r="O158">
        <f>VLOOKUP(D158,Vendedores!A:H,8,0)</f>
        <v>2</v>
      </c>
      <c r="P158" s="18">
        <f t="shared" si="26"/>
        <v>28</v>
      </c>
      <c r="Q158" s="9">
        <f t="shared" si="22"/>
        <v>14</v>
      </c>
      <c r="R158" s="9">
        <f t="shared" si="32"/>
        <v>14</v>
      </c>
      <c r="S158" s="9">
        <f t="shared" si="27"/>
        <v>14</v>
      </c>
      <c r="T158" s="9">
        <f>VLOOKUP(O158,Comisiones!A:N,HLOOKUP(G158,Comisiones!$1:$7,2,0),0)</f>
        <v>0.17</v>
      </c>
      <c r="U158" s="9">
        <f t="shared" si="23"/>
        <v>308</v>
      </c>
      <c r="V158" s="9">
        <f t="shared" si="28"/>
        <v>154</v>
      </c>
      <c r="W158" s="9">
        <f t="shared" si="29"/>
        <v>52.360000000000007</v>
      </c>
      <c r="X158" s="9">
        <f t="shared" si="30"/>
        <v>101.63999999999999</v>
      </c>
      <c r="Y158" s="11">
        <f t="shared" si="31"/>
        <v>0.32999999999999996</v>
      </c>
    </row>
    <row r="159" spans="1:25" x14ac:dyDescent="0.2">
      <c r="A159" s="2">
        <v>158</v>
      </c>
      <c r="B159" s="3">
        <v>44980</v>
      </c>
      <c r="C159" s="2">
        <v>3</v>
      </c>
      <c r="D159" s="2">
        <v>19</v>
      </c>
      <c r="E159" s="2">
        <v>19</v>
      </c>
      <c r="F159" t="str">
        <f t="shared" si="24"/>
        <v>Thursday</v>
      </c>
      <c r="G159" t="str">
        <f t="shared" si="25"/>
        <v>February</v>
      </c>
      <c r="H159" t="str">
        <f>VLOOKUP(C159,Productos!A:B,2,0)</f>
        <v>Producto C</v>
      </c>
      <c r="I159">
        <f>VLOOKUP(Ventas!C159,Productos!A:C,3,0)</f>
        <v>23</v>
      </c>
      <c r="J159">
        <f>VLOOKUP(C159,Productos!$A$1:$D$11,4,0)</f>
        <v>46</v>
      </c>
      <c r="K159" s="7" t="str">
        <f>VLOOKUP(D159,Vendedores!$A$1:$F$5000,6,0)</f>
        <v>Rodriguez, Maria</v>
      </c>
      <c r="L159" s="7">
        <f>VLOOKUP(D159,Vendedores!$A$1:$E$50000,5,0)</f>
        <v>4862</v>
      </c>
      <c r="M159">
        <f>VLOOKUP(D159,Vendedores!A:F,2,FALSE)</f>
        <v>5</v>
      </c>
      <c r="N159" s="7" t="str">
        <f>VLOOKUP(Ventas!D159,Vendedores!A:G,7,0)</f>
        <v>Vendedor Sr</v>
      </c>
      <c r="O159">
        <f>VLOOKUP(D159,Vendedores!A:H,8,0)</f>
        <v>2</v>
      </c>
      <c r="P159" s="18">
        <f t="shared" si="26"/>
        <v>46</v>
      </c>
      <c r="Q159" s="9">
        <f t="shared" si="22"/>
        <v>23</v>
      </c>
      <c r="R159" s="9">
        <f t="shared" si="32"/>
        <v>23</v>
      </c>
      <c r="S159" s="9">
        <f t="shared" si="27"/>
        <v>23</v>
      </c>
      <c r="T159" s="9">
        <f>VLOOKUP(O159,Comisiones!A:N,HLOOKUP(G159,Comisiones!$1:$7,2,0),0)</f>
        <v>0.17</v>
      </c>
      <c r="U159" s="9">
        <f t="shared" si="23"/>
        <v>874</v>
      </c>
      <c r="V159" s="9">
        <f t="shared" si="28"/>
        <v>437</v>
      </c>
      <c r="W159" s="9">
        <f t="shared" si="29"/>
        <v>148.58000000000001</v>
      </c>
      <c r="X159" s="9">
        <f t="shared" si="30"/>
        <v>288.41999999999996</v>
      </c>
      <c r="Y159" s="11">
        <f t="shared" si="31"/>
        <v>0.32999999999999996</v>
      </c>
    </row>
    <row r="160" spans="1:25" x14ac:dyDescent="0.2">
      <c r="A160" s="2">
        <v>159</v>
      </c>
      <c r="B160" s="3">
        <v>44980</v>
      </c>
      <c r="C160" s="2">
        <v>5</v>
      </c>
      <c r="D160" s="2">
        <v>4</v>
      </c>
      <c r="E160" s="2">
        <v>14</v>
      </c>
      <c r="F160" t="str">
        <f t="shared" si="24"/>
        <v>Thursday</v>
      </c>
      <c r="G160" t="str">
        <f t="shared" si="25"/>
        <v>February</v>
      </c>
      <c r="H160" t="str">
        <f>VLOOKUP(C160,Productos!A:B,2,0)</f>
        <v>Producto E</v>
      </c>
      <c r="I160">
        <f>VLOOKUP(Ventas!C160,Productos!A:C,3,0)</f>
        <v>24</v>
      </c>
      <c r="J160">
        <f>VLOOKUP(C160,Productos!$A$1:$D$11,4,0)</f>
        <v>48</v>
      </c>
      <c r="K160" s="7" t="str">
        <f>VLOOKUP(D160,Vendedores!$A$1:$F$5000,6,0)</f>
        <v>Fernandez, Isabel</v>
      </c>
      <c r="L160" s="7">
        <f>VLOOKUP(D160,Vendedores!$A$1:$E$50000,5,0)</f>
        <v>4345</v>
      </c>
      <c r="M160">
        <f>VLOOKUP(D160,Vendedores!A:F,2,FALSE)</f>
        <v>5</v>
      </c>
      <c r="N160" s="7" t="str">
        <f>VLOOKUP(Ventas!D160,Vendedores!A:G,7,0)</f>
        <v>Vendedor Sr</v>
      </c>
      <c r="O160">
        <f>VLOOKUP(D160,Vendedores!A:H,8,0)</f>
        <v>2</v>
      </c>
      <c r="P160" s="18">
        <f t="shared" si="26"/>
        <v>48</v>
      </c>
      <c r="Q160" s="9">
        <f t="shared" si="22"/>
        <v>24</v>
      </c>
      <c r="R160" s="9">
        <f t="shared" si="32"/>
        <v>24</v>
      </c>
      <c r="S160" s="9">
        <f t="shared" si="27"/>
        <v>25.68</v>
      </c>
      <c r="T160" s="9">
        <f>VLOOKUP(O160,Comisiones!A:N,HLOOKUP(G160,Comisiones!$1:$7,2,0),0)</f>
        <v>0.17</v>
      </c>
      <c r="U160" s="9">
        <f t="shared" si="23"/>
        <v>672</v>
      </c>
      <c r="V160" s="9">
        <f t="shared" si="28"/>
        <v>359.52</v>
      </c>
      <c r="W160" s="9">
        <f t="shared" si="29"/>
        <v>114.24000000000001</v>
      </c>
      <c r="X160" s="9">
        <f t="shared" si="30"/>
        <v>198.24</v>
      </c>
      <c r="Y160" s="11">
        <f t="shared" si="31"/>
        <v>0.29500000000000004</v>
      </c>
    </row>
    <row r="161" spans="1:25" x14ac:dyDescent="0.2">
      <c r="A161" s="2">
        <v>160</v>
      </c>
      <c r="B161" s="3">
        <v>44981</v>
      </c>
      <c r="C161" s="2">
        <v>8</v>
      </c>
      <c r="D161" s="2">
        <v>14</v>
      </c>
      <c r="E161" s="2">
        <v>16</v>
      </c>
      <c r="F161" t="str">
        <f t="shared" si="24"/>
        <v>Friday</v>
      </c>
      <c r="G161" t="str">
        <f t="shared" si="25"/>
        <v>February</v>
      </c>
      <c r="H161" t="str">
        <f>VLOOKUP(C161,Productos!A:B,2,0)</f>
        <v>Producto H</v>
      </c>
      <c r="I161">
        <f>VLOOKUP(Ventas!C161,Productos!A:C,3,0)</f>
        <v>14</v>
      </c>
      <c r="J161">
        <f>VLOOKUP(C161,Productos!$A$1:$D$11,4,0)</f>
        <v>28</v>
      </c>
      <c r="K161" s="7" t="str">
        <f>VLOOKUP(D161,Vendedores!$A$1:$F$5000,6,0)</f>
        <v>Fernandez, Teresa</v>
      </c>
      <c r="L161" s="7">
        <f>VLOOKUP(D161,Vendedores!$A$1:$E$50000,5,0)</f>
        <v>7062</v>
      </c>
      <c r="M161">
        <f>VLOOKUP(D161,Vendedores!A:F,2,FALSE)</f>
        <v>2</v>
      </c>
      <c r="N161" s="7" t="str">
        <f>VLOOKUP(Ventas!D161,Vendedores!A:G,7,0)</f>
        <v>Director</v>
      </c>
      <c r="O161">
        <f>VLOOKUP(D161,Vendedores!A:H,8,0)</f>
        <v>4</v>
      </c>
      <c r="P161" s="18">
        <f t="shared" si="26"/>
        <v>25.2</v>
      </c>
      <c r="Q161" s="9">
        <f t="shared" si="22"/>
        <v>14</v>
      </c>
      <c r="R161" s="9">
        <f t="shared" si="32"/>
        <v>14</v>
      </c>
      <c r="S161" s="9">
        <f t="shared" si="27"/>
        <v>14.98</v>
      </c>
      <c r="T161" s="9">
        <f>VLOOKUP(O161,Comisiones!A:N,HLOOKUP(G161,Comisiones!$1:$7,2,0),0)</f>
        <v>0.21</v>
      </c>
      <c r="U161" s="9">
        <f t="shared" si="23"/>
        <v>403.2</v>
      </c>
      <c r="V161" s="9">
        <f t="shared" si="28"/>
        <v>239.68</v>
      </c>
      <c r="W161" s="9">
        <f t="shared" si="29"/>
        <v>84.671999999999997</v>
      </c>
      <c r="X161" s="9">
        <f t="shared" si="30"/>
        <v>78.848000000000013</v>
      </c>
      <c r="Y161" s="11">
        <f t="shared" si="31"/>
        <v>0.19555555555555559</v>
      </c>
    </row>
    <row r="162" spans="1:25" x14ac:dyDescent="0.2">
      <c r="A162" s="2">
        <v>161</v>
      </c>
      <c r="B162" s="3">
        <v>44981</v>
      </c>
      <c r="C162" s="2">
        <v>5</v>
      </c>
      <c r="D162" s="2">
        <v>9</v>
      </c>
      <c r="E162" s="2">
        <v>9</v>
      </c>
      <c r="F162" t="str">
        <f t="shared" si="24"/>
        <v>Friday</v>
      </c>
      <c r="G162" t="str">
        <f t="shared" si="25"/>
        <v>February</v>
      </c>
      <c r="H162" t="str">
        <f>VLOOKUP(C162,Productos!A:B,2,0)</f>
        <v>Producto E</v>
      </c>
      <c r="I162">
        <f>VLOOKUP(Ventas!C162,Productos!A:C,3,0)</f>
        <v>24</v>
      </c>
      <c r="J162">
        <f>VLOOKUP(C162,Productos!$A$1:$D$11,4,0)</f>
        <v>48</v>
      </c>
      <c r="K162" s="7" t="str">
        <f>VLOOKUP(D162,Vendedores!$A$1:$F$5000,6,0)</f>
        <v>Gomez, Jose</v>
      </c>
      <c r="L162" s="7">
        <f>VLOOKUP(D162,Vendedores!$A$1:$E$50000,5,0)</f>
        <v>5400</v>
      </c>
      <c r="M162">
        <f>VLOOKUP(D162,Vendedores!A:F,2,FALSE)</f>
        <v>4</v>
      </c>
      <c r="N162" s="7" t="str">
        <f>VLOOKUP(Ventas!D162,Vendedores!A:G,7,0)</f>
        <v>Jefe</v>
      </c>
      <c r="O162">
        <f>VLOOKUP(D162,Vendedores!A:H,8,0)</f>
        <v>3</v>
      </c>
      <c r="P162" s="18">
        <f t="shared" si="26"/>
        <v>48</v>
      </c>
      <c r="Q162" s="9">
        <f t="shared" si="22"/>
        <v>24</v>
      </c>
      <c r="R162" s="9">
        <f t="shared" si="32"/>
        <v>24</v>
      </c>
      <c r="S162" s="9">
        <f t="shared" si="27"/>
        <v>25.68</v>
      </c>
      <c r="T162" s="9">
        <f>VLOOKUP(O162,Comisiones!A:N,HLOOKUP(G162,Comisiones!$1:$7,2,0),0)</f>
        <v>0.19</v>
      </c>
      <c r="U162" s="9">
        <f t="shared" si="23"/>
        <v>432</v>
      </c>
      <c r="V162" s="9">
        <f t="shared" si="28"/>
        <v>231.12</v>
      </c>
      <c r="W162" s="9">
        <f t="shared" si="29"/>
        <v>82.08</v>
      </c>
      <c r="X162" s="9">
        <f t="shared" si="30"/>
        <v>118.80000000000001</v>
      </c>
      <c r="Y162" s="11">
        <f t="shared" si="31"/>
        <v>0.27500000000000002</v>
      </c>
    </row>
    <row r="163" spans="1:25" x14ac:dyDescent="0.2">
      <c r="A163" s="2">
        <v>162</v>
      </c>
      <c r="B163" s="3">
        <v>44981</v>
      </c>
      <c r="C163" s="2">
        <v>8</v>
      </c>
      <c r="D163" s="2">
        <v>22</v>
      </c>
      <c r="E163" s="2">
        <v>6</v>
      </c>
      <c r="F163" t="str">
        <f t="shared" si="24"/>
        <v>Friday</v>
      </c>
      <c r="G163" t="str">
        <f t="shared" si="25"/>
        <v>February</v>
      </c>
      <c r="H163" t="str">
        <f>VLOOKUP(C163,Productos!A:B,2,0)</f>
        <v>Producto H</v>
      </c>
      <c r="I163">
        <f>VLOOKUP(Ventas!C163,Productos!A:C,3,0)</f>
        <v>14</v>
      </c>
      <c r="J163">
        <f>VLOOKUP(C163,Productos!$A$1:$D$11,4,0)</f>
        <v>28</v>
      </c>
      <c r="K163" s="7" t="str">
        <f>VLOOKUP(D163,Vendedores!$A$1:$F$5000,6,0)</f>
        <v>Lopez, Ana</v>
      </c>
      <c r="L163" s="7">
        <f>VLOOKUP(D163,Vendedores!$A$1:$E$50000,5,0)</f>
        <v>1601</v>
      </c>
      <c r="M163">
        <f>VLOOKUP(D163,Vendedores!A:F,2,FALSE)</f>
        <v>8</v>
      </c>
      <c r="N163" s="7" t="str">
        <f>VLOOKUP(Ventas!D163,Vendedores!A:G,7,0)</f>
        <v>Pasante</v>
      </c>
      <c r="O163">
        <f>VLOOKUP(D163,Vendedores!A:H,8,0)</f>
        <v>1</v>
      </c>
      <c r="P163" s="18">
        <f t="shared" si="26"/>
        <v>28</v>
      </c>
      <c r="Q163" s="9">
        <f t="shared" si="22"/>
        <v>14</v>
      </c>
      <c r="R163" s="9">
        <f t="shared" si="32"/>
        <v>14</v>
      </c>
      <c r="S163" s="9">
        <f t="shared" si="27"/>
        <v>14.98</v>
      </c>
      <c r="T163" s="9">
        <f>VLOOKUP(O163,Comisiones!A:N,HLOOKUP(G163,Comisiones!$1:$7,2,0),0)</f>
        <v>0.15</v>
      </c>
      <c r="U163" s="9">
        <f t="shared" si="23"/>
        <v>168</v>
      </c>
      <c r="V163" s="9">
        <f t="shared" si="28"/>
        <v>89.88</v>
      </c>
      <c r="W163" s="9">
        <f t="shared" si="29"/>
        <v>25.2</v>
      </c>
      <c r="X163" s="9">
        <f t="shared" si="30"/>
        <v>52.92</v>
      </c>
      <c r="Y163" s="11">
        <f t="shared" si="31"/>
        <v>0.315</v>
      </c>
    </row>
    <row r="164" spans="1:25" x14ac:dyDescent="0.2">
      <c r="A164" s="2">
        <v>163</v>
      </c>
      <c r="B164" s="3">
        <v>44982</v>
      </c>
      <c r="C164" s="2">
        <v>2</v>
      </c>
      <c r="D164" s="2">
        <v>15</v>
      </c>
      <c r="E164" s="2">
        <v>15</v>
      </c>
      <c r="F164" t="str">
        <f t="shared" si="24"/>
        <v>Saturday</v>
      </c>
      <c r="G164" t="str">
        <f t="shared" si="25"/>
        <v>February</v>
      </c>
      <c r="H164" t="str">
        <f>VLOOKUP(C164,Productos!A:B,2,0)</f>
        <v>Producto B</v>
      </c>
      <c r="I164">
        <f>VLOOKUP(Ventas!C164,Productos!A:C,3,0)</f>
        <v>14</v>
      </c>
      <c r="J164">
        <f>VLOOKUP(C164,Productos!$A$1:$D$11,4,0)</f>
        <v>28</v>
      </c>
      <c r="K164" s="7" t="str">
        <f>VLOOKUP(D164,Vendedores!$A$1:$F$5000,6,0)</f>
        <v>Gomez, David</v>
      </c>
      <c r="L164" s="7">
        <f>VLOOKUP(D164,Vendedores!$A$1:$E$50000,5,0)</f>
        <v>1821</v>
      </c>
      <c r="M164">
        <f>VLOOKUP(D164,Vendedores!A:F,2,FALSE)</f>
        <v>8</v>
      </c>
      <c r="N164" s="7" t="str">
        <f>VLOOKUP(Ventas!D164,Vendedores!A:G,7,0)</f>
        <v>Pasante</v>
      </c>
      <c r="O164">
        <f>VLOOKUP(D164,Vendedores!A:H,8,0)</f>
        <v>1</v>
      </c>
      <c r="P164" s="18">
        <f t="shared" si="26"/>
        <v>28</v>
      </c>
      <c r="Q164" s="9">
        <f t="shared" si="22"/>
        <v>14</v>
      </c>
      <c r="R164" s="9">
        <f t="shared" si="32"/>
        <v>14</v>
      </c>
      <c r="S164" s="9">
        <f t="shared" si="27"/>
        <v>14</v>
      </c>
      <c r="T164" s="9">
        <f>VLOOKUP(O164,Comisiones!A:N,HLOOKUP(G164,Comisiones!$1:$7,2,0),0)</f>
        <v>0.15</v>
      </c>
      <c r="U164" s="9">
        <f t="shared" si="23"/>
        <v>420</v>
      </c>
      <c r="V164" s="9">
        <f t="shared" si="28"/>
        <v>210</v>
      </c>
      <c r="W164" s="9">
        <f t="shared" si="29"/>
        <v>63</v>
      </c>
      <c r="X164" s="9">
        <f t="shared" si="30"/>
        <v>147</v>
      </c>
      <c r="Y164" s="11">
        <f t="shared" si="31"/>
        <v>0.35</v>
      </c>
    </row>
    <row r="165" spans="1:25" x14ac:dyDescent="0.2">
      <c r="A165" s="2">
        <v>164</v>
      </c>
      <c r="B165" s="3">
        <v>44982</v>
      </c>
      <c r="C165" s="2">
        <v>3</v>
      </c>
      <c r="D165" s="2">
        <v>9</v>
      </c>
      <c r="E165" s="2">
        <v>17</v>
      </c>
      <c r="F165" t="str">
        <f t="shared" si="24"/>
        <v>Saturday</v>
      </c>
      <c r="G165" t="str">
        <f t="shared" si="25"/>
        <v>February</v>
      </c>
      <c r="H165" t="str">
        <f>VLOOKUP(C165,Productos!A:B,2,0)</f>
        <v>Producto C</v>
      </c>
      <c r="I165">
        <f>VLOOKUP(Ventas!C165,Productos!A:C,3,0)</f>
        <v>23</v>
      </c>
      <c r="J165">
        <f>VLOOKUP(C165,Productos!$A$1:$D$11,4,0)</f>
        <v>46</v>
      </c>
      <c r="K165" s="7" t="str">
        <f>VLOOKUP(D165,Vendedores!$A$1:$F$5000,6,0)</f>
        <v>Gomez, Jose</v>
      </c>
      <c r="L165" s="7">
        <f>VLOOKUP(D165,Vendedores!$A$1:$E$50000,5,0)</f>
        <v>5400</v>
      </c>
      <c r="M165">
        <f>VLOOKUP(D165,Vendedores!A:F,2,FALSE)</f>
        <v>4</v>
      </c>
      <c r="N165" s="7" t="str">
        <f>VLOOKUP(Ventas!D165,Vendedores!A:G,7,0)</f>
        <v>Jefe</v>
      </c>
      <c r="O165">
        <f>VLOOKUP(D165,Vendedores!A:H,8,0)</f>
        <v>3</v>
      </c>
      <c r="P165" s="18">
        <f t="shared" si="26"/>
        <v>46</v>
      </c>
      <c r="Q165" s="9">
        <f t="shared" si="22"/>
        <v>23</v>
      </c>
      <c r="R165" s="9">
        <f t="shared" si="32"/>
        <v>23</v>
      </c>
      <c r="S165" s="9">
        <f t="shared" si="27"/>
        <v>23</v>
      </c>
      <c r="T165" s="9">
        <f>VLOOKUP(O165,Comisiones!A:N,HLOOKUP(G165,Comisiones!$1:$7,2,0),0)</f>
        <v>0.19</v>
      </c>
      <c r="U165" s="9">
        <f t="shared" si="23"/>
        <v>782</v>
      </c>
      <c r="V165" s="9">
        <f t="shared" si="28"/>
        <v>391</v>
      </c>
      <c r="W165" s="9">
        <f t="shared" si="29"/>
        <v>148.58000000000001</v>
      </c>
      <c r="X165" s="9">
        <f t="shared" si="30"/>
        <v>242.41999999999996</v>
      </c>
      <c r="Y165" s="11">
        <f t="shared" si="31"/>
        <v>0.30999999999999994</v>
      </c>
    </row>
    <row r="166" spans="1:25" x14ac:dyDescent="0.2">
      <c r="A166" s="2">
        <v>165</v>
      </c>
      <c r="B166" s="3">
        <v>44982</v>
      </c>
      <c r="C166" s="2">
        <v>10</v>
      </c>
      <c r="D166" s="2">
        <v>13</v>
      </c>
      <c r="E166" s="2">
        <v>14</v>
      </c>
      <c r="F166" t="str">
        <f t="shared" si="24"/>
        <v>Saturday</v>
      </c>
      <c r="G166" t="str">
        <f t="shared" si="25"/>
        <v>February</v>
      </c>
      <c r="H166" t="str">
        <f>VLOOKUP(C166,Productos!A:B,2,0)</f>
        <v>Producto J</v>
      </c>
      <c r="I166">
        <f>VLOOKUP(Ventas!C166,Productos!A:C,3,0)</f>
        <v>29</v>
      </c>
      <c r="J166">
        <f>VLOOKUP(C166,Productos!$A$1:$D$11,4,0)</f>
        <v>58</v>
      </c>
      <c r="K166" s="7" t="str">
        <f>VLOOKUP(D166,Vendedores!$A$1:$F$5000,6,0)</f>
        <v>Gonzalez, Josefa</v>
      </c>
      <c r="L166" s="7">
        <f>VLOOKUP(D166,Vendedores!$A$1:$E$50000,5,0)</f>
        <v>1830</v>
      </c>
      <c r="M166">
        <f>VLOOKUP(D166,Vendedores!A:F,2,FALSE)</f>
        <v>8</v>
      </c>
      <c r="N166" s="7" t="str">
        <f>VLOOKUP(Ventas!D166,Vendedores!A:G,7,0)</f>
        <v>Pasante</v>
      </c>
      <c r="O166">
        <f>VLOOKUP(D166,Vendedores!A:H,8,0)</f>
        <v>1</v>
      </c>
      <c r="P166" s="18">
        <f t="shared" si="26"/>
        <v>58</v>
      </c>
      <c r="Q166" s="9">
        <f t="shared" si="22"/>
        <v>29</v>
      </c>
      <c r="R166" s="9">
        <f t="shared" si="32"/>
        <v>31.900000000000002</v>
      </c>
      <c r="S166" s="9">
        <f t="shared" si="27"/>
        <v>31.900000000000002</v>
      </c>
      <c r="T166" s="9">
        <f>VLOOKUP(O166,Comisiones!A:N,HLOOKUP(G166,Comisiones!$1:$7,2,0),0)</f>
        <v>0.15</v>
      </c>
      <c r="U166" s="9">
        <f t="shared" si="23"/>
        <v>812</v>
      </c>
      <c r="V166" s="9">
        <f t="shared" si="28"/>
        <v>446.6</v>
      </c>
      <c r="W166" s="9">
        <f t="shared" si="29"/>
        <v>121.8</v>
      </c>
      <c r="X166" s="9">
        <f t="shared" si="30"/>
        <v>243.60000000000002</v>
      </c>
      <c r="Y166" s="11">
        <f t="shared" si="31"/>
        <v>0.30000000000000004</v>
      </c>
    </row>
    <row r="167" spans="1:25" x14ac:dyDescent="0.2">
      <c r="A167" s="2">
        <v>166</v>
      </c>
      <c r="B167" s="3">
        <v>44983</v>
      </c>
      <c r="C167" s="2">
        <v>2</v>
      </c>
      <c r="D167" s="2">
        <v>39</v>
      </c>
      <c r="E167" s="2">
        <v>15</v>
      </c>
      <c r="F167" t="str">
        <f t="shared" si="24"/>
        <v>Sunday</v>
      </c>
      <c r="G167" t="str">
        <f t="shared" si="25"/>
        <v>February</v>
      </c>
      <c r="H167" t="str">
        <f>VLOOKUP(C167,Productos!A:B,2,0)</f>
        <v>Producto B</v>
      </c>
      <c r="I167">
        <f>VLOOKUP(Ventas!C167,Productos!A:C,3,0)</f>
        <v>14</v>
      </c>
      <c r="J167">
        <f>VLOOKUP(C167,Productos!$A$1:$D$11,4,0)</f>
        <v>28</v>
      </c>
      <c r="K167" s="7" t="str">
        <f>VLOOKUP(D167,Vendedores!$A$1:$F$5000,6,0)</f>
        <v>Gomez, Maria</v>
      </c>
      <c r="L167" s="7">
        <f>VLOOKUP(D167,Vendedores!$A$1:$E$50000,5,0)</f>
        <v>2483</v>
      </c>
      <c r="M167">
        <f>VLOOKUP(D167,Vendedores!A:F,2,FALSE)</f>
        <v>7</v>
      </c>
      <c r="N167" s="7" t="str">
        <f>VLOOKUP(Ventas!D167,Vendedores!A:G,7,0)</f>
        <v>Vendedor Jr</v>
      </c>
      <c r="O167">
        <f>VLOOKUP(D167,Vendedores!A:H,8,0)</f>
        <v>2</v>
      </c>
      <c r="P167" s="18">
        <f t="shared" si="26"/>
        <v>33.6</v>
      </c>
      <c r="Q167" s="9">
        <f t="shared" si="22"/>
        <v>14</v>
      </c>
      <c r="R167" s="9">
        <f t="shared" si="32"/>
        <v>14</v>
      </c>
      <c r="S167" s="9">
        <f t="shared" si="27"/>
        <v>14</v>
      </c>
      <c r="T167" s="9">
        <f>VLOOKUP(O167,Comisiones!A:N,HLOOKUP(G167,Comisiones!$1:$7,2,0),0)</f>
        <v>0.17</v>
      </c>
      <c r="U167" s="9">
        <f t="shared" si="23"/>
        <v>504</v>
      </c>
      <c r="V167" s="9">
        <f t="shared" si="28"/>
        <v>210</v>
      </c>
      <c r="W167" s="9">
        <f t="shared" si="29"/>
        <v>85.68</v>
      </c>
      <c r="X167" s="9">
        <f t="shared" si="30"/>
        <v>208.32</v>
      </c>
      <c r="Y167" s="11">
        <f t="shared" si="31"/>
        <v>0.41333333333333333</v>
      </c>
    </row>
    <row r="168" spans="1:25" x14ac:dyDescent="0.2">
      <c r="A168" s="2">
        <v>167</v>
      </c>
      <c r="B168" s="3">
        <v>44983</v>
      </c>
      <c r="C168" s="2">
        <v>4</v>
      </c>
      <c r="D168" s="2">
        <v>15</v>
      </c>
      <c r="E168" s="2">
        <v>16</v>
      </c>
      <c r="F168" t="str">
        <f t="shared" si="24"/>
        <v>Sunday</v>
      </c>
      <c r="G168" t="str">
        <f t="shared" si="25"/>
        <v>February</v>
      </c>
      <c r="H168" t="str">
        <f>VLOOKUP(C168,Productos!A:B,2,0)</f>
        <v>Producto D</v>
      </c>
      <c r="I168">
        <f>VLOOKUP(Ventas!C168,Productos!A:C,3,0)</f>
        <v>14</v>
      </c>
      <c r="J168">
        <f>VLOOKUP(C168,Productos!$A$1:$D$11,4,0)</f>
        <v>28</v>
      </c>
      <c r="K168" s="7" t="str">
        <f>VLOOKUP(D168,Vendedores!$A$1:$F$5000,6,0)</f>
        <v>Gomez, David</v>
      </c>
      <c r="L168" s="7">
        <f>VLOOKUP(D168,Vendedores!$A$1:$E$50000,5,0)</f>
        <v>1821</v>
      </c>
      <c r="M168">
        <f>VLOOKUP(D168,Vendedores!A:F,2,FALSE)</f>
        <v>8</v>
      </c>
      <c r="N168" s="7" t="str">
        <f>VLOOKUP(Ventas!D168,Vendedores!A:G,7,0)</f>
        <v>Pasante</v>
      </c>
      <c r="O168">
        <f>VLOOKUP(D168,Vendedores!A:H,8,0)</f>
        <v>1</v>
      </c>
      <c r="P168" s="18">
        <f t="shared" si="26"/>
        <v>33.6</v>
      </c>
      <c r="Q168" s="9">
        <f t="shared" si="22"/>
        <v>14</v>
      </c>
      <c r="R168" s="9">
        <f t="shared" si="32"/>
        <v>14</v>
      </c>
      <c r="S168" s="9">
        <f t="shared" si="27"/>
        <v>14</v>
      </c>
      <c r="T168" s="9">
        <f>VLOOKUP(O168,Comisiones!A:N,HLOOKUP(G168,Comisiones!$1:$7,2,0),0)</f>
        <v>0.15</v>
      </c>
      <c r="U168" s="9">
        <f t="shared" si="23"/>
        <v>537.6</v>
      </c>
      <c r="V168" s="9">
        <f t="shared" si="28"/>
        <v>224</v>
      </c>
      <c r="W168" s="9">
        <f t="shared" si="29"/>
        <v>80.64</v>
      </c>
      <c r="X168" s="9">
        <f t="shared" si="30"/>
        <v>232.96000000000004</v>
      </c>
      <c r="Y168" s="11">
        <f t="shared" si="31"/>
        <v>0.4333333333333334</v>
      </c>
    </row>
    <row r="169" spans="1:25" x14ac:dyDescent="0.2">
      <c r="A169" s="2">
        <v>168</v>
      </c>
      <c r="B169" s="3">
        <v>44983</v>
      </c>
      <c r="C169" s="2">
        <v>2</v>
      </c>
      <c r="D169" s="2">
        <v>21</v>
      </c>
      <c r="E169" s="2">
        <v>11</v>
      </c>
      <c r="F169" t="str">
        <f t="shared" si="24"/>
        <v>Sunday</v>
      </c>
      <c r="G169" t="str">
        <f t="shared" si="25"/>
        <v>February</v>
      </c>
      <c r="H169" t="str">
        <f>VLOOKUP(C169,Productos!A:B,2,0)</f>
        <v>Producto B</v>
      </c>
      <c r="I169">
        <f>VLOOKUP(Ventas!C169,Productos!A:C,3,0)</f>
        <v>14</v>
      </c>
      <c r="J169">
        <f>VLOOKUP(C169,Productos!$A$1:$D$11,4,0)</f>
        <v>28</v>
      </c>
      <c r="K169" s="7" t="str">
        <f>VLOOKUP(D169,Vendedores!$A$1:$F$5000,6,0)</f>
        <v>Fernandez, Juan</v>
      </c>
      <c r="L169" s="7">
        <f>VLOOKUP(D169,Vendedores!$A$1:$E$50000,5,0)</f>
        <v>2616</v>
      </c>
      <c r="M169">
        <f>VLOOKUP(D169,Vendedores!A:F,2,FALSE)</f>
        <v>7</v>
      </c>
      <c r="N169" s="7" t="str">
        <f>VLOOKUP(Ventas!D169,Vendedores!A:G,7,0)</f>
        <v>Vendedor Jr</v>
      </c>
      <c r="O169">
        <f>VLOOKUP(D169,Vendedores!A:H,8,0)</f>
        <v>2</v>
      </c>
      <c r="P169" s="18">
        <f t="shared" si="26"/>
        <v>33.6</v>
      </c>
      <c r="Q169" s="9">
        <f t="shared" si="22"/>
        <v>14</v>
      </c>
      <c r="R169" s="9">
        <f t="shared" si="32"/>
        <v>14</v>
      </c>
      <c r="S169" s="9">
        <f t="shared" si="27"/>
        <v>14</v>
      </c>
      <c r="T169" s="9">
        <f>VLOOKUP(O169,Comisiones!A:N,HLOOKUP(G169,Comisiones!$1:$7,2,0),0)</f>
        <v>0.17</v>
      </c>
      <c r="U169" s="9">
        <f t="shared" si="23"/>
        <v>369.6</v>
      </c>
      <c r="V169" s="9">
        <f t="shared" si="28"/>
        <v>154</v>
      </c>
      <c r="W169" s="9">
        <f t="shared" si="29"/>
        <v>62.832000000000008</v>
      </c>
      <c r="X169" s="9">
        <f t="shared" si="30"/>
        <v>152.76800000000003</v>
      </c>
      <c r="Y169" s="11">
        <f t="shared" si="31"/>
        <v>0.41333333333333339</v>
      </c>
    </row>
    <row r="170" spans="1:25" x14ac:dyDescent="0.2">
      <c r="A170" s="2">
        <v>169</v>
      </c>
      <c r="B170" s="3">
        <v>44984</v>
      </c>
      <c r="C170" s="2">
        <v>1</v>
      </c>
      <c r="D170" s="2">
        <v>6</v>
      </c>
      <c r="E170" s="2">
        <v>19</v>
      </c>
      <c r="F170" t="str">
        <f t="shared" si="24"/>
        <v>Monday</v>
      </c>
      <c r="G170" t="str">
        <f t="shared" si="25"/>
        <v>February</v>
      </c>
      <c r="H170" t="str">
        <f>VLOOKUP(C170,Productos!A:B,2,0)</f>
        <v>Producto A</v>
      </c>
      <c r="I170">
        <f>VLOOKUP(Ventas!C170,Productos!A:C,3,0)</f>
        <v>10</v>
      </c>
      <c r="J170">
        <f>VLOOKUP(C170,Productos!$A$1:$D$11,4,0)</f>
        <v>20</v>
      </c>
      <c r="K170" s="7" t="str">
        <f>VLOOKUP(D170,Vendedores!$A$1:$F$5000,6,0)</f>
        <v>Martinez, Pilar</v>
      </c>
      <c r="L170" s="7">
        <f>VLOOKUP(D170,Vendedores!$A$1:$E$50000,5,0)</f>
        <v>2700</v>
      </c>
      <c r="M170">
        <f>VLOOKUP(D170,Vendedores!A:F,2,FALSE)</f>
        <v>2</v>
      </c>
      <c r="N170" s="7" t="str">
        <f>VLOOKUP(Ventas!D170,Vendedores!A:G,7,0)</f>
        <v>Director</v>
      </c>
      <c r="O170">
        <f>VLOOKUP(D170,Vendedores!A:H,8,0)</f>
        <v>4</v>
      </c>
      <c r="P170" s="18">
        <f t="shared" si="26"/>
        <v>18</v>
      </c>
      <c r="Q170" s="9">
        <f t="shared" si="22"/>
        <v>10</v>
      </c>
      <c r="R170" s="9">
        <f t="shared" si="32"/>
        <v>10</v>
      </c>
      <c r="S170" s="9">
        <f t="shared" si="27"/>
        <v>10</v>
      </c>
      <c r="T170" s="9">
        <f>VLOOKUP(O170,Comisiones!A:N,HLOOKUP(G170,Comisiones!$1:$7,2,0),0)</f>
        <v>0.21</v>
      </c>
      <c r="U170" s="9">
        <f t="shared" si="23"/>
        <v>342</v>
      </c>
      <c r="V170" s="9">
        <f t="shared" si="28"/>
        <v>190</v>
      </c>
      <c r="W170" s="9">
        <f t="shared" si="29"/>
        <v>71.819999999999993</v>
      </c>
      <c r="X170" s="9">
        <f t="shared" si="30"/>
        <v>80.180000000000007</v>
      </c>
      <c r="Y170" s="11">
        <f t="shared" si="31"/>
        <v>0.23444444444444446</v>
      </c>
    </row>
    <row r="171" spans="1:25" x14ac:dyDescent="0.2">
      <c r="A171" s="2">
        <v>170</v>
      </c>
      <c r="B171" s="3">
        <v>44984</v>
      </c>
      <c r="C171" s="2">
        <v>5</v>
      </c>
      <c r="D171" s="2">
        <v>33</v>
      </c>
      <c r="E171" s="2">
        <v>8</v>
      </c>
      <c r="F171" t="str">
        <f t="shared" si="24"/>
        <v>Monday</v>
      </c>
      <c r="G171" t="str">
        <f t="shared" si="25"/>
        <v>February</v>
      </c>
      <c r="H171" t="str">
        <f>VLOOKUP(C171,Productos!A:B,2,0)</f>
        <v>Producto E</v>
      </c>
      <c r="I171">
        <f>VLOOKUP(Ventas!C171,Productos!A:C,3,0)</f>
        <v>24</v>
      </c>
      <c r="J171">
        <f>VLOOKUP(C171,Productos!$A$1:$D$11,4,0)</f>
        <v>48</v>
      </c>
      <c r="K171" s="7" t="str">
        <f>VLOOKUP(D171,Vendedores!$A$1:$F$5000,6,0)</f>
        <v>Martin, Josefa</v>
      </c>
      <c r="L171" s="7">
        <f>VLOOKUP(D171,Vendedores!$A$1:$E$50000,5,0)</f>
        <v>4217</v>
      </c>
      <c r="M171">
        <f>VLOOKUP(D171,Vendedores!A:F,2,FALSE)</f>
        <v>5</v>
      </c>
      <c r="N171" s="7" t="str">
        <f>VLOOKUP(Ventas!D171,Vendedores!A:G,7,0)</f>
        <v>Vendedor Sr</v>
      </c>
      <c r="O171">
        <f>VLOOKUP(D171,Vendedores!A:H,8,0)</f>
        <v>2</v>
      </c>
      <c r="P171" s="18">
        <f t="shared" si="26"/>
        <v>48</v>
      </c>
      <c r="Q171" s="9">
        <f t="shared" si="22"/>
        <v>24</v>
      </c>
      <c r="R171" s="9">
        <f t="shared" si="32"/>
        <v>24</v>
      </c>
      <c r="S171" s="9">
        <f t="shared" si="27"/>
        <v>25.68</v>
      </c>
      <c r="T171" s="9">
        <f>VLOOKUP(O171,Comisiones!A:N,HLOOKUP(G171,Comisiones!$1:$7,2,0),0)</f>
        <v>0.17</v>
      </c>
      <c r="U171" s="9">
        <f t="shared" si="23"/>
        <v>384</v>
      </c>
      <c r="V171" s="9">
        <f t="shared" si="28"/>
        <v>205.44</v>
      </c>
      <c r="W171" s="9">
        <f t="shared" si="29"/>
        <v>65.28</v>
      </c>
      <c r="X171" s="9">
        <f t="shared" si="30"/>
        <v>113.27999999999997</v>
      </c>
      <c r="Y171" s="11">
        <f t="shared" si="31"/>
        <v>0.29499999999999993</v>
      </c>
    </row>
    <row r="172" spans="1:25" x14ac:dyDescent="0.2">
      <c r="A172" s="2">
        <v>171</v>
      </c>
      <c r="B172" s="3">
        <v>44984</v>
      </c>
      <c r="C172" s="2">
        <v>2</v>
      </c>
      <c r="D172" s="2">
        <v>16</v>
      </c>
      <c r="E172" s="2">
        <v>15</v>
      </c>
      <c r="F172" t="str">
        <f t="shared" si="24"/>
        <v>Monday</v>
      </c>
      <c r="G172" t="str">
        <f t="shared" si="25"/>
        <v>February</v>
      </c>
      <c r="H172" t="str">
        <f>VLOOKUP(C172,Productos!A:B,2,0)</f>
        <v>Producto B</v>
      </c>
      <c r="I172">
        <f>VLOOKUP(Ventas!C172,Productos!A:C,3,0)</f>
        <v>14</v>
      </c>
      <c r="J172">
        <f>VLOOKUP(C172,Productos!$A$1:$D$11,4,0)</f>
        <v>28</v>
      </c>
      <c r="K172" s="7" t="str">
        <f>VLOOKUP(D172,Vendedores!$A$1:$F$5000,6,0)</f>
        <v>Martin, Francisco</v>
      </c>
      <c r="L172" s="7">
        <f>VLOOKUP(D172,Vendedores!$A$1:$E$50000,5,0)</f>
        <v>2456</v>
      </c>
      <c r="M172">
        <f>VLOOKUP(D172,Vendedores!A:F,2,FALSE)</f>
        <v>7</v>
      </c>
      <c r="N172" s="7" t="str">
        <f>VLOOKUP(Ventas!D172,Vendedores!A:G,7,0)</f>
        <v>Vendedor Jr</v>
      </c>
      <c r="O172">
        <f>VLOOKUP(D172,Vendedores!A:H,8,0)</f>
        <v>2</v>
      </c>
      <c r="P172" s="18">
        <f t="shared" si="26"/>
        <v>28</v>
      </c>
      <c r="Q172" s="9">
        <f t="shared" si="22"/>
        <v>14</v>
      </c>
      <c r="R172" s="9">
        <f t="shared" si="32"/>
        <v>14</v>
      </c>
      <c r="S172" s="9">
        <f t="shared" si="27"/>
        <v>14</v>
      </c>
      <c r="T172" s="9">
        <f>VLOOKUP(O172,Comisiones!A:N,HLOOKUP(G172,Comisiones!$1:$7,2,0),0)</f>
        <v>0.17</v>
      </c>
      <c r="U172" s="9">
        <f t="shared" si="23"/>
        <v>420</v>
      </c>
      <c r="V172" s="9">
        <f t="shared" si="28"/>
        <v>210</v>
      </c>
      <c r="W172" s="9">
        <f t="shared" si="29"/>
        <v>71.400000000000006</v>
      </c>
      <c r="X172" s="9">
        <f t="shared" si="30"/>
        <v>138.60000000000002</v>
      </c>
      <c r="Y172" s="11">
        <f t="shared" si="31"/>
        <v>0.33000000000000007</v>
      </c>
    </row>
    <row r="173" spans="1:25" x14ac:dyDescent="0.2">
      <c r="A173" s="2">
        <v>172</v>
      </c>
      <c r="B173" s="3">
        <v>44985</v>
      </c>
      <c r="C173" s="2">
        <v>10</v>
      </c>
      <c r="D173" s="2">
        <v>16</v>
      </c>
      <c r="E173" s="2">
        <v>8</v>
      </c>
      <c r="F173" t="str">
        <f t="shared" si="24"/>
        <v>Tuesday</v>
      </c>
      <c r="G173" t="str">
        <f t="shared" si="25"/>
        <v>February</v>
      </c>
      <c r="H173" t="str">
        <f>VLOOKUP(C173,Productos!A:B,2,0)</f>
        <v>Producto J</v>
      </c>
      <c r="I173">
        <f>VLOOKUP(Ventas!C173,Productos!A:C,3,0)</f>
        <v>29</v>
      </c>
      <c r="J173">
        <f>VLOOKUP(C173,Productos!$A$1:$D$11,4,0)</f>
        <v>58</v>
      </c>
      <c r="K173" s="7" t="str">
        <f>VLOOKUP(D173,Vendedores!$A$1:$F$5000,6,0)</f>
        <v>Martin, Francisco</v>
      </c>
      <c r="L173" s="7">
        <f>VLOOKUP(D173,Vendedores!$A$1:$E$50000,5,0)</f>
        <v>2456</v>
      </c>
      <c r="M173">
        <f>VLOOKUP(D173,Vendedores!A:F,2,FALSE)</f>
        <v>7</v>
      </c>
      <c r="N173" s="7" t="str">
        <f>VLOOKUP(Ventas!D173,Vendedores!A:G,7,0)</f>
        <v>Vendedor Jr</v>
      </c>
      <c r="O173">
        <f>VLOOKUP(D173,Vendedores!A:H,8,0)</f>
        <v>2</v>
      </c>
      <c r="P173" s="18">
        <f t="shared" si="26"/>
        <v>58</v>
      </c>
      <c r="Q173" s="9">
        <f t="shared" si="22"/>
        <v>29</v>
      </c>
      <c r="R173" s="9">
        <f t="shared" si="32"/>
        <v>31.900000000000002</v>
      </c>
      <c r="S173" s="9">
        <f t="shared" si="27"/>
        <v>31.900000000000002</v>
      </c>
      <c r="T173" s="9">
        <f>VLOOKUP(O173,Comisiones!A:N,HLOOKUP(G173,Comisiones!$1:$7,2,0),0)</f>
        <v>0.17</v>
      </c>
      <c r="U173" s="9">
        <f t="shared" si="23"/>
        <v>464</v>
      </c>
      <c r="V173" s="9">
        <f t="shared" si="28"/>
        <v>255.20000000000002</v>
      </c>
      <c r="W173" s="9">
        <f t="shared" si="29"/>
        <v>78.88000000000001</v>
      </c>
      <c r="X173" s="9">
        <f t="shared" si="30"/>
        <v>129.91999999999996</v>
      </c>
      <c r="Y173" s="11">
        <f t="shared" si="31"/>
        <v>0.27999999999999992</v>
      </c>
    </row>
    <row r="174" spans="1:25" x14ac:dyDescent="0.2">
      <c r="A174" s="2">
        <v>173</v>
      </c>
      <c r="B174" s="3">
        <v>44985</v>
      </c>
      <c r="C174" s="2">
        <v>2</v>
      </c>
      <c r="D174" s="2">
        <v>37</v>
      </c>
      <c r="E174" s="2">
        <v>11</v>
      </c>
      <c r="F174" t="str">
        <f t="shared" si="24"/>
        <v>Tuesday</v>
      </c>
      <c r="G174" t="str">
        <f t="shared" si="25"/>
        <v>February</v>
      </c>
      <c r="H174" t="str">
        <f>VLOOKUP(C174,Productos!A:B,2,0)</f>
        <v>Producto B</v>
      </c>
      <c r="I174">
        <f>VLOOKUP(Ventas!C174,Productos!A:C,3,0)</f>
        <v>14</v>
      </c>
      <c r="J174">
        <f>VLOOKUP(C174,Productos!$A$1:$D$11,4,0)</f>
        <v>28</v>
      </c>
      <c r="K174" s="7" t="str">
        <f>VLOOKUP(D174,Vendedores!$A$1:$F$5000,6,0)</f>
        <v>Gonzalez, Lionel</v>
      </c>
      <c r="L174" s="7">
        <f>VLOOKUP(D174,Vendedores!$A$1:$E$50000,5,0)</f>
        <v>4073</v>
      </c>
      <c r="M174">
        <f>VLOOKUP(D174,Vendedores!A:F,2,FALSE)</f>
        <v>5</v>
      </c>
      <c r="N174" s="7" t="str">
        <f>VLOOKUP(Ventas!D174,Vendedores!A:G,7,0)</f>
        <v>Vendedor Sr</v>
      </c>
      <c r="O174">
        <f>VLOOKUP(D174,Vendedores!A:H,8,0)</f>
        <v>2</v>
      </c>
      <c r="P174" s="18">
        <f t="shared" si="26"/>
        <v>28</v>
      </c>
      <c r="Q174" s="9">
        <f t="shared" si="22"/>
        <v>14</v>
      </c>
      <c r="R174" s="9">
        <f t="shared" si="32"/>
        <v>14</v>
      </c>
      <c r="S174" s="9">
        <f t="shared" si="27"/>
        <v>14</v>
      </c>
      <c r="T174" s="9">
        <f>VLOOKUP(O174,Comisiones!A:N,HLOOKUP(G174,Comisiones!$1:$7,2,0),0)</f>
        <v>0.17</v>
      </c>
      <c r="U174" s="9">
        <f t="shared" si="23"/>
        <v>308</v>
      </c>
      <c r="V174" s="9">
        <f t="shared" si="28"/>
        <v>154</v>
      </c>
      <c r="W174" s="9">
        <f t="shared" si="29"/>
        <v>52.360000000000007</v>
      </c>
      <c r="X174" s="9">
        <f t="shared" si="30"/>
        <v>101.63999999999999</v>
      </c>
      <c r="Y174" s="11">
        <f t="shared" si="31"/>
        <v>0.32999999999999996</v>
      </c>
    </row>
    <row r="175" spans="1:25" x14ac:dyDescent="0.2">
      <c r="A175" s="2">
        <v>174</v>
      </c>
      <c r="B175" s="3">
        <v>44985</v>
      </c>
      <c r="C175" s="2">
        <v>7</v>
      </c>
      <c r="D175" s="2">
        <v>38</v>
      </c>
      <c r="E175" s="2">
        <v>22</v>
      </c>
      <c r="F175" t="str">
        <f t="shared" si="24"/>
        <v>Tuesday</v>
      </c>
      <c r="G175" t="str">
        <f t="shared" si="25"/>
        <v>February</v>
      </c>
      <c r="H175" t="str">
        <f>VLOOKUP(C175,Productos!A:B,2,0)</f>
        <v>Producto G</v>
      </c>
      <c r="I175">
        <f>VLOOKUP(Ventas!C175,Productos!A:C,3,0)</f>
        <v>17</v>
      </c>
      <c r="J175">
        <f>VLOOKUP(C175,Productos!$A$1:$D$11,4,0)</f>
        <v>34</v>
      </c>
      <c r="K175" s="7" t="str">
        <f>VLOOKUP(D175,Vendedores!$A$1:$F$5000,6,0)</f>
        <v>Fernandez, Jose</v>
      </c>
      <c r="L175" s="7">
        <f>VLOOKUP(D175,Vendedores!$A$1:$E$50000,5,0)</f>
        <v>3055</v>
      </c>
      <c r="M175">
        <f>VLOOKUP(D175,Vendedores!A:F,2,FALSE)</f>
        <v>6</v>
      </c>
      <c r="N175" s="7" t="str">
        <f>VLOOKUP(Ventas!D175,Vendedores!A:G,7,0)</f>
        <v>Vendedor Ssr</v>
      </c>
      <c r="O175">
        <f>VLOOKUP(D175,Vendedores!A:H,8,0)</f>
        <v>2</v>
      </c>
      <c r="P175" s="18">
        <f t="shared" si="26"/>
        <v>34</v>
      </c>
      <c r="Q175" s="9">
        <f t="shared" si="22"/>
        <v>17</v>
      </c>
      <c r="R175" s="9">
        <f t="shared" si="32"/>
        <v>17</v>
      </c>
      <c r="S175" s="9">
        <f t="shared" si="27"/>
        <v>18.190000000000001</v>
      </c>
      <c r="T175" s="9">
        <f>VLOOKUP(O175,Comisiones!A:N,HLOOKUP(G175,Comisiones!$1:$7,2,0),0)</f>
        <v>0.17</v>
      </c>
      <c r="U175" s="9">
        <f t="shared" si="23"/>
        <v>748</v>
      </c>
      <c r="V175" s="9">
        <f t="shared" si="28"/>
        <v>400.18</v>
      </c>
      <c r="W175" s="9">
        <f t="shared" si="29"/>
        <v>127.16000000000001</v>
      </c>
      <c r="X175" s="9">
        <f t="shared" si="30"/>
        <v>220.65999999999997</v>
      </c>
      <c r="Y175" s="11">
        <f t="shared" si="31"/>
        <v>0.29499999999999998</v>
      </c>
    </row>
    <row r="176" spans="1:25" x14ac:dyDescent="0.2">
      <c r="A176" s="2">
        <v>175</v>
      </c>
      <c r="B176" s="3">
        <v>44986</v>
      </c>
      <c r="C176" s="2">
        <v>2</v>
      </c>
      <c r="D176" s="2">
        <v>8</v>
      </c>
      <c r="E176" s="2">
        <v>14</v>
      </c>
      <c r="F176" t="str">
        <f t="shared" si="24"/>
        <v>Wednesday</v>
      </c>
      <c r="G176" t="str">
        <f t="shared" si="25"/>
        <v>March</v>
      </c>
      <c r="H176" t="str">
        <f>VLOOKUP(C176,Productos!A:B,2,0)</f>
        <v>Producto B</v>
      </c>
      <c r="I176">
        <f>VLOOKUP(Ventas!C176,Productos!A:C,3,0)</f>
        <v>14</v>
      </c>
      <c r="J176">
        <f>VLOOKUP(C176,Productos!$A$1:$D$11,4,0)</f>
        <v>28</v>
      </c>
      <c r="K176" s="7" t="str">
        <f>VLOOKUP(D176,Vendedores!$A$1:$F$5000,6,0)</f>
        <v>Perez, Manuel</v>
      </c>
      <c r="L176" s="7">
        <f>VLOOKUP(D176,Vendedores!$A$1:$E$50000,5,0)</f>
        <v>6768</v>
      </c>
      <c r="M176">
        <f>VLOOKUP(D176,Vendedores!A:F,2,FALSE)</f>
        <v>3</v>
      </c>
      <c r="N176" s="7" t="str">
        <f>VLOOKUP(Ventas!D176,Vendedores!A:G,7,0)</f>
        <v>Gerente</v>
      </c>
      <c r="O176">
        <f>VLOOKUP(D176,Vendedores!A:H,8,0)</f>
        <v>3</v>
      </c>
      <c r="P176" s="18">
        <f t="shared" si="26"/>
        <v>25.2</v>
      </c>
      <c r="Q176" s="9">
        <f t="shared" si="22"/>
        <v>14</v>
      </c>
      <c r="R176" s="9">
        <f t="shared" si="32"/>
        <v>14</v>
      </c>
      <c r="S176" s="9">
        <f t="shared" si="27"/>
        <v>14</v>
      </c>
      <c r="T176" s="9">
        <f>VLOOKUP(O176,Comisiones!A:N,HLOOKUP(G176,Comisiones!$1:$7,2,0),0)</f>
        <v>0.12</v>
      </c>
      <c r="U176" s="9">
        <f t="shared" si="23"/>
        <v>352.8</v>
      </c>
      <c r="V176" s="9">
        <f t="shared" si="28"/>
        <v>196</v>
      </c>
      <c r="W176" s="9">
        <f t="shared" si="29"/>
        <v>42.335999999999999</v>
      </c>
      <c r="X176" s="9">
        <f t="shared" si="30"/>
        <v>114.464</v>
      </c>
      <c r="Y176" s="11">
        <f t="shared" si="31"/>
        <v>0.32444444444444442</v>
      </c>
    </row>
    <row r="177" spans="1:25" x14ac:dyDescent="0.2">
      <c r="A177" s="2">
        <v>176</v>
      </c>
      <c r="B177" s="3">
        <v>44986</v>
      </c>
      <c r="C177" s="2">
        <v>1</v>
      </c>
      <c r="D177" s="2">
        <v>17</v>
      </c>
      <c r="E177" s="2">
        <v>18</v>
      </c>
      <c r="F177" t="str">
        <f t="shared" si="24"/>
        <v>Wednesday</v>
      </c>
      <c r="G177" t="str">
        <f t="shared" si="25"/>
        <v>March</v>
      </c>
      <c r="H177" t="str">
        <f>VLOOKUP(C177,Productos!A:B,2,0)</f>
        <v>Producto A</v>
      </c>
      <c r="I177">
        <f>VLOOKUP(Ventas!C177,Productos!A:C,3,0)</f>
        <v>10</v>
      </c>
      <c r="J177">
        <f>VLOOKUP(C177,Productos!$A$1:$D$11,4,0)</f>
        <v>20</v>
      </c>
      <c r="K177" s="7" t="str">
        <f>VLOOKUP(D177,Vendedores!$A$1:$F$5000,6,0)</f>
        <v>Messi, Lionel</v>
      </c>
      <c r="L177" s="7">
        <f>VLOOKUP(D177,Vendedores!$A$1:$E$50000,5,0)</f>
        <v>8512</v>
      </c>
      <c r="M177">
        <f>VLOOKUP(D177,Vendedores!A:F,2,FALSE)</f>
        <v>1</v>
      </c>
      <c r="N177" s="7" t="str">
        <f>VLOOKUP(Ventas!D177,Vendedores!A:G,7,0)</f>
        <v>CEO</v>
      </c>
      <c r="O177">
        <f>VLOOKUP(D177,Vendedores!A:H,8,0)</f>
        <v>5</v>
      </c>
      <c r="P177" s="18">
        <f t="shared" si="26"/>
        <v>18</v>
      </c>
      <c r="Q177" s="9">
        <f t="shared" si="22"/>
        <v>10</v>
      </c>
      <c r="R177" s="9">
        <f t="shared" si="32"/>
        <v>10</v>
      </c>
      <c r="S177" s="9">
        <f t="shared" si="27"/>
        <v>10</v>
      </c>
      <c r="T177" s="9">
        <f>VLOOKUP(O177,Comisiones!A:N,HLOOKUP(G177,Comisiones!$1:$7,2,0),0)</f>
        <v>0.14000000000000001</v>
      </c>
      <c r="U177" s="9">
        <f t="shared" si="23"/>
        <v>324</v>
      </c>
      <c r="V177" s="9">
        <f t="shared" si="28"/>
        <v>180</v>
      </c>
      <c r="W177" s="9">
        <f t="shared" si="29"/>
        <v>45.360000000000007</v>
      </c>
      <c r="X177" s="9">
        <f t="shared" si="30"/>
        <v>98.639999999999986</v>
      </c>
      <c r="Y177" s="11">
        <f t="shared" si="31"/>
        <v>0.30444444444444441</v>
      </c>
    </row>
    <row r="178" spans="1:25" x14ac:dyDescent="0.2">
      <c r="A178" s="2">
        <v>177</v>
      </c>
      <c r="B178" s="3">
        <v>44986</v>
      </c>
      <c r="C178" s="2">
        <v>9</v>
      </c>
      <c r="D178" s="2">
        <v>4</v>
      </c>
      <c r="E178" s="2">
        <v>19</v>
      </c>
      <c r="F178" t="str">
        <f t="shared" si="24"/>
        <v>Wednesday</v>
      </c>
      <c r="G178" t="str">
        <f t="shared" si="25"/>
        <v>March</v>
      </c>
      <c r="H178" t="str">
        <f>VLOOKUP(C178,Productos!A:B,2,0)</f>
        <v>Producto I</v>
      </c>
      <c r="I178">
        <f>VLOOKUP(Ventas!C178,Productos!A:C,3,0)</f>
        <v>26</v>
      </c>
      <c r="J178">
        <f>VLOOKUP(C178,Productos!$A$1:$D$11,4,0)</f>
        <v>52</v>
      </c>
      <c r="K178" s="7" t="str">
        <f>VLOOKUP(D178,Vendedores!$A$1:$F$5000,6,0)</f>
        <v>Fernandez, Isabel</v>
      </c>
      <c r="L178" s="7">
        <f>VLOOKUP(D178,Vendedores!$A$1:$E$50000,5,0)</f>
        <v>4345</v>
      </c>
      <c r="M178">
        <f>VLOOKUP(D178,Vendedores!A:F,2,FALSE)</f>
        <v>5</v>
      </c>
      <c r="N178" s="7" t="str">
        <f>VLOOKUP(Ventas!D178,Vendedores!A:G,7,0)</f>
        <v>Vendedor Sr</v>
      </c>
      <c r="O178">
        <f>VLOOKUP(D178,Vendedores!A:H,8,0)</f>
        <v>2</v>
      </c>
      <c r="P178" s="18">
        <f t="shared" si="26"/>
        <v>52</v>
      </c>
      <c r="Q178" s="9">
        <f t="shared" si="22"/>
        <v>26</v>
      </c>
      <c r="R178" s="9">
        <f t="shared" si="32"/>
        <v>26</v>
      </c>
      <c r="S178" s="9">
        <f t="shared" si="27"/>
        <v>26</v>
      </c>
      <c r="T178" s="9">
        <f>VLOOKUP(O178,Comisiones!A:N,HLOOKUP(G178,Comisiones!$1:$7,2,0),0)</f>
        <v>0.11</v>
      </c>
      <c r="U178" s="9">
        <f t="shared" si="23"/>
        <v>988</v>
      </c>
      <c r="V178" s="9">
        <f t="shared" si="28"/>
        <v>494</v>
      </c>
      <c r="W178" s="9">
        <f t="shared" si="29"/>
        <v>108.68</v>
      </c>
      <c r="X178" s="9">
        <f t="shared" si="30"/>
        <v>385.31999999999994</v>
      </c>
      <c r="Y178" s="11">
        <f t="shared" si="31"/>
        <v>0.38999999999999996</v>
      </c>
    </row>
    <row r="179" spans="1:25" x14ac:dyDescent="0.2">
      <c r="A179" s="2">
        <v>178</v>
      </c>
      <c r="B179" s="3">
        <v>44987</v>
      </c>
      <c r="C179" s="2">
        <v>4</v>
      </c>
      <c r="D179" s="2">
        <v>28</v>
      </c>
      <c r="E179" s="2">
        <v>17</v>
      </c>
      <c r="F179" t="str">
        <f t="shared" si="24"/>
        <v>Thursday</v>
      </c>
      <c r="G179" t="str">
        <f t="shared" si="25"/>
        <v>March</v>
      </c>
      <c r="H179" t="str">
        <f>VLOOKUP(C179,Productos!A:B,2,0)</f>
        <v>Producto D</v>
      </c>
      <c r="I179">
        <f>VLOOKUP(Ventas!C179,Productos!A:C,3,0)</f>
        <v>14</v>
      </c>
      <c r="J179">
        <f>VLOOKUP(C179,Productos!$A$1:$D$11,4,0)</f>
        <v>28</v>
      </c>
      <c r="K179" s="7" t="str">
        <f>VLOOKUP(D179,Vendedores!$A$1:$F$5000,6,0)</f>
        <v>Garcia, Manuel</v>
      </c>
      <c r="L179" s="7">
        <f>VLOOKUP(D179,Vendedores!$A$1:$E$50000,5,0)</f>
        <v>5249</v>
      </c>
      <c r="M179">
        <f>VLOOKUP(D179,Vendedores!A:F,2,FALSE)</f>
        <v>4</v>
      </c>
      <c r="N179" s="7" t="str">
        <f>VLOOKUP(Ventas!D179,Vendedores!A:G,7,0)</f>
        <v>Jefe</v>
      </c>
      <c r="O179">
        <f>VLOOKUP(D179,Vendedores!A:H,8,0)</f>
        <v>3</v>
      </c>
      <c r="P179" s="18">
        <f t="shared" si="26"/>
        <v>28</v>
      </c>
      <c r="Q179" s="9">
        <f t="shared" si="22"/>
        <v>14</v>
      </c>
      <c r="R179" s="9">
        <f t="shared" si="32"/>
        <v>14</v>
      </c>
      <c r="S179" s="9">
        <f t="shared" si="27"/>
        <v>14</v>
      </c>
      <c r="T179" s="9">
        <f>VLOOKUP(O179,Comisiones!A:N,HLOOKUP(G179,Comisiones!$1:$7,2,0),0)</f>
        <v>0.12</v>
      </c>
      <c r="U179" s="9">
        <f t="shared" si="23"/>
        <v>476</v>
      </c>
      <c r="V179" s="9">
        <f t="shared" si="28"/>
        <v>238</v>
      </c>
      <c r="W179" s="9">
        <f t="shared" si="29"/>
        <v>57.12</v>
      </c>
      <c r="X179" s="9">
        <f t="shared" si="30"/>
        <v>180.88</v>
      </c>
      <c r="Y179" s="11">
        <f t="shared" si="31"/>
        <v>0.38</v>
      </c>
    </row>
    <row r="180" spans="1:25" x14ac:dyDescent="0.2">
      <c r="A180" s="2">
        <v>179</v>
      </c>
      <c r="B180" s="3">
        <v>44987</v>
      </c>
      <c r="C180" s="2">
        <v>3</v>
      </c>
      <c r="D180" s="2">
        <v>1</v>
      </c>
      <c r="E180" s="2">
        <v>12</v>
      </c>
      <c r="F180" t="str">
        <f t="shared" si="24"/>
        <v>Thursday</v>
      </c>
      <c r="G180" t="str">
        <f t="shared" si="25"/>
        <v>March</v>
      </c>
      <c r="H180" t="str">
        <f>VLOOKUP(C180,Productos!A:B,2,0)</f>
        <v>Producto C</v>
      </c>
      <c r="I180">
        <f>VLOOKUP(Ventas!C180,Productos!A:C,3,0)</f>
        <v>23</v>
      </c>
      <c r="J180">
        <f>VLOOKUP(C180,Productos!$A$1:$D$11,4,0)</f>
        <v>46</v>
      </c>
      <c r="K180" s="7" t="str">
        <f>VLOOKUP(D180,Vendedores!$A$1:$F$5000,6,0)</f>
        <v>Garcia, Juan</v>
      </c>
      <c r="L180" s="7">
        <f>VLOOKUP(D180,Vendedores!$A$1:$E$50000,5,0)</f>
        <v>7402</v>
      </c>
      <c r="M180">
        <f>VLOOKUP(D180,Vendedores!A:F,2,FALSE)</f>
        <v>7</v>
      </c>
      <c r="N180" s="7" t="str">
        <f>VLOOKUP(Ventas!D180,Vendedores!A:G,7,0)</f>
        <v>Vendedor Jr</v>
      </c>
      <c r="O180">
        <f>VLOOKUP(D180,Vendedores!A:H,8,0)</f>
        <v>2</v>
      </c>
      <c r="P180" s="18">
        <f t="shared" si="26"/>
        <v>46</v>
      </c>
      <c r="Q180" s="9">
        <f t="shared" si="22"/>
        <v>23</v>
      </c>
      <c r="R180" s="9">
        <f t="shared" si="32"/>
        <v>23</v>
      </c>
      <c r="S180" s="9">
        <f t="shared" si="27"/>
        <v>23</v>
      </c>
      <c r="T180" s="9">
        <f>VLOOKUP(O180,Comisiones!A:N,HLOOKUP(G180,Comisiones!$1:$7,2,0),0)</f>
        <v>0.11</v>
      </c>
      <c r="U180" s="9">
        <f t="shared" si="23"/>
        <v>552</v>
      </c>
      <c r="V180" s="9">
        <f t="shared" si="28"/>
        <v>276</v>
      </c>
      <c r="W180" s="9">
        <f t="shared" si="29"/>
        <v>60.72</v>
      </c>
      <c r="X180" s="9">
        <f t="shared" si="30"/>
        <v>215.27999999999997</v>
      </c>
      <c r="Y180" s="11">
        <f t="shared" si="31"/>
        <v>0.38999999999999996</v>
      </c>
    </row>
    <row r="181" spans="1:25" x14ac:dyDescent="0.2">
      <c r="A181" s="2">
        <v>180</v>
      </c>
      <c r="B181" s="3">
        <v>44987</v>
      </c>
      <c r="C181" s="2">
        <v>10</v>
      </c>
      <c r="D181" s="2">
        <v>20</v>
      </c>
      <c r="E181" s="2">
        <v>14</v>
      </c>
      <c r="F181" t="str">
        <f t="shared" si="24"/>
        <v>Thursday</v>
      </c>
      <c r="G181" t="str">
        <f t="shared" si="25"/>
        <v>March</v>
      </c>
      <c r="H181" t="str">
        <f>VLOOKUP(C181,Productos!A:B,2,0)</f>
        <v>Producto J</v>
      </c>
      <c r="I181">
        <f>VLOOKUP(Ventas!C181,Productos!A:C,3,0)</f>
        <v>29</v>
      </c>
      <c r="J181">
        <f>VLOOKUP(C181,Productos!$A$1:$D$11,4,0)</f>
        <v>58</v>
      </c>
      <c r="K181" s="7" t="str">
        <f>VLOOKUP(D181,Vendedores!$A$1:$F$5000,6,0)</f>
        <v>Gonzalez, Carmen</v>
      </c>
      <c r="L181" s="7">
        <f>VLOOKUP(D181,Vendedores!$A$1:$E$50000,5,0)</f>
        <v>3522</v>
      </c>
      <c r="M181">
        <f>VLOOKUP(D181,Vendedores!A:F,2,FALSE)</f>
        <v>6</v>
      </c>
      <c r="N181" s="7" t="str">
        <f>VLOOKUP(Ventas!D181,Vendedores!A:G,7,0)</f>
        <v>Vendedor Ssr</v>
      </c>
      <c r="O181">
        <f>VLOOKUP(D181,Vendedores!A:H,8,0)</f>
        <v>2</v>
      </c>
      <c r="P181" s="18">
        <f t="shared" si="26"/>
        <v>58</v>
      </c>
      <c r="Q181" s="9">
        <f t="shared" si="22"/>
        <v>29</v>
      </c>
      <c r="R181" s="9">
        <f t="shared" si="32"/>
        <v>29</v>
      </c>
      <c r="S181" s="9">
        <f t="shared" si="27"/>
        <v>29</v>
      </c>
      <c r="T181" s="9">
        <f>VLOOKUP(O181,Comisiones!A:N,HLOOKUP(G181,Comisiones!$1:$7,2,0),0)</f>
        <v>0.11</v>
      </c>
      <c r="U181" s="9">
        <f t="shared" si="23"/>
        <v>812</v>
      </c>
      <c r="V181" s="9">
        <f t="shared" si="28"/>
        <v>406</v>
      </c>
      <c r="W181" s="9">
        <f t="shared" si="29"/>
        <v>89.320000000000007</v>
      </c>
      <c r="X181" s="9">
        <f t="shared" si="30"/>
        <v>316.68</v>
      </c>
      <c r="Y181" s="11">
        <f t="shared" si="31"/>
        <v>0.39</v>
      </c>
    </row>
    <row r="182" spans="1:25" x14ac:dyDescent="0.2">
      <c r="A182" s="2">
        <v>181</v>
      </c>
      <c r="B182" s="3">
        <v>44988</v>
      </c>
      <c r="C182" s="2">
        <v>8</v>
      </c>
      <c r="D182" s="2">
        <v>37</v>
      </c>
      <c r="E182" s="2">
        <v>15</v>
      </c>
      <c r="F182" t="str">
        <f t="shared" si="24"/>
        <v>Friday</v>
      </c>
      <c r="G182" t="str">
        <f t="shared" si="25"/>
        <v>March</v>
      </c>
      <c r="H182" t="str">
        <f>VLOOKUP(C182,Productos!A:B,2,0)</f>
        <v>Producto H</v>
      </c>
      <c r="I182">
        <f>VLOOKUP(Ventas!C182,Productos!A:C,3,0)</f>
        <v>14</v>
      </c>
      <c r="J182">
        <f>VLOOKUP(C182,Productos!$A$1:$D$11,4,0)</f>
        <v>28</v>
      </c>
      <c r="K182" s="7" t="str">
        <f>VLOOKUP(D182,Vendedores!$A$1:$F$5000,6,0)</f>
        <v>Gonzalez, Lionel</v>
      </c>
      <c r="L182" s="7">
        <f>VLOOKUP(D182,Vendedores!$A$1:$E$50000,5,0)</f>
        <v>4073</v>
      </c>
      <c r="M182">
        <f>VLOOKUP(D182,Vendedores!A:F,2,FALSE)</f>
        <v>5</v>
      </c>
      <c r="N182" s="7" t="str">
        <f>VLOOKUP(Ventas!D182,Vendedores!A:G,7,0)</f>
        <v>Vendedor Sr</v>
      </c>
      <c r="O182">
        <f>VLOOKUP(D182,Vendedores!A:H,8,0)</f>
        <v>2</v>
      </c>
      <c r="P182" s="18">
        <f t="shared" si="26"/>
        <v>28</v>
      </c>
      <c r="Q182" s="9">
        <f t="shared" si="22"/>
        <v>14</v>
      </c>
      <c r="R182" s="9">
        <f t="shared" si="32"/>
        <v>14</v>
      </c>
      <c r="S182" s="9">
        <f t="shared" si="27"/>
        <v>14</v>
      </c>
      <c r="T182" s="9">
        <f>VLOOKUP(O182,Comisiones!A:N,HLOOKUP(G182,Comisiones!$1:$7,2,0),0)</f>
        <v>0.11</v>
      </c>
      <c r="U182" s="9">
        <f t="shared" si="23"/>
        <v>420</v>
      </c>
      <c r="V182" s="9">
        <f t="shared" si="28"/>
        <v>210</v>
      </c>
      <c r="W182" s="9">
        <f t="shared" si="29"/>
        <v>46.2</v>
      </c>
      <c r="X182" s="9">
        <f t="shared" si="30"/>
        <v>163.80000000000001</v>
      </c>
      <c r="Y182" s="11">
        <f t="shared" si="31"/>
        <v>0.39</v>
      </c>
    </row>
    <row r="183" spans="1:25" x14ac:dyDescent="0.2">
      <c r="A183" s="2">
        <v>182</v>
      </c>
      <c r="B183" s="3">
        <v>44988</v>
      </c>
      <c r="C183" s="2">
        <v>10</v>
      </c>
      <c r="D183" s="2">
        <v>18</v>
      </c>
      <c r="E183" s="2">
        <v>15</v>
      </c>
      <c r="F183" t="str">
        <f t="shared" si="24"/>
        <v>Friday</v>
      </c>
      <c r="G183" t="str">
        <f t="shared" si="25"/>
        <v>March</v>
      </c>
      <c r="H183" t="str">
        <f>VLOOKUP(C183,Productos!A:B,2,0)</f>
        <v>Producto J</v>
      </c>
      <c r="I183">
        <f>VLOOKUP(Ventas!C183,Productos!A:C,3,0)</f>
        <v>29</v>
      </c>
      <c r="J183">
        <f>VLOOKUP(C183,Productos!$A$1:$D$11,4,0)</f>
        <v>58</v>
      </c>
      <c r="K183" s="7" t="str">
        <f>VLOOKUP(D183,Vendedores!$A$1:$F$5000,6,0)</f>
        <v>Garcia, Jose</v>
      </c>
      <c r="L183" s="7">
        <f>VLOOKUP(D183,Vendedores!$A$1:$E$50000,5,0)</f>
        <v>5194</v>
      </c>
      <c r="M183">
        <f>VLOOKUP(D183,Vendedores!A:F,2,FALSE)</f>
        <v>4</v>
      </c>
      <c r="N183" s="7" t="str">
        <f>VLOOKUP(Ventas!D183,Vendedores!A:G,7,0)</f>
        <v>Jefe</v>
      </c>
      <c r="O183">
        <f>VLOOKUP(D183,Vendedores!A:H,8,0)</f>
        <v>3</v>
      </c>
      <c r="P183" s="18">
        <f t="shared" si="26"/>
        <v>58</v>
      </c>
      <c r="Q183" s="9">
        <f t="shared" si="22"/>
        <v>29</v>
      </c>
      <c r="R183" s="9">
        <f t="shared" si="32"/>
        <v>29</v>
      </c>
      <c r="S183" s="9">
        <f t="shared" si="27"/>
        <v>29</v>
      </c>
      <c r="T183" s="9">
        <f>VLOOKUP(O183,Comisiones!A:N,HLOOKUP(G183,Comisiones!$1:$7,2,0),0)</f>
        <v>0.12</v>
      </c>
      <c r="U183" s="9">
        <f t="shared" si="23"/>
        <v>870</v>
      </c>
      <c r="V183" s="9">
        <f t="shared" si="28"/>
        <v>435</v>
      </c>
      <c r="W183" s="9">
        <f t="shared" si="29"/>
        <v>104.39999999999999</v>
      </c>
      <c r="X183" s="9">
        <f t="shared" si="30"/>
        <v>330.6</v>
      </c>
      <c r="Y183" s="11">
        <f t="shared" si="31"/>
        <v>0.38</v>
      </c>
    </row>
    <row r="184" spans="1:25" x14ac:dyDescent="0.2">
      <c r="A184" s="2">
        <v>183</v>
      </c>
      <c r="B184" s="3">
        <v>44988</v>
      </c>
      <c r="C184" s="2">
        <v>3</v>
      </c>
      <c r="D184" s="2">
        <v>23</v>
      </c>
      <c r="E184" s="2">
        <v>19</v>
      </c>
      <c r="F184" t="str">
        <f t="shared" si="24"/>
        <v>Friday</v>
      </c>
      <c r="G184" t="str">
        <f t="shared" si="25"/>
        <v>March</v>
      </c>
      <c r="H184" t="str">
        <f>VLOOKUP(C184,Productos!A:B,2,0)</f>
        <v>Producto C</v>
      </c>
      <c r="I184">
        <f>VLOOKUP(Ventas!C184,Productos!A:C,3,0)</f>
        <v>23</v>
      </c>
      <c r="J184">
        <f>VLOOKUP(C184,Productos!$A$1:$D$11,4,0)</f>
        <v>46</v>
      </c>
      <c r="K184" s="7" t="str">
        <f>VLOOKUP(D184,Vendedores!$A$1:$F$5000,6,0)</f>
        <v>Martinez, Pedro</v>
      </c>
      <c r="L184" s="7">
        <f>VLOOKUP(D184,Vendedores!$A$1:$E$50000,5,0)</f>
        <v>5555</v>
      </c>
      <c r="M184">
        <f>VLOOKUP(D184,Vendedores!A:F,2,FALSE)</f>
        <v>4</v>
      </c>
      <c r="N184" s="7" t="str">
        <f>VLOOKUP(Ventas!D184,Vendedores!A:G,7,0)</f>
        <v>Jefe</v>
      </c>
      <c r="O184">
        <f>VLOOKUP(D184,Vendedores!A:H,8,0)</f>
        <v>3</v>
      </c>
      <c r="P184" s="18">
        <f t="shared" si="26"/>
        <v>46</v>
      </c>
      <c r="Q184" s="9">
        <f t="shared" si="22"/>
        <v>23</v>
      </c>
      <c r="R184" s="9">
        <f t="shared" si="32"/>
        <v>23</v>
      </c>
      <c r="S184" s="9">
        <f t="shared" si="27"/>
        <v>23</v>
      </c>
      <c r="T184" s="9">
        <f>VLOOKUP(O184,Comisiones!A:N,HLOOKUP(G184,Comisiones!$1:$7,2,0),0)</f>
        <v>0.12</v>
      </c>
      <c r="U184" s="9">
        <f t="shared" si="23"/>
        <v>874</v>
      </c>
      <c r="V184" s="9">
        <f t="shared" si="28"/>
        <v>437</v>
      </c>
      <c r="W184" s="9">
        <f t="shared" si="29"/>
        <v>104.88</v>
      </c>
      <c r="X184" s="9">
        <f t="shared" si="30"/>
        <v>332.12</v>
      </c>
      <c r="Y184" s="11">
        <f t="shared" si="31"/>
        <v>0.38</v>
      </c>
    </row>
    <row r="185" spans="1:25" x14ac:dyDescent="0.2">
      <c r="A185" s="2">
        <v>184</v>
      </c>
      <c r="B185" s="3">
        <v>44989</v>
      </c>
      <c r="C185" s="2">
        <v>9</v>
      </c>
      <c r="D185" s="2">
        <v>14</v>
      </c>
      <c r="E185" s="2">
        <v>21</v>
      </c>
      <c r="F185" t="str">
        <f t="shared" si="24"/>
        <v>Saturday</v>
      </c>
      <c r="G185" t="str">
        <f t="shared" si="25"/>
        <v>March</v>
      </c>
      <c r="H185" t="str">
        <f>VLOOKUP(C185,Productos!A:B,2,0)</f>
        <v>Producto I</v>
      </c>
      <c r="I185">
        <f>VLOOKUP(Ventas!C185,Productos!A:C,3,0)</f>
        <v>26</v>
      </c>
      <c r="J185">
        <f>VLOOKUP(C185,Productos!$A$1:$D$11,4,0)</f>
        <v>52</v>
      </c>
      <c r="K185" s="7" t="str">
        <f>VLOOKUP(D185,Vendedores!$A$1:$F$5000,6,0)</f>
        <v>Fernandez, Teresa</v>
      </c>
      <c r="L185" s="7">
        <f>VLOOKUP(D185,Vendedores!$A$1:$E$50000,5,0)</f>
        <v>7062</v>
      </c>
      <c r="M185">
        <f>VLOOKUP(D185,Vendedores!A:F,2,FALSE)</f>
        <v>2</v>
      </c>
      <c r="N185" s="7" t="str">
        <f>VLOOKUP(Ventas!D185,Vendedores!A:G,7,0)</f>
        <v>Director</v>
      </c>
      <c r="O185">
        <f>VLOOKUP(D185,Vendedores!A:H,8,0)</f>
        <v>4</v>
      </c>
      <c r="P185" s="18">
        <f t="shared" si="26"/>
        <v>46.800000000000004</v>
      </c>
      <c r="Q185" s="9">
        <f t="shared" si="22"/>
        <v>26</v>
      </c>
      <c r="R185" s="9">
        <f t="shared" si="32"/>
        <v>26</v>
      </c>
      <c r="S185" s="9">
        <f t="shared" si="27"/>
        <v>26</v>
      </c>
      <c r="T185" s="9">
        <f>VLOOKUP(O185,Comisiones!A:N,HLOOKUP(G185,Comisiones!$1:$7,2,0),0)</f>
        <v>0.13</v>
      </c>
      <c r="U185" s="9">
        <f t="shared" si="23"/>
        <v>982.80000000000007</v>
      </c>
      <c r="V185" s="9">
        <f t="shared" si="28"/>
        <v>546</v>
      </c>
      <c r="W185" s="9">
        <f t="shared" si="29"/>
        <v>127.76400000000001</v>
      </c>
      <c r="X185" s="9">
        <f t="shared" si="30"/>
        <v>309.03600000000006</v>
      </c>
      <c r="Y185" s="11">
        <f t="shared" si="31"/>
        <v>0.31444444444444447</v>
      </c>
    </row>
    <row r="186" spans="1:25" x14ac:dyDescent="0.2">
      <c r="A186" s="2">
        <v>185</v>
      </c>
      <c r="B186" s="3">
        <v>44989</v>
      </c>
      <c r="C186" s="2">
        <v>10</v>
      </c>
      <c r="D186" s="2">
        <v>37</v>
      </c>
      <c r="E186" s="2">
        <v>16</v>
      </c>
      <c r="F186" t="str">
        <f t="shared" si="24"/>
        <v>Saturday</v>
      </c>
      <c r="G186" t="str">
        <f t="shared" si="25"/>
        <v>March</v>
      </c>
      <c r="H186" t="str">
        <f>VLOOKUP(C186,Productos!A:B,2,0)</f>
        <v>Producto J</v>
      </c>
      <c r="I186">
        <f>VLOOKUP(Ventas!C186,Productos!A:C,3,0)</f>
        <v>29</v>
      </c>
      <c r="J186">
        <f>VLOOKUP(C186,Productos!$A$1:$D$11,4,0)</f>
        <v>58</v>
      </c>
      <c r="K186" s="7" t="str">
        <f>VLOOKUP(D186,Vendedores!$A$1:$F$5000,6,0)</f>
        <v>Gonzalez, Lionel</v>
      </c>
      <c r="L186" s="7">
        <f>VLOOKUP(D186,Vendedores!$A$1:$E$50000,5,0)</f>
        <v>4073</v>
      </c>
      <c r="M186">
        <f>VLOOKUP(D186,Vendedores!A:F,2,FALSE)</f>
        <v>5</v>
      </c>
      <c r="N186" s="7" t="str">
        <f>VLOOKUP(Ventas!D186,Vendedores!A:G,7,0)</f>
        <v>Vendedor Sr</v>
      </c>
      <c r="O186">
        <f>VLOOKUP(D186,Vendedores!A:H,8,0)</f>
        <v>2</v>
      </c>
      <c r="P186" s="18">
        <f t="shared" si="26"/>
        <v>58</v>
      </c>
      <c r="Q186" s="9">
        <f t="shared" si="22"/>
        <v>29</v>
      </c>
      <c r="R186" s="9">
        <f t="shared" si="32"/>
        <v>29</v>
      </c>
      <c r="S186" s="9">
        <f t="shared" si="27"/>
        <v>29</v>
      </c>
      <c r="T186" s="9">
        <f>VLOOKUP(O186,Comisiones!A:N,HLOOKUP(G186,Comisiones!$1:$7,2,0),0)</f>
        <v>0.11</v>
      </c>
      <c r="U186" s="9">
        <f t="shared" si="23"/>
        <v>928</v>
      </c>
      <c r="V186" s="9">
        <f t="shared" si="28"/>
        <v>464</v>
      </c>
      <c r="W186" s="9">
        <f t="shared" si="29"/>
        <v>102.08</v>
      </c>
      <c r="X186" s="9">
        <f t="shared" si="30"/>
        <v>361.91999999999996</v>
      </c>
      <c r="Y186" s="11">
        <f t="shared" si="31"/>
        <v>0.38999999999999996</v>
      </c>
    </row>
    <row r="187" spans="1:25" x14ac:dyDescent="0.2">
      <c r="A187" s="2">
        <v>373</v>
      </c>
      <c r="B187" s="3">
        <v>45052</v>
      </c>
      <c r="C187" s="2">
        <v>9</v>
      </c>
      <c r="D187" s="2">
        <v>5</v>
      </c>
      <c r="E187" s="2">
        <v>22</v>
      </c>
      <c r="F187" t="str">
        <f t="shared" si="24"/>
        <v>Saturday</v>
      </c>
      <c r="G187" t="str">
        <f t="shared" si="25"/>
        <v>May</v>
      </c>
      <c r="H187" t="str">
        <f>VLOOKUP(C187,Productos!A:B,2,0)</f>
        <v>Producto I</v>
      </c>
      <c r="I187">
        <f>VLOOKUP(Ventas!C187,Productos!A:C,3,0)</f>
        <v>26</v>
      </c>
      <c r="J187">
        <f>VLOOKUP(C187,Productos!$A$1:$D$11,4,0)</f>
        <v>52</v>
      </c>
      <c r="K187" s="7" t="str">
        <f>VLOOKUP(D187,Vendedores!$A$1:$F$5000,6,0)</f>
        <v>Lopez, Laura</v>
      </c>
      <c r="L187" s="7">
        <f>VLOOKUP(D187,Vendedores!$A$1:$E$50000,5,0)</f>
        <v>3037</v>
      </c>
      <c r="M187">
        <f>VLOOKUP(D187,Vendedores!A:F,2,FALSE)</f>
        <v>6</v>
      </c>
      <c r="N187" s="7" t="str">
        <f>VLOOKUP(Ventas!D187,Vendedores!A:G,7,0)</f>
        <v>Vendedor Ssr</v>
      </c>
      <c r="O187">
        <f>VLOOKUP(D187,Vendedores!A:H,8,0)</f>
        <v>2</v>
      </c>
      <c r="P187" s="18">
        <f t="shared" si="26"/>
        <v>52</v>
      </c>
      <c r="Q187" s="9">
        <f t="shared" si="22"/>
        <v>26</v>
      </c>
      <c r="R187" s="9">
        <f t="shared" si="32"/>
        <v>26</v>
      </c>
      <c r="S187" s="9">
        <f t="shared" si="27"/>
        <v>26</v>
      </c>
      <c r="T187" s="9">
        <f>VLOOKUP(O187,Comisiones!A:N,HLOOKUP(G187,Comisiones!$1:$7,2,0),0)</f>
        <v>0.22</v>
      </c>
      <c r="U187" s="9">
        <f t="shared" si="23"/>
        <v>1144</v>
      </c>
      <c r="V187" s="9">
        <f t="shared" si="28"/>
        <v>572</v>
      </c>
      <c r="W187" s="9">
        <f t="shared" si="29"/>
        <v>251.68</v>
      </c>
      <c r="X187" s="9">
        <f t="shared" si="30"/>
        <v>320.31999999999994</v>
      </c>
      <c r="Y187" s="11">
        <f t="shared" si="31"/>
        <v>0.27999999999999997</v>
      </c>
    </row>
    <row r="188" spans="1:25" x14ac:dyDescent="0.2">
      <c r="A188" s="2">
        <v>187</v>
      </c>
      <c r="B188" s="3">
        <v>44990</v>
      </c>
      <c r="C188" s="2">
        <v>2</v>
      </c>
      <c r="D188" s="2">
        <v>23</v>
      </c>
      <c r="E188" s="2">
        <v>17</v>
      </c>
      <c r="F188" t="str">
        <f t="shared" si="24"/>
        <v>Sunday</v>
      </c>
      <c r="G188" t="str">
        <f t="shared" si="25"/>
        <v>March</v>
      </c>
      <c r="H188" t="str">
        <f>VLOOKUP(C188,Productos!A:B,2,0)</f>
        <v>Producto B</v>
      </c>
      <c r="I188">
        <f>VLOOKUP(Ventas!C188,Productos!A:C,3,0)</f>
        <v>14</v>
      </c>
      <c r="J188">
        <f>VLOOKUP(C188,Productos!$A$1:$D$11,4,0)</f>
        <v>28</v>
      </c>
      <c r="K188" s="7" t="str">
        <f>VLOOKUP(D188,Vendedores!$A$1:$F$5000,6,0)</f>
        <v>Martinez, Pedro</v>
      </c>
      <c r="L188" s="7">
        <f>VLOOKUP(D188,Vendedores!$A$1:$E$50000,5,0)</f>
        <v>5555</v>
      </c>
      <c r="M188">
        <f>VLOOKUP(D188,Vendedores!A:F,2,FALSE)</f>
        <v>4</v>
      </c>
      <c r="N188" s="7" t="str">
        <f>VLOOKUP(Ventas!D188,Vendedores!A:G,7,0)</f>
        <v>Jefe</v>
      </c>
      <c r="O188">
        <f>VLOOKUP(D188,Vendedores!A:H,8,0)</f>
        <v>3</v>
      </c>
      <c r="P188" s="18">
        <f t="shared" si="26"/>
        <v>33.6</v>
      </c>
      <c r="Q188" s="9">
        <f t="shared" si="22"/>
        <v>14</v>
      </c>
      <c r="R188" s="9">
        <f t="shared" si="32"/>
        <v>14</v>
      </c>
      <c r="S188" s="9">
        <f t="shared" si="27"/>
        <v>14</v>
      </c>
      <c r="T188" s="9">
        <f>VLOOKUP(O188,Comisiones!A:N,HLOOKUP(G188,Comisiones!$1:$7,2,0),0)</f>
        <v>0.12</v>
      </c>
      <c r="U188" s="9">
        <f t="shared" si="23"/>
        <v>571.20000000000005</v>
      </c>
      <c r="V188" s="9">
        <f t="shared" si="28"/>
        <v>238</v>
      </c>
      <c r="W188" s="9">
        <f t="shared" si="29"/>
        <v>68.543999999999997</v>
      </c>
      <c r="X188" s="9">
        <f t="shared" si="30"/>
        <v>264.65600000000006</v>
      </c>
      <c r="Y188" s="11">
        <f t="shared" si="31"/>
        <v>0.46333333333333343</v>
      </c>
    </row>
    <row r="189" spans="1:25" x14ac:dyDescent="0.2">
      <c r="A189" s="2">
        <v>188</v>
      </c>
      <c r="B189" s="3">
        <v>44990</v>
      </c>
      <c r="C189" s="2">
        <v>1</v>
      </c>
      <c r="D189" s="2">
        <v>22</v>
      </c>
      <c r="E189" s="2">
        <v>17</v>
      </c>
      <c r="F189" t="str">
        <f t="shared" si="24"/>
        <v>Sunday</v>
      </c>
      <c r="G189" t="str">
        <f t="shared" si="25"/>
        <v>March</v>
      </c>
      <c r="H189" t="str">
        <f>VLOOKUP(C189,Productos!A:B,2,0)</f>
        <v>Producto A</v>
      </c>
      <c r="I189">
        <f>VLOOKUP(Ventas!C189,Productos!A:C,3,0)</f>
        <v>10</v>
      </c>
      <c r="J189">
        <f>VLOOKUP(C189,Productos!$A$1:$D$11,4,0)</f>
        <v>20</v>
      </c>
      <c r="K189" s="7" t="str">
        <f>VLOOKUP(D189,Vendedores!$A$1:$F$5000,6,0)</f>
        <v>Lopez, Ana</v>
      </c>
      <c r="L189" s="7">
        <f>VLOOKUP(D189,Vendedores!$A$1:$E$50000,5,0)</f>
        <v>1601</v>
      </c>
      <c r="M189">
        <f>VLOOKUP(D189,Vendedores!A:F,2,FALSE)</f>
        <v>8</v>
      </c>
      <c r="N189" s="7" t="str">
        <f>VLOOKUP(Ventas!D189,Vendedores!A:G,7,0)</f>
        <v>Pasante</v>
      </c>
      <c r="O189">
        <f>VLOOKUP(D189,Vendedores!A:H,8,0)</f>
        <v>1</v>
      </c>
      <c r="P189" s="18">
        <f t="shared" si="26"/>
        <v>24</v>
      </c>
      <c r="Q189" s="9">
        <f t="shared" si="22"/>
        <v>10</v>
      </c>
      <c r="R189" s="9">
        <f t="shared" si="32"/>
        <v>10</v>
      </c>
      <c r="S189" s="9">
        <f t="shared" si="27"/>
        <v>10</v>
      </c>
      <c r="T189" s="9">
        <f>VLOOKUP(O189,Comisiones!A:N,HLOOKUP(G189,Comisiones!$1:$7,2,0),0)</f>
        <v>0.1</v>
      </c>
      <c r="U189" s="9">
        <f t="shared" si="23"/>
        <v>408</v>
      </c>
      <c r="V189" s="9">
        <f t="shared" si="28"/>
        <v>170</v>
      </c>
      <c r="W189" s="9">
        <f t="shared" si="29"/>
        <v>40.800000000000004</v>
      </c>
      <c r="X189" s="9">
        <f t="shared" si="30"/>
        <v>197.2</v>
      </c>
      <c r="Y189" s="11">
        <f t="shared" si="31"/>
        <v>0.48333333333333328</v>
      </c>
    </row>
    <row r="190" spans="1:25" x14ac:dyDescent="0.2">
      <c r="A190" s="2">
        <v>189</v>
      </c>
      <c r="B190" s="3">
        <v>44990</v>
      </c>
      <c r="C190" s="2">
        <v>7</v>
      </c>
      <c r="D190" s="2">
        <v>29</v>
      </c>
      <c r="E190" s="2">
        <v>21</v>
      </c>
      <c r="F190" t="str">
        <f t="shared" si="24"/>
        <v>Sunday</v>
      </c>
      <c r="G190" t="str">
        <f t="shared" si="25"/>
        <v>March</v>
      </c>
      <c r="H190" t="str">
        <f>VLOOKUP(C190,Productos!A:B,2,0)</f>
        <v>Producto G</v>
      </c>
      <c r="I190">
        <f>VLOOKUP(Ventas!C190,Productos!A:C,3,0)</f>
        <v>17</v>
      </c>
      <c r="J190">
        <f>VLOOKUP(C190,Productos!$A$1:$D$11,4,0)</f>
        <v>34</v>
      </c>
      <c r="K190" s="7" t="str">
        <f>VLOOKUP(D190,Vendedores!$A$1:$F$5000,6,0)</f>
        <v>Rodriguez, Jose</v>
      </c>
      <c r="L190" s="7">
        <f>VLOOKUP(D190,Vendedores!$A$1:$E$50000,5,0)</f>
        <v>4645</v>
      </c>
      <c r="M190">
        <f>VLOOKUP(D190,Vendedores!A:F,2,FALSE)</f>
        <v>5</v>
      </c>
      <c r="N190" s="7" t="str">
        <f>VLOOKUP(Ventas!D190,Vendedores!A:G,7,0)</f>
        <v>Vendedor Sr</v>
      </c>
      <c r="O190">
        <f>VLOOKUP(D190,Vendedores!A:H,8,0)</f>
        <v>2</v>
      </c>
      <c r="P190" s="18">
        <f t="shared" si="26"/>
        <v>40.799999999999997</v>
      </c>
      <c r="Q190" s="9">
        <f t="shared" si="22"/>
        <v>17</v>
      </c>
      <c r="R190" s="9">
        <f t="shared" si="32"/>
        <v>17</v>
      </c>
      <c r="S190" s="9">
        <f t="shared" si="27"/>
        <v>17</v>
      </c>
      <c r="T190" s="9">
        <f>VLOOKUP(O190,Comisiones!A:N,HLOOKUP(G190,Comisiones!$1:$7,2,0),0)</f>
        <v>0.11</v>
      </c>
      <c r="U190" s="9">
        <f t="shared" si="23"/>
        <v>856.8</v>
      </c>
      <c r="V190" s="9">
        <f t="shared" si="28"/>
        <v>357</v>
      </c>
      <c r="W190" s="9">
        <f t="shared" si="29"/>
        <v>94.24799999999999</v>
      </c>
      <c r="X190" s="9">
        <f t="shared" si="30"/>
        <v>405.55199999999996</v>
      </c>
      <c r="Y190" s="11">
        <f t="shared" si="31"/>
        <v>0.47333333333333333</v>
      </c>
    </row>
    <row r="191" spans="1:25" x14ac:dyDescent="0.2">
      <c r="A191" s="2">
        <v>190</v>
      </c>
      <c r="B191" s="3">
        <v>44991</v>
      </c>
      <c r="C191" s="2">
        <v>3</v>
      </c>
      <c r="D191" s="2">
        <v>25</v>
      </c>
      <c r="E191" s="2">
        <v>10</v>
      </c>
      <c r="F191" t="str">
        <f t="shared" si="24"/>
        <v>Monday</v>
      </c>
      <c r="G191" t="str">
        <f t="shared" si="25"/>
        <v>March</v>
      </c>
      <c r="H191" t="str">
        <f>VLOOKUP(C191,Productos!A:B,2,0)</f>
        <v>Producto C</v>
      </c>
      <c r="I191">
        <f>VLOOKUP(Ventas!C191,Productos!A:C,3,0)</f>
        <v>23</v>
      </c>
      <c r="J191">
        <f>VLOOKUP(C191,Productos!$A$1:$D$11,4,0)</f>
        <v>46</v>
      </c>
      <c r="K191" s="7" t="str">
        <f>VLOOKUP(D191,Vendedores!$A$1:$F$5000,6,0)</f>
        <v>Perez, Laura</v>
      </c>
      <c r="L191" s="7">
        <f>VLOOKUP(D191,Vendedores!$A$1:$E$50000,5,0)</f>
        <v>3586</v>
      </c>
      <c r="M191">
        <f>VLOOKUP(D191,Vendedores!A:F,2,FALSE)</f>
        <v>6</v>
      </c>
      <c r="N191" s="7" t="str">
        <f>VLOOKUP(Ventas!D191,Vendedores!A:G,7,0)</f>
        <v>Vendedor Ssr</v>
      </c>
      <c r="O191">
        <f>VLOOKUP(D191,Vendedores!A:H,8,0)</f>
        <v>2</v>
      </c>
      <c r="P191" s="18">
        <f t="shared" si="26"/>
        <v>46</v>
      </c>
      <c r="Q191" s="9">
        <f t="shared" si="22"/>
        <v>23</v>
      </c>
      <c r="R191" s="9">
        <f t="shared" si="32"/>
        <v>23</v>
      </c>
      <c r="S191" s="9">
        <f t="shared" si="27"/>
        <v>23</v>
      </c>
      <c r="T191" s="9">
        <f>VLOOKUP(O191,Comisiones!A:N,HLOOKUP(G191,Comisiones!$1:$7,2,0),0)</f>
        <v>0.11</v>
      </c>
      <c r="U191" s="9">
        <f t="shared" si="23"/>
        <v>460</v>
      </c>
      <c r="V191" s="9">
        <f t="shared" si="28"/>
        <v>230</v>
      </c>
      <c r="W191" s="9">
        <f t="shared" si="29"/>
        <v>50.6</v>
      </c>
      <c r="X191" s="9">
        <f t="shared" si="30"/>
        <v>179.39999999999998</v>
      </c>
      <c r="Y191" s="11">
        <f t="shared" si="31"/>
        <v>0.38999999999999996</v>
      </c>
    </row>
    <row r="192" spans="1:25" x14ac:dyDescent="0.2">
      <c r="A192" s="2">
        <v>191</v>
      </c>
      <c r="B192" s="3">
        <v>44991</v>
      </c>
      <c r="C192" s="2">
        <v>4</v>
      </c>
      <c r="D192" s="2">
        <v>26</v>
      </c>
      <c r="E192" s="2">
        <v>12</v>
      </c>
      <c r="F192" t="str">
        <f t="shared" si="24"/>
        <v>Monday</v>
      </c>
      <c r="G192" t="str">
        <f t="shared" si="25"/>
        <v>March</v>
      </c>
      <c r="H192" t="str">
        <f>VLOOKUP(C192,Productos!A:B,2,0)</f>
        <v>Producto D</v>
      </c>
      <c r="I192">
        <f>VLOOKUP(Ventas!C192,Productos!A:C,3,0)</f>
        <v>14</v>
      </c>
      <c r="J192">
        <f>VLOOKUP(C192,Productos!$A$1:$D$11,4,0)</f>
        <v>28</v>
      </c>
      <c r="K192" s="7" t="str">
        <f>VLOOKUP(D192,Vendedores!$A$1:$F$5000,6,0)</f>
        <v>Gomez, Pilar</v>
      </c>
      <c r="L192" s="7">
        <f>VLOOKUP(D192,Vendedores!$A$1:$E$50000,5,0)</f>
        <v>2557</v>
      </c>
      <c r="M192">
        <f>VLOOKUP(D192,Vendedores!A:F,2,FALSE)</f>
        <v>7</v>
      </c>
      <c r="N192" s="7" t="str">
        <f>VLOOKUP(Ventas!D192,Vendedores!A:G,7,0)</f>
        <v>Vendedor Jr</v>
      </c>
      <c r="O192">
        <f>VLOOKUP(D192,Vendedores!A:H,8,0)</f>
        <v>2</v>
      </c>
      <c r="P192" s="18">
        <f t="shared" si="26"/>
        <v>28</v>
      </c>
      <c r="Q192" s="9">
        <f t="shared" si="22"/>
        <v>14</v>
      </c>
      <c r="R192" s="9">
        <f t="shared" si="32"/>
        <v>14</v>
      </c>
      <c r="S192" s="9">
        <f t="shared" si="27"/>
        <v>14</v>
      </c>
      <c r="T192" s="9">
        <f>VLOOKUP(O192,Comisiones!A:N,HLOOKUP(G192,Comisiones!$1:$7,2,0),0)</f>
        <v>0.11</v>
      </c>
      <c r="U192" s="9">
        <f t="shared" si="23"/>
        <v>336</v>
      </c>
      <c r="V192" s="9">
        <f t="shared" si="28"/>
        <v>168</v>
      </c>
      <c r="W192" s="9">
        <f t="shared" si="29"/>
        <v>36.96</v>
      </c>
      <c r="X192" s="9">
        <f t="shared" si="30"/>
        <v>131.04</v>
      </c>
      <c r="Y192" s="11">
        <f t="shared" si="31"/>
        <v>0.38999999999999996</v>
      </c>
    </row>
    <row r="193" spans="1:25" x14ac:dyDescent="0.2">
      <c r="A193" s="2">
        <v>192</v>
      </c>
      <c r="B193" s="3">
        <v>44991</v>
      </c>
      <c r="C193" s="2">
        <v>6</v>
      </c>
      <c r="D193" s="2">
        <v>35</v>
      </c>
      <c r="E193" s="2">
        <v>19</v>
      </c>
      <c r="F193" t="str">
        <f t="shared" si="24"/>
        <v>Monday</v>
      </c>
      <c r="G193" t="str">
        <f t="shared" si="25"/>
        <v>March</v>
      </c>
      <c r="H193" t="str">
        <f>VLOOKUP(C193,Productos!A:B,2,0)</f>
        <v>Producto F</v>
      </c>
      <c r="I193">
        <f>VLOOKUP(Ventas!C193,Productos!A:C,3,0)</f>
        <v>16</v>
      </c>
      <c r="J193">
        <f>VLOOKUP(C193,Productos!$A$1:$D$11,4,0)</f>
        <v>32</v>
      </c>
      <c r="K193" s="7" t="str">
        <f>VLOOKUP(D193,Vendedores!$A$1:$F$5000,6,0)</f>
        <v>Garcia, David</v>
      </c>
      <c r="L193" s="7">
        <f>VLOOKUP(D193,Vendedores!$A$1:$E$50000,5,0)</f>
        <v>2383</v>
      </c>
      <c r="M193">
        <f>VLOOKUP(D193,Vendedores!A:F,2,FALSE)</f>
        <v>7</v>
      </c>
      <c r="N193" s="7" t="str">
        <f>VLOOKUP(Ventas!D193,Vendedores!A:G,7,0)</f>
        <v>Vendedor Jr</v>
      </c>
      <c r="O193">
        <f>VLOOKUP(D193,Vendedores!A:H,8,0)</f>
        <v>2</v>
      </c>
      <c r="P193" s="18">
        <f t="shared" si="26"/>
        <v>32</v>
      </c>
      <c r="Q193" s="9">
        <f t="shared" si="22"/>
        <v>16</v>
      </c>
      <c r="R193" s="9">
        <f t="shared" si="32"/>
        <v>16</v>
      </c>
      <c r="S193" s="9">
        <f t="shared" si="27"/>
        <v>16</v>
      </c>
      <c r="T193" s="9">
        <f>VLOOKUP(O193,Comisiones!A:N,HLOOKUP(G193,Comisiones!$1:$7,2,0),0)</f>
        <v>0.11</v>
      </c>
      <c r="U193" s="9">
        <f t="shared" si="23"/>
        <v>608</v>
      </c>
      <c r="V193" s="9">
        <f t="shared" si="28"/>
        <v>304</v>
      </c>
      <c r="W193" s="9">
        <f t="shared" si="29"/>
        <v>66.88</v>
      </c>
      <c r="X193" s="9">
        <f t="shared" si="30"/>
        <v>237.12</v>
      </c>
      <c r="Y193" s="11">
        <f t="shared" si="31"/>
        <v>0.39</v>
      </c>
    </row>
    <row r="194" spans="1:25" x14ac:dyDescent="0.2">
      <c r="A194" s="2">
        <v>193</v>
      </c>
      <c r="B194" s="3">
        <v>44992</v>
      </c>
      <c r="C194" s="2">
        <v>5</v>
      </c>
      <c r="D194" s="2">
        <v>25</v>
      </c>
      <c r="E194" s="2">
        <v>19</v>
      </c>
      <c r="F194" t="str">
        <f t="shared" si="24"/>
        <v>Tuesday</v>
      </c>
      <c r="G194" t="str">
        <f t="shared" si="25"/>
        <v>March</v>
      </c>
      <c r="H194" t="str">
        <f>VLOOKUP(C194,Productos!A:B,2,0)</f>
        <v>Producto E</v>
      </c>
      <c r="I194">
        <f>VLOOKUP(Ventas!C194,Productos!A:C,3,0)</f>
        <v>24</v>
      </c>
      <c r="J194">
        <f>VLOOKUP(C194,Productos!$A$1:$D$11,4,0)</f>
        <v>48</v>
      </c>
      <c r="K194" s="7" t="str">
        <f>VLOOKUP(D194,Vendedores!$A$1:$F$5000,6,0)</f>
        <v>Perez, Laura</v>
      </c>
      <c r="L194" s="7">
        <f>VLOOKUP(D194,Vendedores!$A$1:$E$50000,5,0)</f>
        <v>3586</v>
      </c>
      <c r="M194">
        <f>VLOOKUP(D194,Vendedores!A:F,2,FALSE)</f>
        <v>6</v>
      </c>
      <c r="N194" s="7" t="str">
        <f>VLOOKUP(Ventas!D194,Vendedores!A:G,7,0)</f>
        <v>Vendedor Ssr</v>
      </c>
      <c r="O194">
        <f>VLOOKUP(D194,Vendedores!A:H,8,0)</f>
        <v>2</v>
      </c>
      <c r="P194" s="18">
        <f t="shared" si="26"/>
        <v>48</v>
      </c>
      <c r="Q194" s="9">
        <f t="shared" ref="Q194:Q257" si="33">IF(AND(OR(H194="Producto A",H194="Producto B",H194="Producto C",H194="Producto D"),OR(G194="June",G194="July",G194="August")),I194 * 1.05,I194)</f>
        <v>24</v>
      </c>
      <c r="R194" s="9">
        <f t="shared" si="32"/>
        <v>24</v>
      </c>
      <c r="S194" s="9">
        <f t="shared" si="27"/>
        <v>24</v>
      </c>
      <c r="T194" s="9">
        <f>VLOOKUP(O194,Comisiones!A:N,HLOOKUP(G194,Comisiones!$1:$7,2,0),0)</f>
        <v>0.11</v>
      </c>
      <c r="U194" s="9">
        <f t="shared" ref="U194:U257" si="34">P194*E194</f>
        <v>912</v>
      </c>
      <c r="V194" s="9">
        <f t="shared" si="28"/>
        <v>456</v>
      </c>
      <c r="W194" s="9">
        <f t="shared" si="29"/>
        <v>100.32000000000001</v>
      </c>
      <c r="X194" s="9">
        <f t="shared" si="30"/>
        <v>355.67999999999995</v>
      </c>
      <c r="Y194" s="11">
        <f t="shared" si="31"/>
        <v>0.38999999999999996</v>
      </c>
    </row>
    <row r="195" spans="1:25" x14ac:dyDescent="0.2">
      <c r="A195" s="2">
        <v>194</v>
      </c>
      <c r="B195" s="3">
        <v>44992</v>
      </c>
      <c r="C195" s="2">
        <v>6</v>
      </c>
      <c r="D195" s="2">
        <v>37</v>
      </c>
      <c r="E195" s="2">
        <v>16</v>
      </c>
      <c r="F195" t="str">
        <f t="shared" ref="F195:F258" si="35">TEXT(B:B,"dddd")</f>
        <v>Tuesday</v>
      </c>
      <c r="G195" t="str">
        <f t="shared" ref="G195:G258" si="36">TEXT(B:B,"mmmm")</f>
        <v>March</v>
      </c>
      <c r="H195" t="str">
        <f>VLOOKUP(C195,Productos!A:B,2,0)</f>
        <v>Producto F</v>
      </c>
      <c r="I195">
        <f>VLOOKUP(Ventas!C195,Productos!A:C,3,0)</f>
        <v>16</v>
      </c>
      <c r="J195">
        <f>VLOOKUP(C195,Productos!$A$1:$D$11,4,0)</f>
        <v>32</v>
      </c>
      <c r="K195" s="7" t="str">
        <f>VLOOKUP(D195,Vendedores!$A$1:$F$5000,6,0)</f>
        <v>Gonzalez, Lionel</v>
      </c>
      <c r="L195" s="7">
        <f>VLOOKUP(D195,Vendedores!$A$1:$E$50000,5,0)</f>
        <v>4073</v>
      </c>
      <c r="M195">
        <f>VLOOKUP(D195,Vendedores!A:F,2,FALSE)</f>
        <v>5</v>
      </c>
      <c r="N195" s="7" t="str">
        <f>VLOOKUP(Ventas!D195,Vendedores!A:G,7,0)</f>
        <v>Vendedor Sr</v>
      </c>
      <c r="O195">
        <f>VLOOKUP(D195,Vendedores!A:H,8,0)</f>
        <v>2</v>
      </c>
      <c r="P195" s="18">
        <f t="shared" ref="P195:P258" si="37">IF(OR(M195=1,M195=2,M195=3),J195*0.9,IF(F195="Sunday",J195*1.2,J195))</f>
        <v>32</v>
      </c>
      <c r="Q195" s="9">
        <f t="shared" si="33"/>
        <v>16</v>
      </c>
      <c r="R195" s="9">
        <f t="shared" si="32"/>
        <v>16</v>
      </c>
      <c r="S195" s="9">
        <f t="shared" ref="S195:S258" si="38">IF(AND(OR(C195=1,C195=2,C195=3,C195=4),OR(G195="June",G195="July",G195="August")),I195*1.05,IF(AND(OR(C195=5,C195=6,C195=7,C195=8),OR(G195="December",G195="January",G195="February")),I195*1.07,IF(AND(OR(C195=9,C195=10),OR(G195=G195="December",G195="January",G195="February")),I195*1.1,I195)))</f>
        <v>16</v>
      </c>
      <c r="T195" s="9">
        <f>VLOOKUP(O195,Comisiones!A:N,HLOOKUP(G195,Comisiones!$1:$7,2,0),0)</f>
        <v>0.11</v>
      </c>
      <c r="U195" s="9">
        <f t="shared" si="34"/>
        <v>512</v>
      </c>
      <c r="V195" s="9">
        <f t="shared" ref="V195:V258" si="39">E195*S195</f>
        <v>256</v>
      </c>
      <c r="W195" s="9">
        <f t="shared" ref="W195:W258" si="40">U195*T195</f>
        <v>56.32</v>
      </c>
      <c r="X195" s="9">
        <f t="shared" ref="X195:X258" si="41">U195-(V195+W195)</f>
        <v>199.68</v>
      </c>
      <c r="Y195" s="11">
        <f t="shared" ref="Y195:Y258" si="42">X195/U195</f>
        <v>0.39</v>
      </c>
    </row>
    <row r="196" spans="1:25" x14ac:dyDescent="0.2">
      <c r="A196" s="2">
        <v>195</v>
      </c>
      <c r="B196" s="3">
        <v>44992</v>
      </c>
      <c r="C196" s="2">
        <v>7</v>
      </c>
      <c r="D196" s="2">
        <v>16</v>
      </c>
      <c r="E196" s="2">
        <v>20</v>
      </c>
      <c r="F196" t="str">
        <f t="shared" si="35"/>
        <v>Tuesday</v>
      </c>
      <c r="G196" t="str">
        <f t="shared" si="36"/>
        <v>March</v>
      </c>
      <c r="H196" t="str">
        <f>VLOOKUP(C196,Productos!A:B,2,0)</f>
        <v>Producto G</v>
      </c>
      <c r="I196">
        <f>VLOOKUP(Ventas!C196,Productos!A:C,3,0)</f>
        <v>17</v>
      </c>
      <c r="J196">
        <f>VLOOKUP(C196,Productos!$A$1:$D$11,4,0)</f>
        <v>34</v>
      </c>
      <c r="K196" s="7" t="str">
        <f>VLOOKUP(D196,Vendedores!$A$1:$F$5000,6,0)</f>
        <v>Martin, Francisco</v>
      </c>
      <c r="L196" s="7">
        <f>VLOOKUP(D196,Vendedores!$A$1:$E$50000,5,0)</f>
        <v>2456</v>
      </c>
      <c r="M196">
        <f>VLOOKUP(D196,Vendedores!A:F,2,FALSE)</f>
        <v>7</v>
      </c>
      <c r="N196" s="7" t="str">
        <f>VLOOKUP(Ventas!D196,Vendedores!A:G,7,0)</f>
        <v>Vendedor Jr</v>
      </c>
      <c r="O196">
        <f>VLOOKUP(D196,Vendedores!A:H,8,0)</f>
        <v>2</v>
      </c>
      <c r="P196" s="18">
        <f t="shared" si="37"/>
        <v>34</v>
      </c>
      <c r="Q196" s="9">
        <f t="shared" si="33"/>
        <v>17</v>
      </c>
      <c r="R196" s="9">
        <f t="shared" ref="R196:R259" si="43">IF(OR(G196="January",G196="February",G196="December"),IF(OR(H196="Producto E",H196="Producto F",H196="Producto G",H196="Producto H",I196*1.07),IF(OR(H196="Producto J",H196="Producto I"),I196*1.1,I196)),I196)</f>
        <v>17</v>
      </c>
      <c r="S196" s="9">
        <f t="shared" si="38"/>
        <v>17</v>
      </c>
      <c r="T196" s="9">
        <f>VLOOKUP(O196,Comisiones!A:N,HLOOKUP(G196,Comisiones!$1:$7,2,0),0)</f>
        <v>0.11</v>
      </c>
      <c r="U196" s="9">
        <f t="shared" si="34"/>
        <v>680</v>
      </c>
      <c r="V196" s="9">
        <f t="shared" si="39"/>
        <v>340</v>
      </c>
      <c r="W196" s="9">
        <f t="shared" si="40"/>
        <v>74.8</v>
      </c>
      <c r="X196" s="9">
        <f t="shared" si="41"/>
        <v>265.2</v>
      </c>
      <c r="Y196" s="11">
        <f t="shared" si="42"/>
        <v>0.38999999999999996</v>
      </c>
    </row>
    <row r="197" spans="1:25" x14ac:dyDescent="0.2">
      <c r="A197" s="2">
        <v>196</v>
      </c>
      <c r="B197" s="3">
        <v>44993</v>
      </c>
      <c r="C197" s="2">
        <v>6</v>
      </c>
      <c r="D197" s="2">
        <v>3</v>
      </c>
      <c r="E197" s="2">
        <v>10</v>
      </c>
      <c r="F197" t="str">
        <f t="shared" si="35"/>
        <v>Wednesday</v>
      </c>
      <c r="G197" t="str">
        <f t="shared" si="36"/>
        <v>March</v>
      </c>
      <c r="H197" t="str">
        <f>VLOOKUP(C197,Productos!A:B,2,0)</f>
        <v>Producto F</v>
      </c>
      <c r="I197">
        <f>VLOOKUP(Ventas!C197,Productos!A:C,3,0)</f>
        <v>16</v>
      </c>
      <c r="J197">
        <f>VLOOKUP(C197,Productos!$A$1:$D$11,4,0)</f>
        <v>32</v>
      </c>
      <c r="K197" s="7" t="str">
        <f>VLOOKUP(D197,Vendedores!$A$1:$F$5000,6,0)</f>
        <v>Gonzalez, Pedro</v>
      </c>
      <c r="L197" s="7">
        <f>VLOOKUP(D197,Vendedores!$A$1:$E$50000,5,0)</f>
        <v>5010</v>
      </c>
      <c r="M197">
        <f>VLOOKUP(D197,Vendedores!A:F,2,FALSE)</f>
        <v>4</v>
      </c>
      <c r="N197" s="7" t="str">
        <f>VLOOKUP(Ventas!D197,Vendedores!A:G,7,0)</f>
        <v>Jefe</v>
      </c>
      <c r="O197">
        <f>VLOOKUP(D197,Vendedores!A:H,8,0)</f>
        <v>3</v>
      </c>
      <c r="P197" s="18">
        <f t="shared" si="37"/>
        <v>32</v>
      </c>
      <c r="Q197" s="9">
        <f t="shared" si="33"/>
        <v>16</v>
      </c>
      <c r="R197" s="9">
        <f t="shared" si="43"/>
        <v>16</v>
      </c>
      <c r="S197" s="9">
        <f t="shared" si="38"/>
        <v>16</v>
      </c>
      <c r="T197" s="9">
        <f>VLOOKUP(O197,Comisiones!A:N,HLOOKUP(G197,Comisiones!$1:$7,2,0),0)</f>
        <v>0.12</v>
      </c>
      <c r="U197" s="9">
        <f t="shared" si="34"/>
        <v>320</v>
      </c>
      <c r="V197" s="9">
        <f t="shared" si="39"/>
        <v>160</v>
      </c>
      <c r="W197" s="9">
        <f t="shared" si="40"/>
        <v>38.4</v>
      </c>
      <c r="X197" s="9">
        <f t="shared" si="41"/>
        <v>121.6</v>
      </c>
      <c r="Y197" s="11">
        <f t="shared" si="42"/>
        <v>0.38</v>
      </c>
    </row>
    <row r="198" spans="1:25" x14ac:dyDescent="0.2">
      <c r="A198" s="2">
        <v>197</v>
      </c>
      <c r="B198" s="3">
        <v>44993</v>
      </c>
      <c r="C198" s="2">
        <v>2</v>
      </c>
      <c r="D198" s="2">
        <v>1</v>
      </c>
      <c r="E198" s="2">
        <v>11</v>
      </c>
      <c r="F198" t="str">
        <f t="shared" si="35"/>
        <v>Wednesday</v>
      </c>
      <c r="G198" t="str">
        <f t="shared" si="36"/>
        <v>March</v>
      </c>
      <c r="H198" t="str">
        <f>VLOOKUP(C198,Productos!A:B,2,0)</f>
        <v>Producto B</v>
      </c>
      <c r="I198">
        <f>VLOOKUP(Ventas!C198,Productos!A:C,3,0)</f>
        <v>14</v>
      </c>
      <c r="J198">
        <f>VLOOKUP(C198,Productos!$A$1:$D$11,4,0)</f>
        <v>28</v>
      </c>
      <c r="K198" s="7" t="str">
        <f>VLOOKUP(D198,Vendedores!$A$1:$F$5000,6,0)</f>
        <v>Garcia, Juan</v>
      </c>
      <c r="L198" s="7">
        <f>VLOOKUP(D198,Vendedores!$A$1:$E$50000,5,0)</f>
        <v>7402</v>
      </c>
      <c r="M198">
        <f>VLOOKUP(D198,Vendedores!A:F,2,FALSE)</f>
        <v>7</v>
      </c>
      <c r="N198" s="7" t="str">
        <f>VLOOKUP(Ventas!D198,Vendedores!A:G,7,0)</f>
        <v>Vendedor Jr</v>
      </c>
      <c r="O198">
        <f>VLOOKUP(D198,Vendedores!A:H,8,0)</f>
        <v>2</v>
      </c>
      <c r="P198" s="18">
        <f t="shared" si="37"/>
        <v>28</v>
      </c>
      <c r="Q198" s="9">
        <f t="shared" si="33"/>
        <v>14</v>
      </c>
      <c r="R198" s="9">
        <f t="shared" si="43"/>
        <v>14</v>
      </c>
      <c r="S198" s="9">
        <f t="shared" si="38"/>
        <v>14</v>
      </c>
      <c r="T198" s="9">
        <f>VLOOKUP(O198,Comisiones!A:N,HLOOKUP(G198,Comisiones!$1:$7,2,0),0)</f>
        <v>0.11</v>
      </c>
      <c r="U198" s="9">
        <f t="shared" si="34"/>
        <v>308</v>
      </c>
      <c r="V198" s="9">
        <f t="shared" si="39"/>
        <v>154</v>
      </c>
      <c r="W198" s="9">
        <f t="shared" si="40"/>
        <v>33.880000000000003</v>
      </c>
      <c r="X198" s="9">
        <f t="shared" si="41"/>
        <v>120.12</v>
      </c>
      <c r="Y198" s="11">
        <f t="shared" si="42"/>
        <v>0.39</v>
      </c>
    </row>
    <row r="199" spans="1:25" x14ac:dyDescent="0.2">
      <c r="A199" s="2">
        <v>198</v>
      </c>
      <c r="B199" s="3">
        <v>44993</v>
      </c>
      <c r="C199" s="2">
        <v>3</v>
      </c>
      <c r="D199" s="2">
        <v>16</v>
      </c>
      <c r="E199" s="2">
        <v>13</v>
      </c>
      <c r="F199" t="str">
        <f t="shared" si="35"/>
        <v>Wednesday</v>
      </c>
      <c r="G199" t="str">
        <f t="shared" si="36"/>
        <v>March</v>
      </c>
      <c r="H199" t="str">
        <f>VLOOKUP(C199,Productos!A:B,2,0)</f>
        <v>Producto C</v>
      </c>
      <c r="I199">
        <f>VLOOKUP(Ventas!C199,Productos!A:C,3,0)</f>
        <v>23</v>
      </c>
      <c r="J199">
        <f>VLOOKUP(C199,Productos!$A$1:$D$11,4,0)</f>
        <v>46</v>
      </c>
      <c r="K199" s="7" t="str">
        <f>VLOOKUP(D199,Vendedores!$A$1:$F$5000,6,0)</f>
        <v>Martin, Francisco</v>
      </c>
      <c r="L199" s="7">
        <f>VLOOKUP(D199,Vendedores!$A$1:$E$50000,5,0)</f>
        <v>2456</v>
      </c>
      <c r="M199">
        <f>VLOOKUP(D199,Vendedores!A:F,2,FALSE)</f>
        <v>7</v>
      </c>
      <c r="N199" s="7" t="str">
        <f>VLOOKUP(Ventas!D199,Vendedores!A:G,7,0)</f>
        <v>Vendedor Jr</v>
      </c>
      <c r="O199">
        <f>VLOOKUP(D199,Vendedores!A:H,8,0)</f>
        <v>2</v>
      </c>
      <c r="P199" s="18">
        <f t="shared" si="37"/>
        <v>46</v>
      </c>
      <c r="Q199" s="9">
        <f t="shared" si="33"/>
        <v>23</v>
      </c>
      <c r="R199" s="9">
        <f t="shared" si="43"/>
        <v>23</v>
      </c>
      <c r="S199" s="9">
        <f t="shared" si="38"/>
        <v>23</v>
      </c>
      <c r="T199" s="9">
        <f>VLOOKUP(O199,Comisiones!A:N,HLOOKUP(G199,Comisiones!$1:$7,2,0),0)</f>
        <v>0.11</v>
      </c>
      <c r="U199" s="9">
        <f t="shared" si="34"/>
        <v>598</v>
      </c>
      <c r="V199" s="9">
        <f t="shared" si="39"/>
        <v>299</v>
      </c>
      <c r="W199" s="9">
        <f t="shared" si="40"/>
        <v>65.78</v>
      </c>
      <c r="X199" s="9">
        <f t="shared" si="41"/>
        <v>233.22000000000003</v>
      </c>
      <c r="Y199" s="11">
        <f t="shared" si="42"/>
        <v>0.39000000000000007</v>
      </c>
    </row>
    <row r="200" spans="1:25" x14ac:dyDescent="0.2">
      <c r="A200" s="2">
        <v>199</v>
      </c>
      <c r="B200" s="3">
        <v>44994</v>
      </c>
      <c r="C200" s="2">
        <v>8</v>
      </c>
      <c r="D200" s="2">
        <v>31</v>
      </c>
      <c r="E200" s="2">
        <v>2</v>
      </c>
      <c r="F200" t="str">
        <f t="shared" si="35"/>
        <v>Thursday</v>
      </c>
      <c r="G200" t="str">
        <f t="shared" si="36"/>
        <v>March</v>
      </c>
      <c r="H200" t="str">
        <f>VLOOKUP(C200,Productos!A:B,2,0)</f>
        <v>Producto H</v>
      </c>
      <c r="I200">
        <f>VLOOKUP(Ventas!C200,Productos!A:C,3,0)</f>
        <v>14</v>
      </c>
      <c r="J200">
        <f>VLOOKUP(C200,Productos!$A$1:$D$11,4,0)</f>
        <v>28</v>
      </c>
      <c r="K200" s="7" t="str">
        <f>VLOOKUP(D200,Vendedores!$A$1:$F$5000,6,0)</f>
        <v>Fernandez, Isabel</v>
      </c>
      <c r="L200" s="7">
        <f>VLOOKUP(D200,Vendedores!$A$1:$E$50000,5,0)</f>
        <v>2227</v>
      </c>
      <c r="M200">
        <f>VLOOKUP(D200,Vendedores!A:F,2,FALSE)</f>
        <v>7</v>
      </c>
      <c r="N200" s="7" t="str">
        <f>VLOOKUP(Ventas!D200,Vendedores!A:G,7,0)</f>
        <v>Vendedor Jr</v>
      </c>
      <c r="O200">
        <f>VLOOKUP(D200,Vendedores!A:H,8,0)</f>
        <v>2</v>
      </c>
      <c r="P200" s="18">
        <f t="shared" si="37"/>
        <v>28</v>
      </c>
      <c r="Q200" s="9">
        <f t="shared" si="33"/>
        <v>14</v>
      </c>
      <c r="R200" s="9">
        <f t="shared" si="43"/>
        <v>14</v>
      </c>
      <c r="S200" s="9">
        <f t="shared" si="38"/>
        <v>14</v>
      </c>
      <c r="T200" s="9">
        <f>VLOOKUP(O200,Comisiones!A:N,HLOOKUP(G200,Comisiones!$1:$7,2,0),0)</f>
        <v>0.11</v>
      </c>
      <c r="U200" s="9">
        <f t="shared" si="34"/>
        <v>56</v>
      </c>
      <c r="V200" s="9">
        <f t="shared" si="39"/>
        <v>28</v>
      </c>
      <c r="W200" s="9">
        <f t="shared" si="40"/>
        <v>6.16</v>
      </c>
      <c r="X200" s="9">
        <f t="shared" si="41"/>
        <v>21.840000000000003</v>
      </c>
      <c r="Y200" s="11">
        <f t="shared" si="42"/>
        <v>0.39000000000000007</v>
      </c>
    </row>
    <row r="201" spans="1:25" x14ac:dyDescent="0.2">
      <c r="A201" s="2">
        <v>200</v>
      </c>
      <c r="B201" s="3">
        <v>44994</v>
      </c>
      <c r="C201" s="2">
        <v>9</v>
      </c>
      <c r="D201" s="2">
        <v>38</v>
      </c>
      <c r="E201" s="2">
        <v>25</v>
      </c>
      <c r="F201" t="str">
        <f t="shared" si="35"/>
        <v>Thursday</v>
      </c>
      <c r="G201" t="str">
        <f t="shared" si="36"/>
        <v>March</v>
      </c>
      <c r="H201" t="str">
        <f>VLOOKUP(C201,Productos!A:B,2,0)</f>
        <v>Producto I</v>
      </c>
      <c r="I201">
        <f>VLOOKUP(Ventas!C201,Productos!A:C,3,0)</f>
        <v>26</v>
      </c>
      <c r="J201">
        <f>VLOOKUP(C201,Productos!$A$1:$D$11,4,0)</f>
        <v>52</v>
      </c>
      <c r="K201" s="7" t="str">
        <f>VLOOKUP(D201,Vendedores!$A$1:$F$5000,6,0)</f>
        <v>Fernandez, Jose</v>
      </c>
      <c r="L201" s="7">
        <f>VLOOKUP(D201,Vendedores!$A$1:$E$50000,5,0)</f>
        <v>3055</v>
      </c>
      <c r="M201">
        <f>VLOOKUP(D201,Vendedores!A:F,2,FALSE)</f>
        <v>6</v>
      </c>
      <c r="N201" s="7" t="str">
        <f>VLOOKUP(Ventas!D201,Vendedores!A:G,7,0)</f>
        <v>Vendedor Ssr</v>
      </c>
      <c r="O201">
        <f>VLOOKUP(D201,Vendedores!A:H,8,0)</f>
        <v>2</v>
      </c>
      <c r="P201" s="18">
        <f t="shared" si="37"/>
        <v>52</v>
      </c>
      <c r="Q201" s="9">
        <f t="shared" si="33"/>
        <v>26</v>
      </c>
      <c r="R201" s="9">
        <f t="shared" si="43"/>
        <v>26</v>
      </c>
      <c r="S201" s="9">
        <f t="shared" si="38"/>
        <v>26</v>
      </c>
      <c r="T201" s="9">
        <f>VLOOKUP(O201,Comisiones!A:N,HLOOKUP(G201,Comisiones!$1:$7,2,0),0)</f>
        <v>0.11</v>
      </c>
      <c r="U201" s="9">
        <f t="shared" si="34"/>
        <v>1300</v>
      </c>
      <c r="V201" s="9">
        <f t="shared" si="39"/>
        <v>650</v>
      </c>
      <c r="W201" s="9">
        <f t="shared" si="40"/>
        <v>143</v>
      </c>
      <c r="X201" s="9">
        <f t="shared" si="41"/>
        <v>507</v>
      </c>
      <c r="Y201" s="11">
        <f t="shared" si="42"/>
        <v>0.39</v>
      </c>
    </row>
    <row r="202" spans="1:25" x14ac:dyDescent="0.2">
      <c r="A202" s="2">
        <v>201</v>
      </c>
      <c r="B202" s="3">
        <v>44994</v>
      </c>
      <c r="C202" s="2">
        <v>9</v>
      </c>
      <c r="D202" s="2">
        <v>18</v>
      </c>
      <c r="E202" s="2">
        <v>18</v>
      </c>
      <c r="F202" t="str">
        <f t="shared" si="35"/>
        <v>Thursday</v>
      </c>
      <c r="G202" t="str">
        <f t="shared" si="36"/>
        <v>March</v>
      </c>
      <c r="H202" t="str">
        <f>VLOOKUP(C202,Productos!A:B,2,0)</f>
        <v>Producto I</v>
      </c>
      <c r="I202">
        <f>VLOOKUP(Ventas!C202,Productos!A:C,3,0)</f>
        <v>26</v>
      </c>
      <c r="J202">
        <f>VLOOKUP(C202,Productos!$A$1:$D$11,4,0)</f>
        <v>52</v>
      </c>
      <c r="K202" s="7" t="str">
        <f>VLOOKUP(D202,Vendedores!$A$1:$F$5000,6,0)</f>
        <v>Garcia, Jose</v>
      </c>
      <c r="L202" s="7">
        <f>VLOOKUP(D202,Vendedores!$A$1:$E$50000,5,0)</f>
        <v>5194</v>
      </c>
      <c r="M202">
        <f>VLOOKUP(D202,Vendedores!A:F,2,FALSE)</f>
        <v>4</v>
      </c>
      <c r="N202" s="7" t="str">
        <f>VLOOKUP(Ventas!D202,Vendedores!A:G,7,0)</f>
        <v>Jefe</v>
      </c>
      <c r="O202">
        <f>VLOOKUP(D202,Vendedores!A:H,8,0)</f>
        <v>3</v>
      </c>
      <c r="P202" s="18">
        <f t="shared" si="37"/>
        <v>52</v>
      </c>
      <c r="Q202" s="9">
        <f t="shared" si="33"/>
        <v>26</v>
      </c>
      <c r="R202" s="9">
        <f t="shared" si="43"/>
        <v>26</v>
      </c>
      <c r="S202" s="9">
        <f t="shared" si="38"/>
        <v>26</v>
      </c>
      <c r="T202" s="9">
        <f>VLOOKUP(O202,Comisiones!A:N,HLOOKUP(G202,Comisiones!$1:$7,2,0),0)</f>
        <v>0.12</v>
      </c>
      <c r="U202" s="9">
        <f t="shared" si="34"/>
        <v>936</v>
      </c>
      <c r="V202" s="9">
        <f t="shared" si="39"/>
        <v>468</v>
      </c>
      <c r="W202" s="9">
        <f t="shared" si="40"/>
        <v>112.32</v>
      </c>
      <c r="X202" s="9">
        <f t="shared" si="41"/>
        <v>355.68000000000006</v>
      </c>
      <c r="Y202" s="11">
        <f t="shared" si="42"/>
        <v>0.38000000000000006</v>
      </c>
    </row>
    <row r="203" spans="1:25" x14ac:dyDescent="0.2">
      <c r="A203" s="2">
        <v>202</v>
      </c>
      <c r="B203" s="3">
        <v>44995</v>
      </c>
      <c r="C203" s="2">
        <v>7</v>
      </c>
      <c r="D203" s="2">
        <v>33</v>
      </c>
      <c r="E203" s="2">
        <v>12</v>
      </c>
      <c r="F203" t="str">
        <f t="shared" si="35"/>
        <v>Friday</v>
      </c>
      <c r="G203" t="str">
        <f t="shared" si="36"/>
        <v>March</v>
      </c>
      <c r="H203" t="str">
        <f>VLOOKUP(C203,Productos!A:B,2,0)</f>
        <v>Producto G</v>
      </c>
      <c r="I203">
        <f>VLOOKUP(Ventas!C203,Productos!A:C,3,0)</f>
        <v>17</v>
      </c>
      <c r="J203">
        <f>VLOOKUP(C203,Productos!$A$1:$D$11,4,0)</f>
        <v>34</v>
      </c>
      <c r="K203" s="7" t="str">
        <f>VLOOKUP(D203,Vendedores!$A$1:$F$5000,6,0)</f>
        <v>Martin, Josefa</v>
      </c>
      <c r="L203" s="7">
        <f>VLOOKUP(D203,Vendedores!$A$1:$E$50000,5,0)</f>
        <v>4217</v>
      </c>
      <c r="M203">
        <f>VLOOKUP(D203,Vendedores!A:F,2,FALSE)</f>
        <v>5</v>
      </c>
      <c r="N203" s="7" t="str">
        <f>VLOOKUP(Ventas!D203,Vendedores!A:G,7,0)</f>
        <v>Vendedor Sr</v>
      </c>
      <c r="O203">
        <f>VLOOKUP(D203,Vendedores!A:H,8,0)</f>
        <v>2</v>
      </c>
      <c r="P203" s="18">
        <f t="shared" si="37"/>
        <v>34</v>
      </c>
      <c r="Q203" s="9">
        <f t="shared" si="33"/>
        <v>17</v>
      </c>
      <c r="R203" s="9">
        <f t="shared" si="43"/>
        <v>17</v>
      </c>
      <c r="S203" s="9">
        <f t="shared" si="38"/>
        <v>17</v>
      </c>
      <c r="T203" s="9">
        <f>VLOOKUP(O203,Comisiones!A:N,HLOOKUP(G203,Comisiones!$1:$7,2,0),0)</f>
        <v>0.11</v>
      </c>
      <c r="U203" s="9">
        <f t="shared" si="34"/>
        <v>408</v>
      </c>
      <c r="V203" s="9">
        <f t="shared" si="39"/>
        <v>204</v>
      </c>
      <c r="W203" s="9">
        <f t="shared" si="40"/>
        <v>44.88</v>
      </c>
      <c r="X203" s="9">
        <f t="shared" si="41"/>
        <v>159.12</v>
      </c>
      <c r="Y203" s="11">
        <f t="shared" si="42"/>
        <v>0.39</v>
      </c>
    </row>
    <row r="204" spans="1:25" x14ac:dyDescent="0.2">
      <c r="A204" s="2">
        <v>203</v>
      </c>
      <c r="B204" s="3">
        <v>44995</v>
      </c>
      <c r="C204" s="2">
        <v>7</v>
      </c>
      <c r="D204" s="2">
        <v>37</v>
      </c>
      <c r="E204" s="2">
        <v>17</v>
      </c>
      <c r="F204" t="str">
        <f t="shared" si="35"/>
        <v>Friday</v>
      </c>
      <c r="G204" t="str">
        <f t="shared" si="36"/>
        <v>March</v>
      </c>
      <c r="H204" t="str">
        <f>VLOOKUP(C204,Productos!A:B,2,0)</f>
        <v>Producto G</v>
      </c>
      <c r="I204">
        <f>VLOOKUP(Ventas!C204,Productos!A:C,3,0)</f>
        <v>17</v>
      </c>
      <c r="J204">
        <f>VLOOKUP(C204,Productos!$A$1:$D$11,4,0)</f>
        <v>34</v>
      </c>
      <c r="K204" s="7" t="str">
        <f>VLOOKUP(D204,Vendedores!$A$1:$F$5000,6,0)</f>
        <v>Gonzalez, Lionel</v>
      </c>
      <c r="L204" s="7">
        <f>VLOOKUP(D204,Vendedores!$A$1:$E$50000,5,0)</f>
        <v>4073</v>
      </c>
      <c r="M204">
        <f>VLOOKUP(D204,Vendedores!A:F,2,FALSE)</f>
        <v>5</v>
      </c>
      <c r="N204" s="7" t="str">
        <f>VLOOKUP(Ventas!D204,Vendedores!A:G,7,0)</f>
        <v>Vendedor Sr</v>
      </c>
      <c r="O204">
        <f>VLOOKUP(D204,Vendedores!A:H,8,0)</f>
        <v>2</v>
      </c>
      <c r="P204" s="18">
        <f t="shared" si="37"/>
        <v>34</v>
      </c>
      <c r="Q204" s="9">
        <f t="shared" si="33"/>
        <v>17</v>
      </c>
      <c r="R204" s="9">
        <f t="shared" si="43"/>
        <v>17</v>
      </c>
      <c r="S204" s="9">
        <f t="shared" si="38"/>
        <v>17</v>
      </c>
      <c r="T204" s="9">
        <f>VLOOKUP(O204,Comisiones!A:N,HLOOKUP(G204,Comisiones!$1:$7,2,0),0)</f>
        <v>0.11</v>
      </c>
      <c r="U204" s="9">
        <f t="shared" si="34"/>
        <v>578</v>
      </c>
      <c r="V204" s="9">
        <f t="shared" si="39"/>
        <v>289</v>
      </c>
      <c r="W204" s="9">
        <f t="shared" si="40"/>
        <v>63.58</v>
      </c>
      <c r="X204" s="9">
        <f t="shared" si="41"/>
        <v>225.42000000000002</v>
      </c>
      <c r="Y204" s="11">
        <f t="shared" si="42"/>
        <v>0.39</v>
      </c>
    </row>
    <row r="205" spans="1:25" x14ac:dyDescent="0.2">
      <c r="A205" s="2">
        <v>204</v>
      </c>
      <c r="B205" s="3">
        <v>44995</v>
      </c>
      <c r="C205" s="2">
        <v>7</v>
      </c>
      <c r="D205" s="2">
        <v>9</v>
      </c>
      <c r="E205" s="2">
        <v>10</v>
      </c>
      <c r="F205" t="str">
        <f t="shared" si="35"/>
        <v>Friday</v>
      </c>
      <c r="G205" t="str">
        <f t="shared" si="36"/>
        <v>March</v>
      </c>
      <c r="H205" t="str">
        <f>VLOOKUP(C205,Productos!A:B,2,0)</f>
        <v>Producto G</v>
      </c>
      <c r="I205">
        <f>VLOOKUP(Ventas!C205,Productos!A:C,3,0)</f>
        <v>17</v>
      </c>
      <c r="J205">
        <f>VLOOKUP(C205,Productos!$A$1:$D$11,4,0)</f>
        <v>34</v>
      </c>
      <c r="K205" s="7" t="str">
        <f>VLOOKUP(D205,Vendedores!$A$1:$F$5000,6,0)</f>
        <v>Gomez, Jose</v>
      </c>
      <c r="L205" s="7">
        <f>VLOOKUP(D205,Vendedores!$A$1:$E$50000,5,0)</f>
        <v>5400</v>
      </c>
      <c r="M205">
        <f>VLOOKUP(D205,Vendedores!A:F,2,FALSE)</f>
        <v>4</v>
      </c>
      <c r="N205" s="7" t="str">
        <f>VLOOKUP(Ventas!D205,Vendedores!A:G,7,0)</f>
        <v>Jefe</v>
      </c>
      <c r="O205">
        <f>VLOOKUP(D205,Vendedores!A:H,8,0)</f>
        <v>3</v>
      </c>
      <c r="P205" s="18">
        <f t="shared" si="37"/>
        <v>34</v>
      </c>
      <c r="Q205" s="9">
        <f t="shared" si="33"/>
        <v>17</v>
      </c>
      <c r="R205" s="9">
        <f t="shared" si="43"/>
        <v>17</v>
      </c>
      <c r="S205" s="9">
        <f t="shared" si="38"/>
        <v>17</v>
      </c>
      <c r="T205" s="9">
        <f>VLOOKUP(O205,Comisiones!A:N,HLOOKUP(G205,Comisiones!$1:$7,2,0),0)</f>
        <v>0.12</v>
      </c>
      <c r="U205" s="9">
        <f t="shared" si="34"/>
        <v>340</v>
      </c>
      <c r="V205" s="9">
        <f t="shared" si="39"/>
        <v>170</v>
      </c>
      <c r="W205" s="9">
        <f t="shared" si="40"/>
        <v>40.799999999999997</v>
      </c>
      <c r="X205" s="9">
        <f t="shared" si="41"/>
        <v>129.19999999999999</v>
      </c>
      <c r="Y205" s="11">
        <f t="shared" si="42"/>
        <v>0.37999999999999995</v>
      </c>
    </row>
    <row r="206" spans="1:25" x14ac:dyDescent="0.2">
      <c r="A206" s="2">
        <v>205</v>
      </c>
      <c r="B206" s="3">
        <v>44996</v>
      </c>
      <c r="C206" s="2">
        <v>10</v>
      </c>
      <c r="D206" s="2">
        <v>23</v>
      </c>
      <c r="E206" s="2">
        <v>15</v>
      </c>
      <c r="F206" t="str">
        <f t="shared" si="35"/>
        <v>Saturday</v>
      </c>
      <c r="G206" t="str">
        <f t="shared" si="36"/>
        <v>March</v>
      </c>
      <c r="H206" t="str">
        <f>VLOOKUP(C206,Productos!A:B,2,0)</f>
        <v>Producto J</v>
      </c>
      <c r="I206">
        <f>VLOOKUP(Ventas!C206,Productos!A:C,3,0)</f>
        <v>29</v>
      </c>
      <c r="J206">
        <f>VLOOKUP(C206,Productos!$A$1:$D$11,4,0)</f>
        <v>58</v>
      </c>
      <c r="K206" s="7" t="str">
        <f>VLOOKUP(D206,Vendedores!$A$1:$F$5000,6,0)</f>
        <v>Martinez, Pedro</v>
      </c>
      <c r="L206" s="7">
        <f>VLOOKUP(D206,Vendedores!$A$1:$E$50000,5,0)</f>
        <v>5555</v>
      </c>
      <c r="M206">
        <f>VLOOKUP(D206,Vendedores!A:F,2,FALSE)</f>
        <v>4</v>
      </c>
      <c r="N206" s="7" t="str">
        <f>VLOOKUP(Ventas!D206,Vendedores!A:G,7,0)</f>
        <v>Jefe</v>
      </c>
      <c r="O206">
        <f>VLOOKUP(D206,Vendedores!A:H,8,0)</f>
        <v>3</v>
      </c>
      <c r="P206" s="18">
        <f t="shared" si="37"/>
        <v>58</v>
      </c>
      <c r="Q206" s="9">
        <f t="shared" si="33"/>
        <v>29</v>
      </c>
      <c r="R206" s="9">
        <f t="shared" si="43"/>
        <v>29</v>
      </c>
      <c r="S206" s="9">
        <f t="shared" si="38"/>
        <v>29</v>
      </c>
      <c r="T206" s="9">
        <f>VLOOKUP(O206,Comisiones!A:N,HLOOKUP(G206,Comisiones!$1:$7,2,0),0)</f>
        <v>0.12</v>
      </c>
      <c r="U206" s="9">
        <f t="shared" si="34"/>
        <v>870</v>
      </c>
      <c r="V206" s="9">
        <f t="shared" si="39"/>
        <v>435</v>
      </c>
      <c r="W206" s="9">
        <f t="shared" si="40"/>
        <v>104.39999999999999</v>
      </c>
      <c r="X206" s="9">
        <f t="shared" si="41"/>
        <v>330.6</v>
      </c>
      <c r="Y206" s="11">
        <f t="shared" si="42"/>
        <v>0.38</v>
      </c>
    </row>
    <row r="207" spans="1:25" x14ac:dyDescent="0.2">
      <c r="A207" s="2">
        <v>206</v>
      </c>
      <c r="B207" s="3">
        <v>44996</v>
      </c>
      <c r="C207" s="2">
        <v>7</v>
      </c>
      <c r="D207" s="2">
        <v>3</v>
      </c>
      <c r="E207" s="2">
        <v>8</v>
      </c>
      <c r="F207" t="str">
        <f t="shared" si="35"/>
        <v>Saturday</v>
      </c>
      <c r="G207" t="str">
        <f t="shared" si="36"/>
        <v>March</v>
      </c>
      <c r="H207" t="str">
        <f>VLOOKUP(C207,Productos!A:B,2,0)</f>
        <v>Producto G</v>
      </c>
      <c r="I207">
        <f>VLOOKUP(Ventas!C207,Productos!A:C,3,0)</f>
        <v>17</v>
      </c>
      <c r="J207">
        <f>VLOOKUP(C207,Productos!$A$1:$D$11,4,0)</f>
        <v>34</v>
      </c>
      <c r="K207" s="7" t="str">
        <f>VLOOKUP(D207,Vendedores!$A$1:$F$5000,6,0)</f>
        <v>Gonzalez, Pedro</v>
      </c>
      <c r="L207" s="7">
        <f>VLOOKUP(D207,Vendedores!$A$1:$E$50000,5,0)</f>
        <v>5010</v>
      </c>
      <c r="M207">
        <f>VLOOKUP(D207,Vendedores!A:F,2,FALSE)</f>
        <v>4</v>
      </c>
      <c r="N207" s="7" t="str">
        <f>VLOOKUP(Ventas!D207,Vendedores!A:G,7,0)</f>
        <v>Jefe</v>
      </c>
      <c r="O207">
        <f>VLOOKUP(D207,Vendedores!A:H,8,0)</f>
        <v>3</v>
      </c>
      <c r="P207" s="18">
        <f t="shared" si="37"/>
        <v>34</v>
      </c>
      <c r="Q207" s="9">
        <f t="shared" si="33"/>
        <v>17</v>
      </c>
      <c r="R207" s="9">
        <f t="shared" si="43"/>
        <v>17</v>
      </c>
      <c r="S207" s="9">
        <f t="shared" si="38"/>
        <v>17</v>
      </c>
      <c r="T207" s="9">
        <f>VLOOKUP(O207,Comisiones!A:N,HLOOKUP(G207,Comisiones!$1:$7,2,0),0)</f>
        <v>0.12</v>
      </c>
      <c r="U207" s="9">
        <f t="shared" si="34"/>
        <v>272</v>
      </c>
      <c r="V207" s="9">
        <f t="shared" si="39"/>
        <v>136</v>
      </c>
      <c r="W207" s="9">
        <f t="shared" si="40"/>
        <v>32.64</v>
      </c>
      <c r="X207" s="9">
        <f t="shared" si="41"/>
        <v>103.36000000000001</v>
      </c>
      <c r="Y207" s="11">
        <f t="shared" si="42"/>
        <v>0.38000000000000006</v>
      </c>
    </row>
    <row r="208" spans="1:25" x14ac:dyDescent="0.2">
      <c r="A208" s="2">
        <v>207</v>
      </c>
      <c r="B208" s="3">
        <v>44996</v>
      </c>
      <c r="C208" s="2">
        <v>7</v>
      </c>
      <c r="D208" s="2">
        <v>6</v>
      </c>
      <c r="E208" s="2">
        <v>14</v>
      </c>
      <c r="F208" t="str">
        <f t="shared" si="35"/>
        <v>Saturday</v>
      </c>
      <c r="G208" t="str">
        <f t="shared" si="36"/>
        <v>March</v>
      </c>
      <c r="H208" t="str">
        <f>VLOOKUP(C208,Productos!A:B,2,0)</f>
        <v>Producto G</v>
      </c>
      <c r="I208">
        <f>VLOOKUP(Ventas!C208,Productos!A:C,3,0)</f>
        <v>17</v>
      </c>
      <c r="J208">
        <f>VLOOKUP(C208,Productos!$A$1:$D$11,4,0)</f>
        <v>34</v>
      </c>
      <c r="K208" s="7" t="str">
        <f>VLOOKUP(D208,Vendedores!$A$1:$F$5000,6,0)</f>
        <v>Martinez, Pilar</v>
      </c>
      <c r="L208" s="7">
        <f>VLOOKUP(D208,Vendedores!$A$1:$E$50000,5,0)</f>
        <v>2700</v>
      </c>
      <c r="M208">
        <f>VLOOKUP(D208,Vendedores!A:F,2,FALSE)</f>
        <v>2</v>
      </c>
      <c r="N208" s="7" t="str">
        <f>VLOOKUP(Ventas!D208,Vendedores!A:G,7,0)</f>
        <v>Director</v>
      </c>
      <c r="O208">
        <f>VLOOKUP(D208,Vendedores!A:H,8,0)</f>
        <v>4</v>
      </c>
      <c r="P208" s="18">
        <f t="shared" si="37"/>
        <v>30.6</v>
      </c>
      <c r="Q208" s="9">
        <f t="shared" si="33"/>
        <v>17</v>
      </c>
      <c r="R208" s="9">
        <f t="shared" si="43"/>
        <v>17</v>
      </c>
      <c r="S208" s="9">
        <f t="shared" si="38"/>
        <v>17</v>
      </c>
      <c r="T208" s="9">
        <f>VLOOKUP(O208,Comisiones!A:N,HLOOKUP(G208,Comisiones!$1:$7,2,0),0)</f>
        <v>0.13</v>
      </c>
      <c r="U208" s="9">
        <f t="shared" si="34"/>
        <v>428.40000000000003</v>
      </c>
      <c r="V208" s="9">
        <f t="shared" si="39"/>
        <v>238</v>
      </c>
      <c r="W208" s="9">
        <f t="shared" si="40"/>
        <v>55.692000000000007</v>
      </c>
      <c r="X208" s="9">
        <f t="shared" si="41"/>
        <v>134.70800000000003</v>
      </c>
      <c r="Y208" s="11">
        <f t="shared" si="42"/>
        <v>0.31444444444444447</v>
      </c>
    </row>
    <row r="209" spans="1:25" x14ac:dyDescent="0.2">
      <c r="A209" s="2">
        <v>208</v>
      </c>
      <c r="B209" s="3">
        <v>44997</v>
      </c>
      <c r="C209" s="2">
        <v>2</v>
      </c>
      <c r="D209" s="2">
        <v>32</v>
      </c>
      <c r="E209" s="2">
        <v>20</v>
      </c>
      <c r="F209" t="str">
        <f t="shared" si="35"/>
        <v>Sunday</v>
      </c>
      <c r="G209" t="str">
        <f t="shared" si="36"/>
        <v>March</v>
      </c>
      <c r="H209" t="str">
        <f>VLOOKUP(C209,Productos!A:B,2,0)</f>
        <v>Producto B</v>
      </c>
      <c r="I209">
        <f>VLOOKUP(Ventas!C209,Productos!A:C,3,0)</f>
        <v>14</v>
      </c>
      <c r="J209">
        <f>VLOOKUP(C209,Productos!$A$1:$D$11,4,0)</f>
        <v>28</v>
      </c>
      <c r="K209" s="7" t="str">
        <f>VLOOKUP(D209,Vendedores!$A$1:$F$5000,6,0)</f>
        <v>Gomez, Javier</v>
      </c>
      <c r="L209" s="7">
        <f>VLOOKUP(D209,Vendedores!$A$1:$E$50000,5,0)</f>
        <v>1612</v>
      </c>
      <c r="M209">
        <f>VLOOKUP(D209,Vendedores!A:F,2,FALSE)</f>
        <v>8</v>
      </c>
      <c r="N209" s="7" t="str">
        <f>VLOOKUP(Ventas!D209,Vendedores!A:G,7,0)</f>
        <v>Pasante</v>
      </c>
      <c r="O209">
        <f>VLOOKUP(D209,Vendedores!A:H,8,0)</f>
        <v>1</v>
      </c>
      <c r="P209" s="18">
        <f t="shared" si="37"/>
        <v>33.6</v>
      </c>
      <c r="Q209" s="9">
        <f t="shared" si="33"/>
        <v>14</v>
      </c>
      <c r="R209" s="9">
        <f t="shared" si="43"/>
        <v>14</v>
      </c>
      <c r="S209" s="9">
        <f t="shared" si="38"/>
        <v>14</v>
      </c>
      <c r="T209" s="9">
        <f>VLOOKUP(O209,Comisiones!A:N,HLOOKUP(G209,Comisiones!$1:$7,2,0),0)</f>
        <v>0.1</v>
      </c>
      <c r="U209" s="9">
        <f t="shared" si="34"/>
        <v>672</v>
      </c>
      <c r="V209" s="9">
        <f t="shared" si="39"/>
        <v>280</v>
      </c>
      <c r="W209" s="9">
        <f t="shared" si="40"/>
        <v>67.2</v>
      </c>
      <c r="X209" s="9">
        <f t="shared" si="41"/>
        <v>324.8</v>
      </c>
      <c r="Y209" s="11">
        <f t="shared" si="42"/>
        <v>0.48333333333333334</v>
      </c>
    </row>
    <row r="210" spans="1:25" x14ac:dyDescent="0.2">
      <c r="A210" s="2">
        <v>209</v>
      </c>
      <c r="B210" s="3">
        <v>44997</v>
      </c>
      <c r="C210" s="2">
        <v>9</v>
      </c>
      <c r="D210" s="2">
        <v>21</v>
      </c>
      <c r="E210" s="2">
        <v>15</v>
      </c>
      <c r="F210" t="str">
        <f t="shared" si="35"/>
        <v>Sunday</v>
      </c>
      <c r="G210" t="str">
        <f t="shared" si="36"/>
        <v>March</v>
      </c>
      <c r="H210" t="str">
        <f>VLOOKUP(C210,Productos!A:B,2,0)</f>
        <v>Producto I</v>
      </c>
      <c r="I210">
        <f>VLOOKUP(Ventas!C210,Productos!A:C,3,0)</f>
        <v>26</v>
      </c>
      <c r="J210">
        <f>VLOOKUP(C210,Productos!$A$1:$D$11,4,0)</f>
        <v>52</v>
      </c>
      <c r="K210" s="7" t="str">
        <f>VLOOKUP(D210,Vendedores!$A$1:$F$5000,6,0)</f>
        <v>Fernandez, Juan</v>
      </c>
      <c r="L210" s="7">
        <f>VLOOKUP(D210,Vendedores!$A$1:$E$50000,5,0)</f>
        <v>2616</v>
      </c>
      <c r="M210">
        <f>VLOOKUP(D210,Vendedores!A:F,2,FALSE)</f>
        <v>7</v>
      </c>
      <c r="N210" s="7" t="str">
        <f>VLOOKUP(Ventas!D210,Vendedores!A:G,7,0)</f>
        <v>Vendedor Jr</v>
      </c>
      <c r="O210">
        <f>VLOOKUP(D210,Vendedores!A:H,8,0)</f>
        <v>2</v>
      </c>
      <c r="P210" s="18">
        <f t="shared" si="37"/>
        <v>62.4</v>
      </c>
      <c r="Q210" s="9">
        <f t="shared" si="33"/>
        <v>26</v>
      </c>
      <c r="R210" s="9">
        <f t="shared" si="43"/>
        <v>26</v>
      </c>
      <c r="S210" s="9">
        <f t="shared" si="38"/>
        <v>26</v>
      </c>
      <c r="T210" s="9">
        <f>VLOOKUP(O210,Comisiones!A:N,HLOOKUP(G210,Comisiones!$1:$7,2,0),0)</f>
        <v>0.11</v>
      </c>
      <c r="U210" s="9">
        <f t="shared" si="34"/>
        <v>936</v>
      </c>
      <c r="V210" s="9">
        <f t="shared" si="39"/>
        <v>390</v>
      </c>
      <c r="W210" s="9">
        <f t="shared" si="40"/>
        <v>102.96</v>
      </c>
      <c r="X210" s="9">
        <f t="shared" si="41"/>
        <v>443.04</v>
      </c>
      <c r="Y210" s="11">
        <f t="shared" si="42"/>
        <v>0.47333333333333333</v>
      </c>
    </row>
    <row r="211" spans="1:25" x14ac:dyDescent="0.2">
      <c r="A211" s="2">
        <v>210</v>
      </c>
      <c r="B211" s="3">
        <v>44997</v>
      </c>
      <c r="C211" s="2">
        <v>7</v>
      </c>
      <c r="D211" s="2">
        <v>35</v>
      </c>
      <c r="E211" s="2">
        <v>13</v>
      </c>
      <c r="F211" t="str">
        <f t="shared" si="35"/>
        <v>Sunday</v>
      </c>
      <c r="G211" t="str">
        <f t="shared" si="36"/>
        <v>March</v>
      </c>
      <c r="H211" t="str">
        <f>VLOOKUP(C211,Productos!A:B,2,0)</f>
        <v>Producto G</v>
      </c>
      <c r="I211">
        <f>VLOOKUP(Ventas!C211,Productos!A:C,3,0)</f>
        <v>17</v>
      </c>
      <c r="J211">
        <f>VLOOKUP(C211,Productos!$A$1:$D$11,4,0)</f>
        <v>34</v>
      </c>
      <c r="K211" s="7" t="str">
        <f>VLOOKUP(D211,Vendedores!$A$1:$F$5000,6,0)</f>
        <v>Garcia, David</v>
      </c>
      <c r="L211" s="7">
        <f>VLOOKUP(D211,Vendedores!$A$1:$E$50000,5,0)</f>
        <v>2383</v>
      </c>
      <c r="M211">
        <f>VLOOKUP(D211,Vendedores!A:F,2,FALSE)</f>
        <v>7</v>
      </c>
      <c r="N211" s="7" t="str">
        <f>VLOOKUP(Ventas!D211,Vendedores!A:G,7,0)</f>
        <v>Vendedor Jr</v>
      </c>
      <c r="O211">
        <f>VLOOKUP(D211,Vendedores!A:H,8,0)</f>
        <v>2</v>
      </c>
      <c r="P211" s="18">
        <f t="shared" si="37"/>
        <v>40.799999999999997</v>
      </c>
      <c r="Q211" s="9">
        <f t="shared" si="33"/>
        <v>17</v>
      </c>
      <c r="R211" s="9">
        <f t="shared" si="43"/>
        <v>17</v>
      </c>
      <c r="S211" s="9">
        <f t="shared" si="38"/>
        <v>17</v>
      </c>
      <c r="T211" s="9">
        <f>VLOOKUP(O211,Comisiones!A:N,HLOOKUP(G211,Comisiones!$1:$7,2,0),0)</f>
        <v>0.11</v>
      </c>
      <c r="U211" s="9">
        <f t="shared" si="34"/>
        <v>530.4</v>
      </c>
      <c r="V211" s="9">
        <f t="shared" si="39"/>
        <v>221</v>
      </c>
      <c r="W211" s="9">
        <f t="shared" si="40"/>
        <v>58.344000000000001</v>
      </c>
      <c r="X211" s="9">
        <f t="shared" si="41"/>
        <v>251.05599999999998</v>
      </c>
      <c r="Y211" s="11">
        <f t="shared" si="42"/>
        <v>0.47333333333333333</v>
      </c>
    </row>
    <row r="212" spans="1:25" x14ac:dyDescent="0.2">
      <c r="A212" s="2">
        <v>211</v>
      </c>
      <c r="B212" s="3">
        <v>44998</v>
      </c>
      <c r="C212" s="2">
        <v>8</v>
      </c>
      <c r="D212" s="2">
        <v>34</v>
      </c>
      <c r="E212" s="2">
        <v>10</v>
      </c>
      <c r="F212" t="str">
        <f t="shared" si="35"/>
        <v>Monday</v>
      </c>
      <c r="G212" t="str">
        <f t="shared" si="36"/>
        <v>March</v>
      </c>
      <c r="H212" t="str">
        <f>VLOOKUP(C212,Productos!A:B,2,0)</f>
        <v>Producto H</v>
      </c>
      <c r="I212">
        <f>VLOOKUP(Ventas!C212,Productos!A:C,3,0)</f>
        <v>14</v>
      </c>
      <c r="J212">
        <f>VLOOKUP(C212,Productos!$A$1:$D$11,4,0)</f>
        <v>28</v>
      </c>
      <c r="K212" s="7" t="str">
        <f>VLOOKUP(D212,Vendedores!$A$1:$F$5000,6,0)</f>
        <v>Lopez, Teresa</v>
      </c>
      <c r="L212" s="7">
        <f>VLOOKUP(D212,Vendedores!$A$1:$E$50000,5,0)</f>
        <v>3680</v>
      </c>
      <c r="M212">
        <f>VLOOKUP(D212,Vendedores!A:F,2,FALSE)</f>
        <v>6</v>
      </c>
      <c r="N212" s="7" t="str">
        <f>VLOOKUP(Ventas!D212,Vendedores!A:G,7,0)</f>
        <v>Vendedor Ssr</v>
      </c>
      <c r="O212">
        <f>VLOOKUP(D212,Vendedores!A:H,8,0)</f>
        <v>2</v>
      </c>
      <c r="P212" s="18">
        <f t="shared" si="37"/>
        <v>28</v>
      </c>
      <c r="Q212" s="9">
        <f t="shared" si="33"/>
        <v>14</v>
      </c>
      <c r="R212" s="9">
        <f t="shared" si="43"/>
        <v>14</v>
      </c>
      <c r="S212" s="9">
        <f t="shared" si="38"/>
        <v>14</v>
      </c>
      <c r="T212" s="9">
        <f>VLOOKUP(O212,Comisiones!A:N,HLOOKUP(G212,Comisiones!$1:$7,2,0),0)</f>
        <v>0.11</v>
      </c>
      <c r="U212" s="9">
        <f t="shared" si="34"/>
        <v>280</v>
      </c>
      <c r="V212" s="9">
        <f t="shared" si="39"/>
        <v>140</v>
      </c>
      <c r="W212" s="9">
        <f t="shared" si="40"/>
        <v>30.8</v>
      </c>
      <c r="X212" s="9">
        <f t="shared" si="41"/>
        <v>109.19999999999999</v>
      </c>
      <c r="Y212" s="11">
        <f t="shared" si="42"/>
        <v>0.38999999999999996</v>
      </c>
    </row>
    <row r="213" spans="1:25" x14ac:dyDescent="0.2">
      <c r="A213" s="2">
        <v>212</v>
      </c>
      <c r="B213" s="3">
        <v>44998</v>
      </c>
      <c r="C213" s="2">
        <v>9</v>
      </c>
      <c r="D213" s="2">
        <v>4</v>
      </c>
      <c r="E213" s="2">
        <v>9</v>
      </c>
      <c r="F213" t="str">
        <f t="shared" si="35"/>
        <v>Monday</v>
      </c>
      <c r="G213" t="str">
        <f t="shared" si="36"/>
        <v>March</v>
      </c>
      <c r="H213" t="str">
        <f>VLOOKUP(C213,Productos!A:B,2,0)</f>
        <v>Producto I</v>
      </c>
      <c r="I213">
        <f>VLOOKUP(Ventas!C213,Productos!A:C,3,0)</f>
        <v>26</v>
      </c>
      <c r="J213">
        <f>VLOOKUP(C213,Productos!$A$1:$D$11,4,0)</f>
        <v>52</v>
      </c>
      <c r="K213" s="7" t="str">
        <f>VLOOKUP(D213,Vendedores!$A$1:$F$5000,6,0)</f>
        <v>Fernandez, Isabel</v>
      </c>
      <c r="L213" s="7">
        <f>VLOOKUP(D213,Vendedores!$A$1:$E$50000,5,0)</f>
        <v>4345</v>
      </c>
      <c r="M213">
        <f>VLOOKUP(D213,Vendedores!A:F,2,FALSE)</f>
        <v>5</v>
      </c>
      <c r="N213" s="7" t="str">
        <f>VLOOKUP(Ventas!D213,Vendedores!A:G,7,0)</f>
        <v>Vendedor Sr</v>
      </c>
      <c r="O213">
        <f>VLOOKUP(D213,Vendedores!A:H,8,0)</f>
        <v>2</v>
      </c>
      <c r="P213" s="18">
        <f t="shared" si="37"/>
        <v>52</v>
      </c>
      <c r="Q213" s="9">
        <f t="shared" si="33"/>
        <v>26</v>
      </c>
      <c r="R213" s="9">
        <f t="shared" si="43"/>
        <v>26</v>
      </c>
      <c r="S213" s="9">
        <f t="shared" si="38"/>
        <v>26</v>
      </c>
      <c r="T213" s="9">
        <f>VLOOKUP(O213,Comisiones!A:N,HLOOKUP(G213,Comisiones!$1:$7,2,0),0)</f>
        <v>0.11</v>
      </c>
      <c r="U213" s="9">
        <f t="shared" si="34"/>
        <v>468</v>
      </c>
      <c r="V213" s="9">
        <f t="shared" si="39"/>
        <v>234</v>
      </c>
      <c r="W213" s="9">
        <f t="shared" si="40"/>
        <v>51.48</v>
      </c>
      <c r="X213" s="9">
        <f t="shared" si="41"/>
        <v>182.51999999999998</v>
      </c>
      <c r="Y213" s="11">
        <f t="shared" si="42"/>
        <v>0.38999999999999996</v>
      </c>
    </row>
    <row r="214" spans="1:25" x14ac:dyDescent="0.2">
      <c r="A214" s="2">
        <v>213</v>
      </c>
      <c r="B214" s="3">
        <v>44998</v>
      </c>
      <c r="C214" s="2">
        <v>1</v>
      </c>
      <c r="D214" s="2">
        <v>28</v>
      </c>
      <c r="E214" s="2">
        <v>11</v>
      </c>
      <c r="F214" t="str">
        <f t="shared" si="35"/>
        <v>Monday</v>
      </c>
      <c r="G214" t="str">
        <f t="shared" si="36"/>
        <v>March</v>
      </c>
      <c r="H214" t="str">
        <f>VLOOKUP(C214,Productos!A:B,2,0)</f>
        <v>Producto A</v>
      </c>
      <c r="I214">
        <f>VLOOKUP(Ventas!C214,Productos!A:C,3,0)</f>
        <v>10</v>
      </c>
      <c r="J214">
        <f>VLOOKUP(C214,Productos!$A$1:$D$11,4,0)</f>
        <v>20</v>
      </c>
      <c r="K214" s="7" t="str">
        <f>VLOOKUP(D214,Vendedores!$A$1:$F$5000,6,0)</f>
        <v>Garcia, Manuel</v>
      </c>
      <c r="L214" s="7">
        <f>VLOOKUP(D214,Vendedores!$A$1:$E$50000,5,0)</f>
        <v>5249</v>
      </c>
      <c r="M214">
        <f>VLOOKUP(D214,Vendedores!A:F,2,FALSE)</f>
        <v>4</v>
      </c>
      <c r="N214" s="7" t="str">
        <f>VLOOKUP(Ventas!D214,Vendedores!A:G,7,0)</f>
        <v>Jefe</v>
      </c>
      <c r="O214">
        <f>VLOOKUP(D214,Vendedores!A:H,8,0)</f>
        <v>3</v>
      </c>
      <c r="P214" s="18">
        <f t="shared" si="37"/>
        <v>20</v>
      </c>
      <c r="Q214" s="9">
        <f t="shared" si="33"/>
        <v>10</v>
      </c>
      <c r="R214" s="9">
        <f t="shared" si="43"/>
        <v>10</v>
      </c>
      <c r="S214" s="9">
        <f t="shared" si="38"/>
        <v>10</v>
      </c>
      <c r="T214" s="9">
        <f>VLOOKUP(O214,Comisiones!A:N,HLOOKUP(G214,Comisiones!$1:$7,2,0),0)</f>
        <v>0.12</v>
      </c>
      <c r="U214" s="9">
        <f t="shared" si="34"/>
        <v>220</v>
      </c>
      <c r="V214" s="9">
        <f t="shared" si="39"/>
        <v>110</v>
      </c>
      <c r="W214" s="9">
        <f t="shared" si="40"/>
        <v>26.4</v>
      </c>
      <c r="X214" s="9">
        <f t="shared" si="41"/>
        <v>83.6</v>
      </c>
      <c r="Y214" s="11">
        <f t="shared" si="42"/>
        <v>0.37999999999999995</v>
      </c>
    </row>
    <row r="215" spans="1:25" x14ac:dyDescent="0.2">
      <c r="A215" s="2">
        <v>214</v>
      </c>
      <c r="B215" s="3">
        <v>44999</v>
      </c>
      <c r="C215" s="2">
        <v>3</v>
      </c>
      <c r="D215" s="2">
        <v>34</v>
      </c>
      <c r="E215" s="2">
        <v>13</v>
      </c>
      <c r="F215" t="str">
        <f t="shared" si="35"/>
        <v>Tuesday</v>
      </c>
      <c r="G215" t="str">
        <f t="shared" si="36"/>
        <v>March</v>
      </c>
      <c r="H215" t="str">
        <f>VLOOKUP(C215,Productos!A:B,2,0)</f>
        <v>Producto C</v>
      </c>
      <c r="I215">
        <f>VLOOKUP(Ventas!C215,Productos!A:C,3,0)</f>
        <v>23</v>
      </c>
      <c r="J215">
        <f>VLOOKUP(C215,Productos!$A$1:$D$11,4,0)</f>
        <v>46</v>
      </c>
      <c r="K215" s="7" t="str">
        <f>VLOOKUP(D215,Vendedores!$A$1:$F$5000,6,0)</f>
        <v>Lopez, Teresa</v>
      </c>
      <c r="L215" s="7">
        <f>VLOOKUP(D215,Vendedores!$A$1:$E$50000,5,0)</f>
        <v>3680</v>
      </c>
      <c r="M215">
        <f>VLOOKUP(D215,Vendedores!A:F,2,FALSE)</f>
        <v>6</v>
      </c>
      <c r="N215" s="7" t="str">
        <f>VLOOKUP(Ventas!D215,Vendedores!A:G,7,0)</f>
        <v>Vendedor Ssr</v>
      </c>
      <c r="O215">
        <f>VLOOKUP(D215,Vendedores!A:H,8,0)</f>
        <v>2</v>
      </c>
      <c r="P215" s="18">
        <f t="shared" si="37"/>
        <v>46</v>
      </c>
      <c r="Q215" s="9">
        <f t="shared" si="33"/>
        <v>23</v>
      </c>
      <c r="R215" s="9">
        <f t="shared" si="43"/>
        <v>23</v>
      </c>
      <c r="S215" s="9">
        <f t="shared" si="38"/>
        <v>23</v>
      </c>
      <c r="T215" s="9">
        <f>VLOOKUP(O215,Comisiones!A:N,HLOOKUP(G215,Comisiones!$1:$7,2,0),0)</f>
        <v>0.11</v>
      </c>
      <c r="U215" s="9">
        <f t="shared" si="34"/>
        <v>598</v>
      </c>
      <c r="V215" s="9">
        <f t="shared" si="39"/>
        <v>299</v>
      </c>
      <c r="W215" s="9">
        <f t="shared" si="40"/>
        <v>65.78</v>
      </c>
      <c r="X215" s="9">
        <f t="shared" si="41"/>
        <v>233.22000000000003</v>
      </c>
      <c r="Y215" s="11">
        <f t="shared" si="42"/>
        <v>0.39000000000000007</v>
      </c>
    </row>
    <row r="216" spans="1:25" x14ac:dyDescent="0.2">
      <c r="A216" s="2">
        <v>215</v>
      </c>
      <c r="B216" s="3">
        <v>44999</v>
      </c>
      <c r="C216" s="2">
        <v>4</v>
      </c>
      <c r="D216" s="2">
        <v>4</v>
      </c>
      <c r="E216" s="2">
        <v>20</v>
      </c>
      <c r="F216" t="str">
        <f t="shared" si="35"/>
        <v>Tuesday</v>
      </c>
      <c r="G216" t="str">
        <f t="shared" si="36"/>
        <v>March</v>
      </c>
      <c r="H216" t="str">
        <f>VLOOKUP(C216,Productos!A:B,2,0)</f>
        <v>Producto D</v>
      </c>
      <c r="I216">
        <f>VLOOKUP(Ventas!C216,Productos!A:C,3,0)</f>
        <v>14</v>
      </c>
      <c r="J216">
        <f>VLOOKUP(C216,Productos!$A$1:$D$11,4,0)</f>
        <v>28</v>
      </c>
      <c r="K216" s="7" t="str">
        <f>VLOOKUP(D216,Vendedores!$A$1:$F$5000,6,0)</f>
        <v>Fernandez, Isabel</v>
      </c>
      <c r="L216" s="7">
        <f>VLOOKUP(D216,Vendedores!$A$1:$E$50000,5,0)</f>
        <v>4345</v>
      </c>
      <c r="M216">
        <f>VLOOKUP(D216,Vendedores!A:F,2,FALSE)</f>
        <v>5</v>
      </c>
      <c r="N216" s="7" t="str">
        <f>VLOOKUP(Ventas!D216,Vendedores!A:G,7,0)</f>
        <v>Vendedor Sr</v>
      </c>
      <c r="O216">
        <f>VLOOKUP(D216,Vendedores!A:H,8,0)</f>
        <v>2</v>
      </c>
      <c r="P216" s="18">
        <f t="shared" si="37"/>
        <v>28</v>
      </c>
      <c r="Q216" s="9">
        <f t="shared" si="33"/>
        <v>14</v>
      </c>
      <c r="R216" s="9">
        <f t="shared" si="43"/>
        <v>14</v>
      </c>
      <c r="S216" s="9">
        <f t="shared" si="38"/>
        <v>14</v>
      </c>
      <c r="T216" s="9">
        <f>VLOOKUP(O216,Comisiones!A:N,HLOOKUP(G216,Comisiones!$1:$7,2,0),0)</f>
        <v>0.11</v>
      </c>
      <c r="U216" s="9">
        <f t="shared" si="34"/>
        <v>560</v>
      </c>
      <c r="V216" s="9">
        <f t="shared" si="39"/>
        <v>280</v>
      </c>
      <c r="W216" s="9">
        <f t="shared" si="40"/>
        <v>61.6</v>
      </c>
      <c r="X216" s="9">
        <f t="shared" si="41"/>
        <v>218.39999999999998</v>
      </c>
      <c r="Y216" s="11">
        <f t="shared" si="42"/>
        <v>0.38999999999999996</v>
      </c>
    </row>
    <row r="217" spans="1:25" x14ac:dyDescent="0.2">
      <c r="A217" s="2">
        <v>216</v>
      </c>
      <c r="B217" s="3">
        <v>44999</v>
      </c>
      <c r="C217" s="2">
        <v>7</v>
      </c>
      <c r="D217" s="2">
        <v>29</v>
      </c>
      <c r="E217" s="2">
        <v>19</v>
      </c>
      <c r="F217" t="str">
        <f t="shared" si="35"/>
        <v>Tuesday</v>
      </c>
      <c r="G217" t="str">
        <f t="shared" si="36"/>
        <v>March</v>
      </c>
      <c r="H217" t="str">
        <f>VLOOKUP(C217,Productos!A:B,2,0)</f>
        <v>Producto G</v>
      </c>
      <c r="I217">
        <f>VLOOKUP(Ventas!C217,Productos!A:C,3,0)</f>
        <v>17</v>
      </c>
      <c r="J217">
        <f>VLOOKUP(C217,Productos!$A$1:$D$11,4,0)</f>
        <v>34</v>
      </c>
      <c r="K217" s="7" t="str">
        <f>VLOOKUP(D217,Vendedores!$A$1:$F$5000,6,0)</f>
        <v>Rodriguez, Jose</v>
      </c>
      <c r="L217" s="7">
        <f>VLOOKUP(D217,Vendedores!$A$1:$E$50000,5,0)</f>
        <v>4645</v>
      </c>
      <c r="M217">
        <f>VLOOKUP(D217,Vendedores!A:F,2,FALSE)</f>
        <v>5</v>
      </c>
      <c r="N217" s="7" t="str">
        <f>VLOOKUP(Ventas!D217,Vendedores!A:G,7,0)</f>
        <v>Vendedor Sr</v>
      </c>
      <c r="O217">
        <f>VLOOKUP(D217,Vendedores!A:H,8,0)</f>
        <v>2</v>
      </c>
      <c r="P217" s="18">
        <f t="shared" si="37"/>
        <v>34</v>
      </c>
      <c r="Q217" s="9">
        <f t="shared" si="33"/>
        <v>17</v>
      </c>
      <c r="R217" s="9">
        <f t="shared" si="43"/>
        <v>17</v>
      </c>
      <c r="S217" s="9">
        <f t="shared" si="38"/>
        <v>17</v>
      </c>
      <c r="T217" s="9">
        <f>VLOOKUP(O217,Comisiones!A:N,HLOOKUP(G217,Comisiones!$1:$7,2,0),0)</f>
        <v>0.11</v>
      </c>
      <c r="U217" s="9">
        <f t="shared" si="34"/>
        <v>646</v>
      </c>
      <c r="V217" s="9">
        <f t="shared" si="39"/>
        <v>323</v>
      </c>
      <c r="W217" s="9">
        <f t="shared" si="40"/>
        <v>71.06</v>
      </c>
      <c r="X217" s="9">
        <f t="shared" si="41"/>
        <v>251.94</v>
      </c>
      <c r="Y217" s="11">
        <f t="shared" si="42"/>
        <v>0.39</v>
      </c>
    </row>
    <row r="218" spans="1:25" x14ac:dyDescent="0.2">
      <c r="A218" s="2">
        <v>217</v>
      </c>
      <c r="B218" s="3">
        <v>45000</v>
      </c>
      <c r="C218" s="2">
        <v>10</v>
      </c>
      <c r="D218" s="2">
        <v>9</v>
      </c>
      <c r="E218" s="2">
        <v>18</v>
      </c>
      <c r="F218" t="str">
        <f t="shared" si="35"/>
        <v>Wednesday</v>
      </c>
      <c r="G218" t="str">
        <f t="shared" si="36"/>
        <v>March</v>
      </c>
      <c r="H218" t="str">
        <f>VLOOKUP(C218,Productos!A:B,2,0)</f>
        <v>Producto J</v>
      </c>
      <c r="I218">
        <f>VLOOKUP(Ventas!C218,Productos!A:C,3,0)</f>
        <v>29</v>
      </c>
      <c r="J218">
        <f>VLOOKUP(C218,Productos!$A$1:$D$11,4,0)</f>
        <v>58</v>
      </c>
      <c r="K218" s="7" t="str">
        <f>VLOOKUP(D218,Vendedores!$A$1:$F$5000,6,0)</f>
        <v>Gomez, Jose</v>
      </c>
      <c r="L218" s="7">
        <f>VLOOKUP(D218,Vendedores!$A$1:$E$50000,5,0)</f>
        <v>5400</v>
      </c>
      <c r="M218">
        <f>VLOOKUP(D218,Vendedores!A:F,2,FALSE)</f>
        <v>4</v>
      </c>
      <c r="N218" s="7" t="str">
        <f>VLOOKUP(Ventas!D218,Vendedores!A:G,7,0)</f>
        <v>Jefe</v>
      </c>
      <c r="O218">
        <f>VLOOKUP(D218,Vendedores!A:H,8,0)</f>
        <v>3</v>
      </c>
      <c r="P218" s="18">
        <f t="shared" si="37"/>
        <v>58</v>
      </c>
      <c r="Q218" s="9">
        <f t="shared" si="33"/>
        <v>29</v>
      </c>
      <c r="R218" s="9">
        <f t="shared" si="43"/>
        <v>29</v>
      </c>
      <c r="S218" s="9">
        <f t="shared" si="38"/>
        <v>29</v>
      </c>
      <c r="T218" s="9">
        <f>VLOOKUP(O218,Comisiones!A:N,HLOOKUP(G218,Comisiones!$1:$7,2,0),0)</f>
        <v>0.12</v>
      </c>
      <c r="U218" s="9">
        <f t="shared" si="34"/>
        <v>1044</v>
      </c>
      <c r="V218" s="9">
        <f t="shared" si="39"/>
        <v>522</v>
      </c>
      <c r="W218" s="9">
        <f t="shared" si="40"/>
        <v>125.28</v>
      </c>
      <c r="X218" s="9">
        <f t="shared" si="41"/>
        <v>396.72</v>
      </c>
      <c r="Y218" s="11">
        <f t="shared" si="42"/>
        <v>0.38</v>
      </c>
    </row>
    <row r="219" spans="1:25" x14ac:dyDescent="0.2">
      <c r="A219" s="2">
        <v>218</v>
      </c>
      <c r="B219" s="3">
        <v>45000</v>
      </c>
      <c r="C219" s="2">
        <v>2</v>
      </c>
      <c r="D219" s="2">
        <v>30</v>
      </c>
      <c r="E219" s="2">
        <v>18</v>
      </c>
      <c r="F219" t="str">
        <f t="shared" si="35"/>
        <v>Wednesday</v>
      </c>
      <c r="G219" t="str">
        <f t="shared" si="36"/>
        <v>March</v>
      </c>
      <c r="H219" t="str">
        <f>VLOOKUP(C219,Productos!A:B,2,0)</f>
        <v>Producto B</v>
      </c>
      <c r="I219">
        <f>VLOOKUP(Ventas!C219,Productos!A:C,3,0)</f>
        <v>14</v>
      </c>
      <c r="J219">
        <f>VLOOKUP(C219,Productos!$A$1:$D$11,4,0)</f>
        <v>28</v>
      </c>
      <c r="K219" s="7" t="str">
        <f>VLOOKUP(D219,Vendedores!$A$1:$F$5000,6,0)</f>
        <v>Gonzalez, Francisco</v>
      </c>
      <c r="L219" s="7">
        <f>VLOOKUP(D219,Vendedores!$A$1:$E$50000,5,0)</f>
        <v>3909</v>
      </c>
      <c r="M219">
        <f>VLOOKUP(D219,Vendedores!A:F,2,FALSE)</f>
        <v>6</v>
      </c>
      <c r="N219" s="7" t="str">
        <f>VLOOKUP(Ventas!D219,Vendedores!A:G,7,0)</f>
        <v>Vendedor Ssr</v>
      </c>
      <c r="O219">
        <f>VLOOKUP(D219,Vendedores!A:H,8,0)</f>
        <v>2</v>
      </c>
      <c r="P219" s="18">
        <f t="shared" si="37"/>
        <v>28</v>
      </c>
      <c r="Q219" s="9">
        <f t="shared" si="33"/>
        <v>14</v>
      </c>
      <c r="R219" s="9">
        <f t="shared" si="43"/>
        <v>14</v>
      </c>
      <c r="S219" s="9">
        <f t="shared" si="38"/>
        <v>14</v>
      </c>
      <c r="T219" s="9">
        <f>VLOOKUP(O219,Comisiones!A:N,HLOOKUP(G219,Comisiones!$1:$7,2,0),0)</f>
        <v>0.11</v>
      </c>
      <c r="U219" s="9">
        <f t="shared" si="34"/>
        <v>504</v>
      </c>
      <c r="V219" s="9">
        <f t="shared" si="39"/>
        <v>252</v>
      </c>
      <c r="W219" s="9">
        <f t="shared" si="40"/>
        <v>55.44</v>
      </c>
      <c r="X219" s="9">
        <f t="shared" si="41"/>
        <v>196.56</v>
      </c>
      <c r="Y219" s="11">
        <f t="shared" si="42"/>
        <v>0.39</v>
      </c>
    </row>
    <row r="220" spans="1:25" x14ac:dyDescent="0.2">
      <c r="A220" s="2">
        <v>219</v>
      </c>
      <c r="B220" s="3">
        <v>45000</v>
      </c>
      <c r="C220" s="2">
        <v>9</v>
      </c>
      <c r="D220" s="2">
        <v>15</v>
      </c>
      <c r="E220" s="2">
        <v>13</v>
      </c>
      <c r="F220" t="str">
        <f t="shared" si="35"/>
        <v>Wednesday</v>
      </c>
      <c r="G220" t="str">
        <f t="shared" si="36"/>
        <v>March</v>
      </c>
      <c r="H220" t="str">
        <f>VLOOKUP(C220,Productos!A:B,2,0)</f>
        <v>Producto I</v>
      </c>
      <c r="I220">
        <f>VLOOKUP(Ventas!C220,Productos!A:C,3,0)</f>
        <v>26</v>
      </c>
      <c r="J220">
        <f>VLOOKUP(C220,Productos!$A$1:$D$11,4,0)</f>
        <v>52</v>
      </c>
      <c r="K220" s="7" t="str">
        <f>VLOOKUP(D220,Vendedores!$A$1:$F$5000,6,0)</f>
        <v>Gomez, David</v>
      </c>
      <c r="L220" s="7">
        <f>VLOOKUP(D220,Vendedores!$A$1:$E$50000,5,0)</f>
        <v>1821</v>
      </c>
      <c r="M220">
        <f>VLOOKUP(D220,Vendedores!A:F,2,FALSE)</f>
        <v>8</v>
      </c>
      <c r="N220" s="7" t="str">
        <f>VLOOKUP(Ventas!D220,Vendedores!A:G,7,0)</f>
        <v>Pasante</v>
      </c>
      <c r="O220">
        <f>VLOOKUP(D220,Vendedores!A:H,8,0)</f>
        <v>1</v>
      </c>
      <c r="P220" s="18">
        <f t="shared" si="37"/>
        <v>52</v>
      </c>
      <c r="Q220" s="9">
        <f t="shared" si="33"/>
        <v>26</v>
      </c>
      <c r="R220" s="9">
        <f t="shared" si="43"/>
        <v>26</v>
      </c>
      <c r="S220" s="9">
        <f t="shared" si="38"/>
        <v>26</v>
      </c>
      <c r="T220" s="9">
        <f>VLOOKUP(O220,Comisiones!A:N,HLOOKUP(G220,Comisiones!$1:$7,2,0),0)</f>
        <v>0.1</v>
      </c>
      <c r="U220" s="9">
        <f t="shared" si="34"/>
        <v>676</v>
      </c>
      <c r="V220" s="9">
        <f t="shared" si="39"/>
        <v>338</v>
      </c>
      <c r="W220" s="9">
        <f t="shared" si="40"/>
        <v>67.600000000000009</v>
      </c>
      <c r="X220" s="9">
        <f t="shared" si="41"/>
        <v>270.39999999999998</v>
      </c>
      <c r="Y220" s="11">
        <f t="shared" si="42"/>
        <v>0.39999999999999997</v>
      </c>
    </row>
    <row r="221" spans="1:25" x14ac:dyDescent="0.2">
      <c r="A221" s="2">
        <v>220</v>
      </c>
      <c r="B221" s="3">
        <v>45001</v>
      </c>
      <c r="C221" s="2">
        <v>5</v>
      </c>
      <c r="D221" s="2">
        <v>2</v>
      </c>
      <c r="E221" s="2">
        <v>18</v>
      </c>
      <c r="F221" t="str">
        <f t="shared" si="35"/>
        <v>Thursday</v>
      </c>
      <c r="G221" t="str">
        <f t="shared" si="36"/>
        <v>March</v>
      </c>
      <c r="H221" t="str">
        <f>VLOOKUP(C221,Productos!A:B,2,0)</f>
        <v>Producto E</v>
      </c>
      <c r="I221">
        <f>VLOOKUP(Ventas!C221,Productos!A:C,3,0)</f>
        <v>24</v>
      </c>
      <c r="J221">
        <f>VLOOKUP(C221,Productos!$A$1:$D$11,4,0)</f>
        <v>48</v>
      </c>
      <c r="K221" s="7" t="str">
        <f>VLOOKUP(D221,Vendedores!$A$1:$F$5000,6,0)</f>
        <v>Rodriguez, Ana</v>
      </c>
      <c r="L221" s="7">
        <f>VLOOKUP(D221,Vendedores!$A$1:$E$50000,5,0)</f>
        <v>6979</v>
      </c>
      <c r="M221">
        <f>VLOOKUP(D221,Vendedores!A:F,2,FALSE)</f>
        <v>3</v>
      </c>
      <c r="N221" s="7" t="str">
        <f>VLOOKUP(Ventas!D221,Vendedores!A:G,7,0)</f>
        <v>Gerente</v>
      </c>
      <c r="O221">
        <f>VLOOKUP(D221,Vendedores!A:H,8,0)</f>
        <v>3</v>
      </c>
      <c r="P221" s="18">
        <f t="shared" si="37"/>
        <v>43.2</v>
      </c>
      <c r="Q221" s="9">
        <f t="shared" si="33"/>
        <v>24</v>
      </c>
      <c r="R221" s="9">
        <f t="shared" si="43"/>
        <v>24</v>
      </c>
      <c r="S221" s="9">
        <f t="shared" si="38"/>
        <v>24</v>
      </c>
      <c r="T221" s="9">
        <f>VLOOKUP(O221,Comisiones!A:N,HLOOKUP(G221,Comisiones!$1:$7,2,0),0)</f>
        <v>0.12</v>
      </c>
      <c r="U221" s="9">
        <f t="shared" si="34"/>
        <v>777.6</v>
      </c>
      <c r="V221" s="9">
        <f t="shared" si="39"/>
        <v>432</v>
      </c>
      <c r="W221" s="9">
        <f t="shared" si="40"/>
        <v>93.311999999999998</v>
      </c>
      <c r="X221" s="9">
        <f t="shared" si="41"/>
        <v>252.28800000000001</v>
      </c>
      <c r="Y221" s="11">
        <f t="shared" si="42"/>
        <v>0.32444444444444442</v>
      </c>
    </row>
    <row r="222" spans="1:25" x14ac:dyDescent="0.2">
      <c r="A222" s="2">
        <v>221</v>
      </c>
      <c r="B222" s="3">
        <v>45001</v>
      </c>
      <c r="C222" s="2">
        <v>7</v>
      </c>
      <c r="D222" s="2">
        <v>18</v>
      </c>
      <c r="E222" s="2">
        <v>15</v>
      </c>
      <c r="F222" t="str">
        <f t="shared" si="35"/>
        <v>Thursday</v>
      </c>
      <c r="G222" t="str">
        <f t="shared" si="36"/>
        <v>March</v>
      </c>
      <c r="H222" t="str">
        <f>VLOOKUP(C222,Productos!A:B,2,0)</f>
        <v>Producto G</v>
      </c>
      <c r="I222">
        <f>VLOOKUP(Ventas!C222,Productos!A:C,3,0)</f>
        <v>17</v>
      </c>
      <c r="J222">
        <f>VLOOKUP(C222,Productos!$A$1:$D$11,4,0)</f>
        <v>34</v>
      </c>
      <c r="K222" s="7" t="str">
        <f>VLOOKUP(D222,Vendedores!$A$1:$F$5000,6,0)</f>
        <v>Garcia, Jose</v>
      </c>
      <c r="L222" s="7">
        <f>VLOOKUP(D222,Vendedores!$A$1:$E$50000,5,0)</f>
        <v>5194</v>
      </c>
      <c r="M222">
        <f>VLOOKUP(D222,Vendedores!A:F,2,FALSE)</f>
        <v>4</v>
      </c>
      <c r="N222" s="7" t="str">
        <f>VLOOKUP(Ventas!D222,Vendedores!A:G,7,0)</f>
        <v>Jefe</v>
      </c>
      <c r="O222">
        <f>VLOOKUP(D222,Vendedores!A:H,8,0)</f>
        <v>3</v>
      </c>
      <c r="P222" s="18">
        <f t="shared" si="37"/>
        <v>34</v>
      </c>
      <c r="Q222" s="9">
        <f t="shared" si="33"/>
        <v>17</v>
      </c>
      <c r="R222" s="9">
        <f t="shared" si="43"/>
        <v>17</v>
      </c>
      <c r="S222" s="9">
        <f t="shared" si="38"/>
        <v>17</v>
      </c>
      <c r="T222" s="9">
        <f>VLOOKUP(O222,Comisiones!A:N,HLOOKUP(G222,Comisiones!$1:$7,2,0),0)</f>
        <v>0.12</v>
      </c>
      <c r="U222" s="9">
        <f t="shared" si="34"/>
        <v>510</v>
      </c>
      <c r="V222" s="9">
        <f t="shared" si="39"/>
        <v>255</v>
      </c>
      <c r="W222" s="9">
        <f t="shared" si="40"/>
        <v>61.199999999999996</v>
      </c>
      <c r="X222" s="9">
        <f t="shared" si="41"/>
        <v>193.8</v>
      </c>
      <c r="Y222" s="11">
        <f t="shared" si="42"/>
        <v>0.38</v>
      </c>
    </row>
    <row r="223" spans="1:25" x14ac:dyDescent="0.2">
      <c r="A223" s="2">
        <v>222</v>
      </c>
      <c r="B223" s="3">
        <v>45001</v>
      </c>
      <c r="C223" s="2">
        <v>6</v>
      </c>
      <c r="D223" s="2">
        <v>19</v>
      </c>
      <c r="E223" s="2">
        <v>15</v>
      </c>
      <c r="F223" t="str">
        <f t="shared" si="35"/>
        <v>Thursday</v>
      </c>
      <c r="G223" t="str">
        <f t="shared" si="36"/>
        <v>March</v>
      </c>
      <c r="H223" t="str">
        <f>VLOOKUP(C223,Productos!A:B,2,0)</f>
        <v>Producto F</v>
      </c>
      <c r="I223">
        <f>VLOOKUP(Ventas!C223,Productos!A:C,3,0)</f>
        <v>16</v>
      </c>
      <c r="J223">
        <f>VLOOKUP(C223,Productos!$A$1:$D$11,4,0)</f>
        <v>32</v>
      </c>
      <c r="K223" s="7" t="str">
        <f>VLOOKUP(D223,Vendedores!$A$1:$F$5000,6,0)</f>
        <v>Rodriguez, Maria</v>
      </c>
      <c r="L223" s="7">
        <f>VLOOKUP(D223,Vendedores!$A$1:$E$50000,5,0)</f>
        <v>4862</v>
      </c>
      <c r="M223">
        <f>VLOOKUP(D223,Vendedores!A:F,2,FALSE)</f>
        <v>5</v>
      </c>
      <c r="N223" s="7" t="str">
        <f>VLOOKUP(Ventas!D223,Vendedores!A:G,7,0)</f>
        <v>Vendedor Sr</v>
      </c>
      <c r="O223">
        <f>VLOOKUP(D223,Vendedores!A:H,8,0)</f>
        <v>2</v>
      </c>
      <c r="P223" s="18">
        <f t="shared" si="37"/>
        <v>32</v>
      </c>
      <c r="Q223" s="9">
        <f t="shared" si="33"/>
        <v>16</v>
      </c>
      <c r="R223" s="9">
        <f t="shared" si="43"/>
        <v>16</v>
      </c>
      <c r="S223" s="9">
        <f t="shared" si="38"/>
        <v>16</v>
      </c>
      <c r="T223" s="9">
        <f>VLOOKUP(O223,Comisiones!A:N,HLOOKUP(G223,Comisiones!$1:$7,2,0),0)</f>
        <v>0.11</v>
      </c>
      <c r="U223" s="9">
        <f t="shared" si="34"/>
        <v>480</v>
      </c>
      <c r="V223" s="9">
        <f t="shared" si="39"/>
        <v>240</v>
      </c>
      <c r="W223" s="9">
        <f t="shared" si="40"/>
        <v>52.8</v>
      </c>
      <c r="X223" s="9">
        <f t="shared" si="41"/>
        <v>187.2</v>
      </c>
      <c r="Y223" s="11">
        <f t="shared" si="42"/>
        <v>0.38999999999999996</v>
      </c>
    </row>
    <row r="224" spans="1:25" x14ac:dyDescent="0.2">
      <c r="A224" s="2">
        <v>223</v>
      </c>
      <c r="B224" s="3">
        <v>45002</v>
      </c>
      <c r="C224" s="2">
        <v>2</v>
      </c>
      <c r="D224" s="2">
        <v>33</v>
      </c>
      <c r="E224" s="2">
        <v>18</v>
      </c>
      <c r="F224" t="str">
        <f t="shared" si="35"/>
        <v>Friday</v>
      </c>
      <c r="G224" t="str">
        <f t="shared" si="36"/>
        <v>March</v>
      </c>
      <c r="H224" t="str">
        <f>VLOOKUP(C224,Productos!A:B,2,0)</f>
        <v>Producto B</v>
      </c>
      <c r="I224">
        <f>VLOOKUP(Ventas!C224,Productos!A:C,3,0)</f>
        <v>14</v>
      </c>
      <c r="J224">
        <f>VLOOKUP(C224,Productos!$A$1:$D$11,4,0)</f>
        <v>28</v>
      </c>
      <c r="K224" s="7" t="str">
        <f>VLOOKUP(D224,Vendedores!$A$1:$F$5000,6,0)</f>
        <v>Martin, Josefa</v>
      </c>
      <c r="L224" s="7">
        <f>VLOOKUP(D224,Vendedores!$A$1:$E$50000,5,0)</f>
        <v>4217</v>
      </c>
      <c r="M224">
        <f>VLOOKUP(D224,Vendedores!A:F,2,FALSE)</f>
        <v>5</v>
      </c>
      <c r="N224" s="7" t="str">
        <f>VLOOKUP(Ventas!D224,Vendedores!A:G,7,0)</f>
        <v>Vendedor Sr</v>
      </c>
      <c r="O224">
        <f>VLOOKUP(D224,Vendedores!A:H,8,0)</f>
        <v>2</v>
      </c>
      <c r="P224" s="18">
        <f t="shared" si="37"/>
        <v>28</v>
      </c>
      <c r="Q224" s="9">
        <f t="shared" si="33"/>
        <v>14</v>
      </c>
      <c r="R224" s="9">
        <f t="shared" si="43"/>
        <v>14</v>
      </c>
      <c r="S224" s="9">
        <f t="shared" si="38"/>
        <v>14</v>
      </c>
      <c r="T224" s="9">
        <f>VLOOKUP(O224,Comisiones!A:N,HLOOKUP(G224,Comisiones!$1:$7,2,0),0)</f>
        <v>0.11</v>
      </c>
      <c r="U224" s="9">
        <f t="shared" si="34"/>
        <v>504</v>
      </c>
      <c r="V224" s="9">
        <f t="shared" si="39"/>
        <v>252</v>
      </c>
      <c r="W224" s="9">
        <f t="shared" si="40"/>
        <v>55.44</v>
      </c>
      <c r="X224" s="9">
        <f t="shared" si="41"/>
        <v>196.56</v>
      </c>
      <c r="Y224" s="11">
        <f t="shared" si="42"/>
        <v>0.39</v>
      </c>
    </row>
    <row r="225" spans="1:25" x14ac:dyDescent="0.2">
      <c r="A225" s="2">
        <v>224</v>
      </c>
      <c r="B225" s="3">
        <v>45002</v>
      </c>
      <c r="C225" s="2">
        <v>3</v>
      </c>
      <c r="D225" s="2">
        <v>33</v>
      </c>
      <c r="E225" s="2">
        <v>17</v>
      </c>
      <c r="F225" t="str">
        <f t="shared" si="35"/>
        <v>Friday</v>
      </c>
      <c r="G225" t="str">
        <f t="shared" si="36"/>
        <v>March</v>
      </c>
      <c r="H225" t="str">
        <f>VLOOKUP(C225,Productos!A:B,2,0)</f>
        <v>Producto C</v>
      </c>
      <c r="I225">
        <f>VLOOKUP(Ventas!C225,Productos!A:C,3,0)</f>
        <v>23</v>
      </c>
      <c r="J225">
        <f>VLOOKUP(C225,Productos!$A$1:$D$11,4,0)</f>
        <v>46</v>
      </c>
      <c r="K225" s="7" t="str">
        <f>VLOOKUP(D225,Vendedores!$A$1:$F$5000,6,0)</f>
        <v>Martin, Josefa</v>
      </c>
      <c r="L225" s="7">
        <f>VLOOKUP(D225,Vendedores!$A$1:$E$50000,5,0)</f>
        <v>4217</v>
      </c>
      <c r="M225">
        <f>VLOOKUP(D225,Vendedores!A:F,2,FALSE)</f>
        <v>5</v>
      </c>
      <c r="N225" s="7" t="str">
        <f>VLOOKUP(Ventas!D225,Vendedores!A:G,7,0)</f>
        <v>Vendedor Sr</v>
      </c>
      <c r="O225">
        <f>VLOOKUP(D225,Vendedores!A:H,8,0)</f>
        <v>2</v>
      </c>
      <c r="P225" s="18">
        <f t="shared" si="37"/>
        <v>46</v>
      </c>
      <c r="Q225" s="9">
        <f t="shared" si="33"/>
        <v>23</v>
      </c>
      <c r="R225" s="9">
        <f t="shared" si="43"/>
        <v>23</v>
      </c>
      <c r="S225" s="9">
        <f t="shared" si="38"/>
        <v>23</v>
      </c>
      <c r="T225" s="9">
        <f>VLOOKUP(O225,Comisiones!A:N,HLOOKUP(G225,Comisiones!$1:$7,2,0),0)</f>
        <v>0.11</v>
      </c>
      <c r="U225" s="9">
        <f t="shared" si="34"/>
        <v>782</v>
      </c>
      <c r="V225" s="9">
        <f t="shared" si="39"/>
        <v>391</v>
      </c>
      <c r="W225" s="9">
        <f t="shared" si="40"/>
        <v>86.02</v>
      </c>
      <c r="X225" s="9">
        <f t="shared" si="41"/>
        <v>304.98</v>
      </c>
      <c r="Y225" s="11">
        <f t="shared" si="42"/>
        <v>0.39</v>
      </c>
    </row>
    <row r="226" spans="1:25" x14ac:dyDescent="0.2">
      <c r="A226" s="2">
        <v>225</v>
      </c>
      <c r="B226" s="3">
        <v>45002</v>
      </c>
      <c r="C226" s="2">
        <v>5</v>
      </c>
      <c r="D226" s="2">
        <v>6</v>
      </c>
      <c r="E226" s="2">
        <v>14</v>
      </c>
      <c r="F226" t="str">
        <f t="shared" si="35"/>
        <v>Friday</v>
      </c>
      <c r="G226" t="str">
        <f t="shared" si="36"/>
        <v>March</v>
      </c>
      <c r="H226" t="str">
        <f>VLOOKUP(C226,Productos!A:B,2,0)</f>
        <v>Producto E</v>
      </c>
      <c r="I226">
        <f>VLOOKUP(Ventas!C226,Productos!A:C,3,0)</f>
        <v>24</v>
      </c>
      <c r="J226">
        <f>VLOOKUP(C226,Productos!$A$1:$D$11,4,0)</f>
        <v>48</v>
      </c>
      <c r="K226" s="7" t="str">
        <f>VLOOKUP(D226,Vendedores!$A$1:$F$5000,6,0)</f>
        <v>Martinez, Pilar</v>
      </c>
      <c r="L226" s="7">
        <f>VLOOKUP(D226,Vendedores!$A$1:$E$50000,5,0)</f>
        <v>2700</v>
      </c>
      <c r="M226">
        <f>VLOOKUP(D226,Vendedores!A:F,2,FALSE)</f>
        <v>2</v>
      </c>
      <c r="N226" s="7" t="str">
        <f>VLOOKUP(Ventas!D226,Vendedores!A:G,7,0)</f>
        <v>Director</v>
      </c>
      <c r="O226">
        <f>VLOOKUP(D226,Vendedores!A:H,8,0)</f>
        <v>4</v>
      </c>
      <c r="P226" s="18">
        <f t="shared" si="37"/>
        <v>43.2</v>
      </c>
      <c r="Q226" s="9">
        <f t="shared" si="33"/>
        <v>24</v>
      </c>
      <c r="R226" s="9">
        <f t="shared" si="43"/>
        <v>24</v>
      </c>
      <c r="S226" s="9">
        <f t="shared" si="38"/>
        <v>24</v>
      </c>
      <c r="T226" s="9">
        <f>VLOOKUP(O226,Comisiones!A:N,HLOOKUP(G226,Comisiones!$1:$7,2,0),0)</f>
        <v>0.13</v>
      </c>
      <c r="U226" s="9">
        <f t="shared" si="34"/>
        <v>604.80000000000007</v>
      </c>
      <c r="V226" s="9">
        <f t="shared" si="39"/>
        <v>336</v>
      </c>
      <c r="W226" s="9">
        <f t="shared" si="40"/>
        <v>78.624000000000009</v>
      </c>
      <c r="X226" s="9">
        <f t="shared" si="41"/>
        <v>190.17600000000004</v>
      </c>
      <c r="Y226" s="11">
        <f t="shared" si="42"/>
        <v>0.31444444444444447</v>
      </c>
    </row>
    <row r="227" spans="1:25" x14ac:dyDescent="0.2">
      <c r="A227" s="2">
        <v>687</v>
      </c>
      <c r="B227" s="3">
        <v>45156</v>
      </c>
      <c r="C227" s="2">
        <v>5</v>
      </c>
      <c r="D227" s="2">
        <v>5</v>
      </c>
      <c r="E227" s="2">
        <v>21</v>
      </c>
      <c r="F227" t="str">
        <f t="shared" si="35"/>
        <v>Friday</v>
      </c>
      <c r="G227" t="str">
        <f t="shared" si="36"/>
        <v>August</v>
      </c>
      <c r="H227" t="str">
        <f>VLOOKUP(C227,Productos!A:B,2,0)</f>
        <v>Producto E</v>
      </c>
      <c r="I227">
        <f>VLOOKUP(Ventas!C227,Productos!A:C,3,0)</f>
        <v>24</v>
      </c>
      <c r="J227">
        <f>VLOOKUP(C227,Productos!$A$1:$D$11,4,0)</f>
        <v>48</v>
      </c>
      <c r="K227" s="7" t="str">
        <f>VLOOKUP(D227,Vendedores!$A$1:$F$5000,6,0)</f>
        <v>Lopez, Laura</v>
      </c>
      <c r="L227" s="7">
        <f>VLOOKUP(D227,Vendedores!$A$1:$E$50000,5,0)</f>
        <v>3037</v>
      </c>
      <c r="M227">
        <f>VLOOKUP(D227,Vendedores!A:F,2,FALSE)</f>
        <v>6</v>
      </c>
      <c r="N227" s="7" t="str">
        <f>VLOOKUP(Ventas!D227,Vendedores!A:G,7,0)</f>
        <v>Vendedor Ssr</v>
      </c>
      <c r="O227">
        <f>VLOOKUP(D227,Vendedores!A:H,8,0)</f>
        <v>2</v>
      </c>
      <c r="P227" s="18">
        <f t="shared" si="37"/>
        <v>48</v>
      </c>
      <c r="Q227" s="9">
        <f t="shared" si="33"/>
        <v>24</v>
      </c>
      <c r="R227" s="9">
        <f t="shared" si="43"/>
        <v>24</v>
      </c>
      <c r="S227" s="9">
        <f t="shared" si="38"/>
        <v>24</v>
      </c>
      <c r="T227" s="9">
        <f>VLOOKUP(O227,Comisiones!A:N,HLOOKUP(G227,Comisiones!$1:$7,2,0),0)</f>
        <v>0.14000000000000001</v>
      </c>
      <c r="U227" s="9">
        <f t="shared" si="34"/>
        <v>1008</v>
      </c>
      <c r="V227" s="9">
        <f t="shared" si="39"/>
        <v>504</v>
      </c>
      <c r="W227" s="9">
        <f t="shared" si="40"/>
        <v>141.12</v>
      </c>
      <c r="X227" s="9">
        <f t="shared" si="41"/>
        <v>362.88</v>
      </c>
      <c r="Y227" s="11">
        <f t="shared" si="42"/>
        <v>0.36</v>
      </c>
    </row>
    <row r="228" spans="1:25" x14ac:dyDescent="0.2">
      <c r="A228" s="2">
        <v>227</v>
      </c>
      <c r="B228" s="3">
        <v>45003</v>
      </c>
      <c r="C228" s="2">
        <v>7</v>
      </c>
      <c r="D228" s="2">
        <v>1</v>
      </c>
      <c r="E228" s="2">
        <v>14</v>
      </c>
      <c r="F228" t="str">
        <f t="shared" si="35"/>
        <v>Saturday</v>
      </c>
      <c r="G228" t="str">
        <f t="shared" si="36"/>
        <v>March</v>
      </c>
      <c r="H228" t="str">
        <f>VLOOKUP(C228,Productos!A:B,2,0)</f>
        <v>Producto G</v>
      </c>
      <c r="I228">
        <f>VLOOKUP(Ventas!C228,Productos!A:C,3,0)</f>
        <v>17</v>
      </c>
      <c r="J228">
        <f>VLOOKUP(C228,Productos!$A$1:$D$11,4,0)</f>
        <v>34</v>
      </c>
      <c r="K228" s="7" t="str">
        <f>VLOOKUP(D228,Vendedores!$A$1:$F$5000,6,0)</f>
        <v>Garcia, Juan</v>
      </c>
      <c r="L228" s="7">
        <f>VLOOKUP(D228,Vendedores!$A$1:$E$50000,5,0)</f>
        <v>7402</v>
      </c>
      <c r="M228">
        <f>VLOOKUP(D228,Vendedores!A:F,2,FALSE)</f>
        <v>7</v>
      </c>
      <c r="N228" s="7" t="str">
        <f>VLOOKUP(Ventas!D228,Vendedores!A:G,7,0)</f>
        <v>Vendedor Jr</v>
      </c>
      <c r="O228">
        <f>VLOOKUP(D228,Vendedores!A:H,8,0)</f>
        <v>2</v>
      </c>
      <c r="P228" s="18">
        <f t="shared" si="37"/>
        <v>34</v>
      </c>
      <c r="Q228" s="9">
        <f t="shared" si="33"/>
        <v>17</v>
      </c>
      <c r="R228" s="9">
        <f t="shared" si="43"/>
        <v>17</v>
      </c>
      <c r="S228" s="9">
        <f t="shared" si="38"/>
        <v>17</v>
      </c>
      <c r="T228" s="9">
        <f>VLOOKUP(O228,Comisiones!A:N,HLOOKUP(G228,Comisiones!$1:$7,2,0),0)</f>
        <v>0.11</v>
      </c>
      <c r="U228" s="9">
        <f t="shared" si="34"/>
        <v>476</v>
      </c>
      <c r="V228" s="9">
        <f t="shared" si="39"/>
        <v>238</v>
      </c>
      <c r="W228" s="9">
        <f t="shared" si="40"/>
        <v>52.36</v>
      </c>
      <c r="X228" s="9">
        <f t="shared" si="41"/>
        <v>185.64</v>
      </c>
      <c r="Y228" s="11">
        <f t="shared" si="42"/>
        <v>0.38999999999999996</v>
      </c>
    </row>
    <row r="229" spans="1:25" x14ac:dyDescent="0.2">
      <c r="A229" s="2">
        <v>228</v>
      </c>
      <c r="B229" s="3">
        <v>45003</v>
      </c>
      <c r="C229" s="2">
        <v>2</v>
      </c>
      <c r="D229" s="2">
        <v>1</v>
      </c>
      <c r="E229" s="2">
        <v>15</v>
      </c>
      <c r="F229" t="str">
        <f t="shared" si="35"/>
        <v>Saturday</v>
      </c>
      <c r="G229" t="str">
        <f t="shared" si="36"/>
        <v>March</v>
      </c>
      <c r="H229" t="str">
        <f>VLOOKUP(C229,Productos!A:B,2,0)</f>
        <v>Producto B</v>
      </c>
      <c r="I229">
        <f>VLOOKUP(Ventas!C229,Productos!A:C,3,0)</f>
        <v>14</v>
      </c>
      <c r="J229">
        <f>VLOOKUP(C229,Productos!$A$1:$D$11,4,0)</f>
        <v>28</v>
      </c>
      <c r="K229" s="7" t="str">
        <f>VLOOKUP(D229,Vendedores!$A$1:$F$5000,6,0)</f>
        <v>Garcia, Juan</v>
      </c>
      <c r="L229" s="7">
        <f>VLOOKUP(D229,Vendedores!$A$1:$E$50000,5,0)</f>
        <v>7402</v>
      </c>
      <c r="M229">
        <f>VLOOKUP(D229,Vendedores!A:F,2,FALSE)</f>
        <v>7</v>
      </c>
      <c r="N229" s="7" t="str">
        <f>VLOOKUP(Ventas!D229,Vendedores!A:G,7,0)</f>
        <v>Vendedor Jr</v>
      </c>
      <c r="O229">
        <f>VLOOKUP(D229,Vendedores!A:H,8,0)</f>
        <v>2</v>
      </c>
      <c r="P229" s="18">
        <f t="shared" si="37"/>
        <v>28</v>
      </c>
      <c r="Q229" s="9">
        <f t="shared" si="33"/>
        <v>14</v>
      </c>
      <c r="R229" s="9">
        <f t="shared" si="43"/>
        <v>14</v>
      </c>
      <c r="S229" s="9">
        <f t="shared" si="38"/>
        <v>14</v>
      </c>
      <c r="T229" s="9">
        <f>VLOOKUP(O229,Comisiones!A:N,HLOOKUP(G229,Comisiones!$1:$7,2,0),0)</f>
        <v>0.11</v>
      </c>
      <c r="U229" s="9">
        <f t="shared" si="34"/>
        <v>420</v>
      </c>
      <c r="V229" s="9">
        <f t="shared" si="39"/>
        <v>210</v>
      </c>
      <c r="W229" s="9">
        <f t="shared" si="40"/>
        <v>46.2</v>
      </c>
      <c r="X229" s="9">
        <f t="shared" si="41"/>
        <v>163.80000000000001</v>
      </c>
      <c r="Y229" s="11">
        <f t="shared" si="42"/>
        <v>0.39</v>
      </c>
    </row>
    <row r="230" spans="1:25" x14ac:dyDescent="0.2">
      <c r="A230" s="2">
        <v>229</v>
      </c>
      <c r="B230" s="3">
        <v>45004</v>
      </c>
      <c r="C230" s="2">
        <v>7</v>
      </c>
      <c r="D230" s="2">
        <v>9</v>
      </c>
      <c r="E230" s="2">
        <v>17</v>
      </c>
      <c r="F230" t="str">
        <f t="shared" si="35"/>
        <v>Sunday</v>
      </c>
      <c r="G230" t="str">
        <f t="shared" si="36"/>
        <v>March</v>
      </c>
      <c r="H230" t="str">
        <f>VLOOKUP(C230,Productos!A:B,2,0)</f>
        <v>Producto G</v>
      </c>
      <c r="I230">
        <f>VLOOKUP(Ventas!C230,Productos!A:C,3,0)</f>
        <v>17</v>
      </c>
      <c r="J230">
        <f>VLOOKUP(C230,Productos!$A$1:$D$11,4,0)</f>
        <v>34</v>
      </c>
      <c r="K230" s="7" t="str">
        <f>VLOOKUP(D230,Vendedores!$A$1:$F$5000,6,0)</f>
        <v>Gomez, Jose</v>
      </c>
      <c r="L230" s="7">
        <f>VLOOKUP(D230,Vendedores!$A$1:$E$50000,5,0)</f>
        <v>5400</v>
      </c>
      <c r="M230">
        <f>VLOOKUP(D230,Vendedores!A:F,2,FALSE)</f>
        <v>4</v>
      </c>
      <c r="N230" s="7" t="str">
        <f>VLOOKUP(Ventas!D230,Vendedores!A:G,7,0)</f>
        <v>Jefe</v>
      </c>
      <c r="O230">
        <f>VLOOKUP(D230,Vendedores!A:H,8,0)</f>
        <v>3</v>
      </c>
      <c r="P230" s="18">
        <f t="shared" si="37"/>
        <v>40.799999999999997</v>
      </c>
      <c r="Q230" s="9">
        <f t="shared" si="33"/>
        <v>17</v>
      </c>
      <c r="R230" s="9">
        <f t="shared" si="43"/>
        <v>17</v>
      </c>
      <c r="S230" s="9">
        <f t="shared" si="38"/>
        <v>17</v>
      </c>
      <c r="T230" s="9">
        <f>VLOOKUP(O230,Comisiones!A:N,HLOOKUP(G230,Comisiones!$1:$7,2,0),0)</f>
        <v>0.12</v>
      </c>
      <c r="U230" s="9">
        <f t="shared" si="34"/>
        <v>693.59999999999991</v>
      </c>
      <c r="V230" s="9">
        <f t="shared" si="39"/>
        <v>289</v>
      </c>
      <c r="W230" s="9">
        <f t="shared" si="40"/>
        <v>83.231999999999985</v>
      </c>
      <c r="X230" s="9">
        <f t="shared" si="41"/>
        <v>321.36799999999994</v>
      </c>
      <c r="Y230" s="11">
        <f t="shared" si="42"/>
        <v>0.46333333333333332</v>
      </c>
    </row>
    <row r="231" spans="1:25" x14ac:dyDescent="0.2">
      <c r="A231" s="2">
        <v>230</v>
      </c>
      <c r="B231" s="3">
        <v>45004</v>
      </c>
      <c r="C231" s="2">
        <v>5</v>
      </c>
      <c r="D231" s="2">
        <v>22</v>
      </c>
      <c r="E231" s="2">
        <v>15</v>
      </c>
      <c r="F231" t="str">
        <f t="shared" si="35"/>
        <v>Sunday</v>
      </c>
      <c r="G231" t="str">
        <f t="shared" si="36"/>
        <v>March</v>
      </c>
      <c r="H231" t="str">
        <f>VLOOKUP(C231,Productos!A:B,2,0)</f>
        <v>Producto E</v>
      </c>
      <c r="I231">
        <f>VLOOKUP(Ventas!C231,Productos!A:C,3,0)</f>
        <v>24</v>
      </c>
      <c r="J231">
        <f>VLOOKUP(C231,Productos!$A$1:$D$11,4,0)</f>
        <v>48</v>
      </c>
      <c r="K231" s="7" t="str">
        <f>VLOOKUP(D231,Vendedores!$A$1:$F$5000,6,0)</f>
        <v>Lopez, Ana</v>
      </c>
      <c r="L231" s="7">
        <f>VLOOKUP(D231,Vendedores!$A$1:$E$50000,5,0)</f>
        <v>1601</v>
      </c>
      <c r="M231">
        <f>VLOOKUP(D231,Vendedores!A:F,2,FALSE)</f>
        <v>8</v>
      </c>
      <c r="N231" s="7" t="str">
        <f>VLOOKUP(Ventas!D231,Vendedores!A:G,7,0)</f>
        <v>Pasante</v>
      </c>
      <c r="O231">
        <f>VLOOKUP(D231,Vendedores!A:H,8,0)</f>
        <v>1</v>
      </c>
      <c r="P231" s="18">
        <f t="shared" si="37"/>
        <v>57.599999999999994</v>
      </c>
      <c r="Q231" s="9">
        <f t="shared" si="33"/>
        <v>24</v>
      </c>
      <c r="R231" s="9">
        <f t="shared" si="43"/>
        <v>24</v>
      </c>
      <c r="S231" s="9">
        <f t="shared" si="38"/>
        <v>24</v>
      </c>
      <c r="T231" s="9">
        <f>VLOOKUP(O231,Comisiones!A:N,HLOOKUP(G231,Comisiones!$1:$7,2,0),0)</f>
        <v>0.1</v>
      </c>
      <c r="U231" s="9">
        <f t="shared" si="34"/>
        <v>863.99999999999989</v>
      </c>
      <c r="V231" s="9">
        <f t="shared" si="39"/>
        <v>360</v>
      </c>
      <c r="W231" s="9">
        <f t="shared" si="40"/>
        <v>86.399999999999991</v>
      </c>
      <c r="X231" s="9">
        <f t="shared" si="41"/>
        <v>417.59999999999991</v>
      </c>
      <c r="Y231" s="11">
        <f t="shared" si="42"/>
        <v>0.48333333333333328</v>
      </c>
    </row>
    <row r="232" spans="1:25" x14ac:dyDescent="0.2">
      <c r="A232" s="2">
        <v>231</v>
      </c>
      <c r="B232" s="3">
        <v>45004</v>
      </c>
      <c r="C232" s="2">
        <v>4</v>
      </c>
      <c r="D232" s="2">
        <v>3</v>
      </c>
      <c r="E232" s="2">
        <v>16</v>
      </c>
      <c r="F232" t="str">
        <f t="shared" si="35"/>
        <v>Sunday</v>
      </c>
      <c r="G232" t="str">
        <f t="shared" si="36"/>
        <v>March</v>
      </c>
      <c r="H232" t="str">
        <f>VLOOKUP(C232,Productos!A:B,2,0)</f>
        <v>Producto D</v>
      </c>
      <c r="I232">
        <f>VLOOKUP(Ventas!C232,Productos!A:C,3,0)</f>
        <v>14</v>
      </c>
      <c r="J232">
        <f>VLOOKUP(C232,Productos!$A$1:$D$11,4,0)</f>
        <v>28</v>
      </c>
      <c r="K232" s="7" t="str">
        <f>VLOOKUP(D232,Vendedores!$A$1:$F$5000,6,0)</f>
        <v>Gonzalez, Pedro</v>
      </c>
      <c r="L232" s="7">
        <f>VLOOKUP(D232,Vendedores!$A$1:$E$50000,5,0)</f>
        <v>5010</v>
      </c>
      <c r="M232">
        <f>VLOOKUP(D232,Vendedores!A:F,2,FALSE)</f>
        <v>4</v>
      </c>
      <c r="N232" s="7" t="str">
        <f>VLOOKUP(Ventas!D232,Vendedores!A:G,7,0)</f>
        <v>Jefe</v>
      </c>
      <c r="O232">
        <f>VLOOKUP(D232,Vendedores!A:H,8,0)</f>
        <v>3</v>
      </c>
      <c r="P232" s="18">
        <f t="shared" si="37"/>
        <v>33.6</v>
      </c>
      <c r="Q232" s="9">
        <f t="shared" si="33"/>
        <v>14</v>
      </c>
      <c r="R232" s="9">
        <f t="shared" si="43"/>
        <v>14</v>
      </c>
      <c r="S232" s="9">
        <f t="shared" si="38"/>
        <v>14</v>
      </c>
      <c r="T232" s="9">
        <f>VLOOKUP(O232,Comisiones!A:N,HLOOKUP(G232,Comisiones!$1:$7,2,0),0)</f>
        <v>0.12</v>
      </c>
      <c r="U232" s="9">
        <f t="shared" si="34"/>
        <v>537.6</v>
      </c>
      <c r="V232" s="9">
        <f t="shared" si="39"/>
        <v>224</v>
      </c>
      <c r="W232" s="9">
        <f t="shared" si="40"/>
        <v>64.512</v>
      </c>
      <c r="X232" s="9">
        <f t="shared" si="41"/>
        <v>249.08800000000002</v>
      </c>
      <c r="Y232" s="11">
        <f t="shared" si="42"/>
        <v>0.46333333333333337</v>
      </c>
    </row>
    <row r="233" spans="1:25" x14ac:dyDescent="0.2">
      <c r="A233" s="2">
        <v>232</v>
      </c>
      <c r="B233" s="3">
        <v>45005</v>
      </c>
      <c r="C233" s="2">
        <v>5</v>
      </c>
      <c r="D233" s="2">
        <v>32</v>
      </c>
      <c r="E233" s="2">
        <v>22</v>
      </c>
      <c r="F233" t="str">
        <f t="shared" si="35"/>
        <v>Monday</v>
      </c>
      <c r="G233" t="str">
        <f t="shared" si="36"/>
        <v>March</v>
      </c>
      <c r="H233" t="str">
        <f>VLOOKUP(C233,Productos!A:B,2,0)</f>
        <v>Producto E</v>
      </c>
      <c r="I233">
        <f>VLOOKUP(Ventas!C233,Productos!A:C,3,0)</f>
        <v>24</v>
      </c>
      <c r="J233">
        <f>VLOOKUP(C233,Productos!$A$1:$D$11,4,0)</f>
        <v>48</v>
      </c>
      <c r="K233" s="7" t="str">
        <f>VLOOKUP(D233,Vendedores!$A$1:$F$5000,6,0)</f>
        <v>Gomez, Javier</v>
      </c>
      <c r="L233" s="7">
        <f>VLOOKUP(D233,Vendedores!$A$1:$E$50000,5,0)</f>
        <v>1612</v>
      </c>
      <c r="M233">
        <f>VLOOKUP(D233,Vendedores!A:F,2,FALSE)</f>
        <v>8</v>
      </c>
      <c r="N233" s="7" t="str">
        <f>VLOOKUP(Ventas!D233,Vendedores!A:G,7,0)</f>
        <v>Pasante</v>
      </c>
      <c r="O233">
        <f>VLOOKUP(D233,Vendedores!A:H,8,0)</f>
        <v>1</v>
      </c>
      <c r="P233" s="18">
        <f t="shared" si="37"/>
        <v>48</v>
      </c>
      <c r="Q233" s="9">
        <f t="shared" si="33"/>
        <v>24</v>
      </c>
      <c r="R233" s="9">
        <f t="shared" si="43"/>
        <v>24</v>
      </c>
      <c r="S233" s="9">
        <f t="shared" si="38"/>
        <v>24</v>
      </c>
      <c r="T233" s="9">
        <f>VLOOKUP(O233,Comisiones!A:N,HLOOKUP(G233,Comisiones!$1:$7,2,0),0)</f>
        <v>0.1</v>
      </c>
      <c r="U233" s="9">
        <f t="shared" si="34"/>
        <v>1056</v>
      </c>
      <c r="V233" s="9">
        <f t="shared" si="39"/>
        <v>528</v>
      </c>
      <c r="W233" s="9">
        <f t="shared" si="40"/>
        <v>105.60000000000001</v>
      </c>
      <c r="X233" s="9">
        <f t="shared" si="41"/>
        <v>422.4</v>
      </c>
      <c r="Y233" s="11">
        <f t="shared" si="42"/>
        <v>0.39999999999999997</v>
      </c>
    </row>
    <row r="234" spans="1:25" x14ac:dyDescent="0.2">
      <c r="A234" s="2">
        <v>233</v>
      </c>
      <c r="B234" s="3">
        <v>45005</v>
      </c>
      <c r="C234" s="2">
        <v>4</v>
      </c>
      <c r="D234" s="2">
        <v>39</v>
      </c>
      <c r="E234" s="2">
        <v>16</v>
      </c>
      <c r="F234" t="str">
        <f t="shared" si="35"/>
        <v>Monday</v>
      </c>
      <c r="G234" t="str">
        <f t="shared" si="36"/>
        <v>March</v>
      </c>
      <c r="H234" t="str">
        <f>VLOOKUP(C234,Productos!A:B,2,0)</f>
        <v>Producto D</v>
      </c>
      <c r="I234">
        <f>VLOOKUP(Ventas!C234,Productos!A:C,3,0)</f>
        <v>14</v>
      </c>
      <c r="J234">
        <f>VLOOKUP(C234,Productos!$A$1:$D$11,4,0)</f>
        <v>28</v>
      </c>
      <c r="K234" s="7" t="str">
        <f>VLOOKUP(D234,Vendedores!$A$1:$F$5000,6,0)</f>
        <v>Gomez, Maria</v>
      </c>
      <c r="L234" s="7">
        <f>VLOOKUP(D234,Vendedores!$A$1:$E$50000,5,0)</f>
        <v>2483</v>
      </c>
      <c r="M234">
        <f>VLOOKUP(D234,Vendedores!A:F,2,FALSE)</f>
        <v>7</v>
      </c>
      <c r="N234" s="7" t="str">
        <f>VLOOKUP(Ventas!D234,Vendedores!A:G,7,0)</f>
        <v>Vendedor Jr</v>
      </c>
      <c r="O234">
        <f>VLOOKUP(D234,Vendedores!A:H,8,0)</f>
        <v>2</v>
      </c>
      <c r="P234" s="18">
        <f t="shared" si="37"/>
        <v>28</v>
      </c>
      <c r="Q234" s="9">
        <f t="shared" si="33"/>
        <v>14</v>
      </c>
      <c r="R234" s="9">
        <f t="shared" si="43"/>
        <v>14</v>
      </c>
      <c r="S234" s="9">
        <f t="shared" si="38"/>
        <v>14</v>
      </c>
      <c r="T234" s="9">
        <f>VLOOKUP(O234,Comisiones!A:N,HLOOKUP(G234,Comisiones!$1:$7,2,0),0)</f>
        <v>0.11</v>
      </c>
      <c r="U234" s="9">
        <f t="shared" si="34"/>
        <v>448</v>
      </c>
      <c r="V234" s="9">
        <f t="shared" si="39"/>
        <v>224</v>
      </c>
      <c r="W234" s="9">
        <f t="shared" si="40"/>
        <v>49.28</v>
      </c>
      <c r="X234" s="9">
        <f t="shared" si="41"/>
        <v>174.72000000000003</v>
      </c>
      <c r="Y234" s="11">
        <f t="shared" si="42"/>
        <v>0.39000000000000007</v>
      </c>
    </row>
    <row r="235" spans="1:25" x14ac:dyDescent="0.2">
      <c r="A235" s="2">
        <v>234</v>
      </c>
      <c r="B235" s="3">
        <v>45005</v>
      </c>
      <c r="C235" s="2">
        <v>2</v>
      </c>
      <c r="D235" s="2">
        <v>29</v>
      </c>
      <c r="E235" s="2">
        <v>14</v>
      </c>
      <c r="F235" t="str">
        <f t="shared" si="35"/>
        <v>Monday</v>
      </c>
      <c r="G235" t="str">
        <f t="shared" si="36"/>
        <v>March</v>
      </c>
      <c r="H235" t="str">
        <f>VLOOKUP(C235,Productos!A:B,2,0)</f>
        <v>Producto B</v>
      </c>
      <c r="I235">
        <f>VLOOKUP(Ventas!C235,Productos!A:C,3,0)</f>
        <v>14</v>
      </c>
      <c r="J235">
        <f>VLOOKUP(C235,Productos!$A$1:$D$11,4,0)</f>
        <v>28</v>
      </c>
      <c r="K235" s="7" t="str">
        <f>VLOOKUP(D235,Vendedores!$A$1:$F$5000,6,0)</f>
        <v>Rodriguez, Jose</v>
      </c>
      <c r="L235" s="7">
        <f>VLOOKUP(D235,Vendedores!$A$1:$E$50000,5,0)</f>
        <v>4645</v>
      </c>
      <c r="M235">
        <f>VLOOKUP(D235,Vendedores!A:F,2,FALSE)</f>
        <v>5</v>
      </c>
      <c r="N235" s="7" t="str">
        <f>VLOOKUP(Ventas!D235,Vendedores!A:G,7,0)</f>
        <v>Vendedor Sr</v>
      </c>
      <c r="O235">
        <f>VLOOKUP(D235,Vendedores!A:H,8,0)</f>
        <v>2</v>
      </c>
      <c r="P235" s="18">
        <f t="shared" si="37"/>
        <v>28</v>
      </c>
      <c r="Q235" s="9">
        <f t="shared" si="33"/>
        <v>14</v>
      </c>
      <c r="R235" s="9">
        <f t="shared" si="43"/>
        <v>14</v>
      </c>
      <c r="S235" s="9">
        <f t="shared" si="38"/>
        <v>14</v>
      </c>
      <c r="T235" s="9">
        <f>VLOOKUP(O235,Comisiones!A:N,HLOOKUP(G235,Comisiones!$1:$7,2,0),0)</f>
        <v>0.11</v>
      </c>
      <c r="U235" s="9">
        <f t="shared" si="34"/>
        <v>392</v>
      </c>
      <c r="V235" s="9">
        <f t="shared" si="39"/>
        <v>196</v>
      </c>
      <c r="W235" s="9">
        <f t="shared" si="40"/>
        <v>43.12</v>
      </c>
      <c r="X235" s="9">
        <f t="shared" si="41"/>
        <v>152.88</v>
      </c>
      <c r="Y235" s="11">
        <f t="shared" si="42"/>
        <v>0.39</v>
      </c>
    </row>
    <row r="236" spans="1:25" x14ac:dyDescent="0.2">
      <c r="A236" s="2">
        <v>235</v>
      </c>
      <c r="B236" s="3">
        <v>45006</v>
      </c>
      <c r="C236" s="2">
        <v>2</v>
      </c>
      <c r="D236" s="2">
        <v>13</v>
      </c>
      <c r="E236" s="2">
        <v>19</v>
      </c>
      <c r="F236" t="str">
        <f t="shared" si="35"/>
        <v>Tuesday</v>
      </c>
      <c r="G236" t="str">
        <f t="shared" si="36"/>
        <v>March</v>
      </c>
      <c r="H236" t="str">
        <f>VLOOKUP(C236,Productos!A:B,2,0)</f>
        <v>Producto B</v>
      </c>
      <c r="I236">
        <f>VLOOKUP(Ventas!C236,Productos!A:C,3,0)</f>
        <v>14</v>
      </c>
      <c r="J236">
        <f>VLOOKUP(C236,Productos!$A$1:$D$11,4,0)</f>
        <v>28</v>
      </c>
      <c r="K236" s="7" t="str">
        <f>VLOOKUP(D236,Vendedores!$A$1:$F$5000,6,0)</f>
        <v>Gonzalez, Josefa</v>
      </c>
      <c r="L236" s="7">
        <f>VLOOKUP(D236,Vendedores!$A$1:$E$50000,5,0)</f>
        <v>1830</v>
      </c>
      <c r="M236">
        <f>VLOOKUP(D236,Vendedores!A:F,2,FALSE)</f>
        <v>8</v>
      </c>
      <c r="N236" s="7" t="str">
        <f>VLOOKUP(Ventas!D236,Vendedores!A:G,7,0)</f>
        <v>Pasante</v>
      </c>
      <c r="O236">
        <f>VLOOKUP(D236,Vendedores!A:H,8,0)</f>
        <v>1</v>
      </c>
      <c r="P236" s="18">
        <f t="shared" si="37"/>
        <v>28</v>
      </c>
      <c r="Q236" s="9">
        <f t="shared" si="33"/>
        <v>14</v>
      </c>
      <c r="R236" s="9">
        <f t="shared" si="43"/>
        <v>14</v>
      </c>
      <c r="S236" s="9">
        <f t="shared" si="38"/>
        <v>14</v>
      </c>
      <c r="T236" s="9">
        <f>VLOOKUP(O236,Comisiones!A:N,HLOOKUP(G236,Comisiones!$1:$7,2,0),0)</f>
        <v>0.1</v>
      </c>
      <c r="U236" s="9">
        <f t="shared" si="34"/>
        <v>532</v>
      </c>
      <c r="V236" s="9">
        <f t="shared" si="39"/>
        <v>266</v>
      </c>
      <c r="W236" s="9">
        <f t="shared" si="40"/>
        <v>53.2</v>
      </c>
      <c r="X236" s="9">
        <f t="shared" si="41"/>
        <v>212.8</v>
      </c>
      <c r="Y236" s="11">
        <f t="shared" si="42"/>
        <v>0.4</v>
      </c>
    </row>
    <row r="237" spans="1:25" x14ac:dyDescent="0.2">
      <c r="A237" s="2">
        <v>236</v>
      </c>
      <c r="B237" s="3">
        <v>45006</v>
      </c>
      <c r="C237" s="2">
        <v>10</v>
      </c>
      <c r="D237" s="2">
        <v>26</v>
      </c>
      <c r="E237" s="2">
        <v>14</v>
      </c>
      <c r="F237" t="str">
        <f t="shared" si="35"/>
        <v>Tuesday</v>
      </c>
      <c r="G237" t="str">
        <f t="shared" si="36"/>
        <v>March</v>
      </c>
      <c r="H237" t="str">
        <f>VLOOKUP(C237,Productos!A:B,2,0)</f>
        <v>Producto J</v>
      </c>
      <c r="I237">
        <f>VLOOKUP(Ventas!C237,Productos!A:C,3,0)</f>
        <v>29</v>
      </c>
      <c r="J237">
        <f>VLOOKUP(C237,Productos!$A$1:$D$11,4,0)</f>
        <v>58</v>
      </c>
      <c r="K237" s="7" t="str">
        <f>VLOOKUP(D237,Vendedores!$A$1:$F$5000,6,0)</f>
        <v>Gomez, Pilar</v>
      </c>
      <c r="L237" s="7">
        <f>VLOOKUP(D237,Vendedores!$A$1:$E$50000,5,0)</f>
        <v>2557</v>
      </c>
      <c r="M237">
        <f>VLOOKUP(D237,Vendedores!A:F,2,FALSE)</f>
        <v>7</v>
      </c>
      <c r="N237" s="7" t="str">
        <f>VLOOKUP(Ventas!D237,Vendedores!A:G,7,0)</f>
        <v>Vendedor Jr</v>
      </c>
      <c r="O237">
        <f>VLOOKUP(D237,Vendedores!A:H,8,0)</f>
        <v>2</v>
      </c>
      <c r="P237" s="18">
        <f t="shared" si="37"/>
        <v>58</v>
      </c>
      <c r="Q237" s="9">
        <f t="shared" si="33"/>
        <v>29</v>
      </c>
      <c r="R237" s="9">
        <f t="shared" si="43"/>
        <v>29</v>
      </c>
      <c r="S237" s="9">
        <f t="shared" si="38"/>
        <v>29</v>
      </c>
      <c r="T237" s="9">
        <f>VLOOKUP(O237,Comisiones!A:N,HLOOKUP(G237,Comisiones!$1:$7,2,0),0)</f>
        <v>0.11</v>
      </c>
      <c r="U237" s="9">
        <f t="shared" si="34"/>
        <v>812</v>
      </c>
      <c r="V237" s="9">
        <f t="shared" si="39"/>
        <v>406</v>
      </c>
      <c r="W237" s="9">
        <f t="shared" si="40"/>
        <v>89.320000000000007</v>
      </c>
      <c r="X237" s="9">
        <f t="shared" si="41"/>
        <v>316.68</v>
      </c>
      <c r="Y237" s="11">
        <f t="shared" si="42"/>
        <v>0.39</v>
      </c>
    </row>
    <row r="238" spans="1:25" x14ac:dyDescent="0.2">
      <c r="A238" s="2">
        <v>237</v>
      </c>
      <c r="B238" s="3">
        <v>45006</v>
      </c>
      <c r="C238" s="2">
        <v>7</v>
      </c>
      <c r="D238" s="2">
        <v>30</v>
      </c>
      <c r="E238" s="2">
        <v>7</v>
      </c>
      <c r="F238" t="str">
        <f t="shared" si="35"/>
        <v>Tuesday</v>
      </c>
      <c r="G238" t="str">
        <f t="shared" si="36"/>
        <v>March</v>
      </c>
      <c r="H238" t="str">
        <f>VLOOKUP(C238,Productos!A:B,2,0)</f>
        <v>Producto G</v>
      </c>
      <c r="I238">
        <f>VLOOKUP(Ventas!C238,Productos!A:C,3,0)</f>
        <v>17</v>
      </c>
      <c r="J238">
        <f>VLOOKUP(C238,Productos!$A$1:$D$11,4,0)</f>
        <v>34</v>
      </c>
      <c r="K238" s="7" t="str">
        <f>VLOOKUP(D238,Vendedores!$A$1:$F$5000,6,0)</f>
        <v>Gonzalez, Francisco</v>
      </c>
      <c r="L238" s="7">
        <f>VLOOKUP(D238,Vendedores!$A$1:$E$50000,5,0)</f>
        <v>3909</v>
      </c>
      <c r="M238">
        <f>VLOOKUP(D238,Vendedores!A:F,2,FALSE)</f>
        <v>6</v>
      </c>
      <c r="N238" s="7" t="str">
        <f>VLOOKUP(Ventas!D238,Vendedores!A:G,7,0)</f>
        <v>Vendedor Ssr</v>
      </c>
      <c r="O238">
        <f>VLOOKUP(D238,Vendedores!A:H,8,0)</f>
        <v>2</v>
      </c>
      <c r="P238" s="18">
        <f t="shared" si="37"/>
        <v>34</v>
      </c>
      <c r="Q238" s="9">
        <f t="shared" si="33"/>
        <v>17</v>
      </c>
      <c r="R238" s="9">
        <f t="shared" si="43"/>
        <v>17</v>
      </c>
      <c r="S238" s="9">
        <f t="shared" si="38"/>
        <v>17</v>
      </c>
      <c r="T238" s="9">
        <f>VLOOKUP(O238,Comisiones!A:N,HLOOKUP(G238,Comisiones!$1:$7,2,0),0)</f>
        <v>0.11</v>
      </c>
      <c r="U238" s="9">
        <f t="shared" si="34"/>
        <v>238</v>
      </c>
      <c r="V238" s="9">
        <f t="shared" si="39"/>
        <v>119</v>
      </c>
      <c r="W238" s="9">
        <f t="shared" si="40"/>
        <v>26.18</v>
      </c>
      <c r="X238" s="9">
        <f t="shared" si="41"/>
        <v>92.82</v>
      </c>
      <c r="Y238" s="11">
        <f t="shared" si="42"/>
        <v>0.38999999999999996</v>
      </c>
    </row>
    <row r="239" spans="1:25" x14ac:dyDescent="0.2">
      <c r="A239" s="2">
        <v>238</v>
      </c>
      <c r="B239" s="3">
        <v>45007</v>
      </c>
      <c r="C239" s="2">
        <v>7</v>
      </c>
      <c r="D239" s="2">
        <v>22</v>
      </c>
      <c r="E239" s="2">
        <v>15</v>
      </c>
      <c r="F239" t="str">
        <f t="shared" si="35"/>
        <v>Wednesday</v>
      </c>
      <c r="G239" t="str">
        <f t="shared" si="36"/>
        <v>March</v>
      </c>
      <c r="H239" t="str">
        <f>VLOOKUP(C239,Productos!A:B,2,0)</f>
        <v>Producto G</v>
      </c>
      <c r="I239">
        <f>VLOOKUP(Ventas!C239,Productos!A:C,3,0)</f>
        <v>17</v>
      </c>
      <c r="J239">
        <f>VLOOKUP(C239,Productos!$A$1:$D$11,4,0)</f>
        <v>34</v>
      </c>
      <c r="K239" s="7" t="str">
        <f>VLOOKUP(D239,Vendedores!$A$1:$F$5000,6,0)</f>
        <v>Lopez, Ana</v>
      </c>
      <c r="L239" s="7">
        <f>VLOOKUP(D239,Vendedores!$A$1:$E$50000,5,0)</f>
        <v>1601</v>
      </c>
      <c r="M239">
        <f>VLOOKUP(D239,Vendedores!A:F,2,FALSE)</f>
        <v>8</v>
      </c>
      <c r="N239" s="7" t="str">
        <f>VLOOKUP(Ventas!D239,Vendedores!A:G,7,0)</f>
        <v>Pasante</v>
      </c>
      <c r="O239">
        <f>VLOOKUP(D239,Vendedores!A:H,8,0)</f>
        <v>1</v>
      </c>
      <c r="P239" s="18">
        <f t="shared" si="37"/>
        <v>34</v>
      </c>
      <c r="Q239" s="9">
        <f t="shared" si="33"/>
        <v>17</v>
      </c>
      <c r="R239" s="9">
        <f t="shared" si="43"/>
        <v>17</v>
      </c>
      <c r="S239" s="9">
        <f t="shared" si="38"/>
        <v>17</v>
      </c>
      <c r="T239" s="9">
        <f>VLOOKUP(O239,Comisiones!A:N,HLOOKUP(G239,Comisiones!$1:$7,2,0),0)</f>
        <v>0.1</v>
      </c>
      <c r="U239" s="9">
        <f t="shared" si="34"/>
        <v>510</v>
      </c>
      <c r="V239" s="9">
        <f t="shared" si="39"/>
        <v>255</v>
      </c>
      <c r="W239" s="9">
        <f t="shared" si="40"/>
        <v>51</v>
      </c>
      <c r="X239" s="9">
        <f t="shared" si="41"/>
        <v>204</v>
      </c>
      <c r="Y239" s="11">
        <f t="shared" si="42"/>
        <v>0.4</v>
      </c>
    </row>
    <row r="240" spans="1:25" x14ac:dyDescent="0.2">
      <c r="A240" s="2">
        <v>239</v>
      </c>
      <c r="B240" s="3">
        <v>45007</v>
      </c>
      <c r="C240" s="2">
        <v>10</v>
      </c>
      <c r="D240" s="2">
        <v>22</v>
      </c>
      <c r="E240" s="2">
        <v>7</v>
      </c>
      <c r="F240" t="str">
        <f t="shared" si="35"/>
        <v>Wednesday</v>
      </c>
      <c r="G240" t="str">
        <f t="shared" si="36"/>
        <v>March</v>
      </c>
      <c r="H240" t="str">
        <f>VLOOKUP(C240,Productos!A:B,2,0)</f>
        <v>Producto J</v>
      </c>
      <c r="I240">
        <f>VLOOKUP(Ventas!C240,Productos!A:C,3,0)</f>
        <v>29</v>
      </c>
      <c r="J240">
        <f>VLOOKUP(C240,Productos!$A$1:$D$11,4,0)</f>
        <v>58</v>
      </c>
      <c r="K240" s="7" t="str">
        <f>VLOOKUP(D240,Vendedores!$A$1:$F$5000,6,0)</f>
        <v>Lopez, Ana</v>
      </c>
      <c r="L240" s="7">
        <f>VLOOKUP(D240,Vendedores!$A$1:$E$50000,5,0)</f>
        <v>1601</v>
      </c>
      <c r="M240">
        <f>VLOOKUP(D240,Vendedores!A:F,2,FALSE)</f>
        <v>8</v>
      </c>
      <c r="N240" s="7" t="str">
        <f>VLOOKUP(Ventas!D240,Vendedores!A:G,7,0)</f>
        <v>Pasante</v>
      </c>
      <c r="O240">
        <f>VLOOKUP(D240,Vendedores!A:H,8,0)</f>
        <v>1</v>
      </c>
      <c r="P240" s="18">
        <f t="shared" si="37"/>
        <v>58</v>
      </c>
      <c r="Q240" s="9">
        <f t="shared" si="33"/>
        <v>29</v>
      </c>
      <c r="R240" s="9">
        <f t="shared" si="43"/>
        <v>29</v>
      </c>
      <c r="S240" s="9">
        <f t="shared" si="38"/>
        <v>29</v>
      </c>
      <c r="T240" s="9">
        <f>VLOOKUP(O240,Comisiones!A:N,HLOOKUP(G240,Comisiones!$1:$7,2,0),0)</f>
        <v>0.1</v>
      </c>
      <c r="U240" s="9">
        <f t="shared" si="34"/>
        <v>406</v>
      </c>
      <c r="V240" s="9">
        <f t="shared" si="39"/>
        <v>203</v>
      </c>
      <c r="W240" s="9">
        <f t="shared" si="40"/>
        <v>40.6</v>
      </c>
      <c r="X240" s="9">
        <f t="shared" si="41"/>
        <v>162.4</v>
      </c>
      <c r="Y240" s="11">
        <f t="shared" si="42"/>
        <v>0.4</v>
      </c>
    </row>
    <row r="241" spans="1:25" x14ac:dyDescent="0.2">
      <c r="A241" s="2">
        <v>240</v>
      </c>
      <c r="B241" s="3">
        <v>45007</v>
      </c>
      <c r="C241" s="2">
        <v>9</v>
      </c>
      <c r="D241" s="2">
        <v>13</v>
      </c>
      <c r="E241" s="2">
        <v>20</v>
      </c>
      <c r="F241" t="str">
        <f t="shared" si="35"/>
        <v>Wednesday</v>
      </c>
      <c r="G241" t="str">
        <f t="shared" si="36"/>
        <v>March</v>
      </c>
      <c r="H241" t="str">
        <f>VLOOKUP(C241,Productos!A:B,2,0)</f>
        <v>Producto I</v>
      </c>
      <c r="I241">
        <f>VLOOKUP(Ventas!C241,Productos!A:C,3,0)</f>
        <v>26</v>
      </c>
      <c r="J241">
        <f>VLOOKUP(C241,Productos!$A$1:$D$11,4,0)</f>
        <v>52</v>
      </c>
      <c r="K241" s="7" t="str">
        <f>VLOOKUP(D241,Vendedores!$A$1:$F$5000,6,0)</f>
        <v>Gonzalez, Josefa</v>
      </c>
      <c r="L241" s="7">
        <f>VLOOKUP(D241,Vendedores!$A$1:$E$50000,5,0)</f>
        <v>1830</v>
      </c>
      <c r="M241">
        <f>VLOOKUP(D241,Vendedores!A:F,2,FALSE)</f>
        <v>8</v>
      </c>
      <c r="N241" s="7" t="str">
        <f>VLOOKUP(Ventas!D241,Vendedores!A:G,7,0)</f>
        <v>Pasante</v>
      </c>
      <c r="O241">
        <f>VLOOKUP(D241,Vendedores!A:H,8,0)</f>
        <v>1</v>
      </c>
      <c r="P241" s="18">
        <f t="shared" si="37"/>
        <v>52</v>
      </c>
      <c r="Q241" s="9">
        <f t="shared" si="33"/>
        <v>26</v>
      </c>
      <c r="R241" s="9">
        <f t="shared" si="43"/>
        <v>26</v>
      </c>
      <c r="S241" s="9">
        <f t="shared" si="38"/>
        <v>26</v>
      </c>
      <c r="T241" s="9">
        <f>VLOOKUP(O241,Comisiones!A:N,HLOOKUP(G241,Comisiones!$1:$7,2,0),0)</f>
        <v>0.1</v>
      </c>
      <c r="U241" s="9">
        <f t="shared" si="34"/>
        <v>1040</v>
      </c>
      <c r="V241" s="9">
        <f t="shared" si="39"/>
        <v>520</v>
      </c>
      <c r="W241" s="9">
        <f t="shared" si="40"/>
        <v>104</v>
      </c>
      <c r="X241" s="9">
        <f t="shared" si="41"/>
        <v>416</v>
      </c>
      <c r="Y241" s="11">
        <f t="shared" si="42"/>
        <v>0.4</v>
      </c>
    </row>
    <row r="242" spans="1:25" x14ac:dyDescent="0.2">
      <c r="A242" s="2">
        <v>241</v>
      </c>
      <c r="B242" s="3">
        <v>45008</v>
      </c>
      <c r="C242" s="2">
        <v>7</v>
      </c>
      <c r="D242" s="2">
        <v>30</v>
      </c>
      <c r="E242" s="2">
        <v>14</v>
      </c>
      <c r="F242" t="str">
        <f t="shared" si="35"/>
        <v>Thursday</v>
      </c>
      <c r="G242" t="str">
        <f t="shared" si="36"/>
        <v>March</v>
      </c>
      <c r="H242" t="str">
        <f>VLOOKUP(C242,Productos!A:B,2,0)</f>
        <v>Producto G</v>
      </c>
      <c r="I242">
        <f>VLOOKUP(Ventas!C242,Productos!A:C,3,0)</f>
        <v>17</v>
      </c>
      <c r="J242">
        <f>VLOOKUP(C242,Productos!$A$1:$D$11,4,0)</f>
        <v>34</v>
      </c>
      <c r="K242" s="7" t="str">
        <f>VLOOKUP(D242,Vendedores!$A$1:$F$5000,6,0)</f>
        <v>Gonzalez, Francisco</v>
      </c>
      <c r="L242" s="7">
        <f>VLOOKUP(D242,Vendedores!$A$1:$E$50000,5,0)</f>
        <v>3909</v>
      </c>
      <c r="M242">
        <f>VLOOKUP(D242,Vendedores!A:F,2,FALSE)</f>
        <v>6</v>
      </c>
      <c r="N242" s="7" t="str">
        <f>VLOOKUP(Ventas!D242,Vendedores!A:G,7,0)</f>
        <v>Vendedor Ssr</v>
      </c>
      <c r="O242">
        <f>VLOOKUP(D242,Vendedores!A:H,8,0)</f>
        <v>2</v>
      </c>
      <c r="P242" s="18">
        <f t="shared" si="37"/>
        <v>34</v>
      </c>
      <c r="Q242" s="9">
        <f t="shared" si="33"/>
        <v>17</v>
      </c>
      <c r="R242" s="9">
        <f t="shared" si="43"/>
        <v>17</v>
      </c>
      <c r="S242" s="9">
        <f t="shared" si="38"/>
        <v>17</v>
      </c>
      <c r="T242" s="9">
        <f>VLOOKUP(O242,Comisiones!A:N,HLOOKUP(G242,Comisiones!$1:$7,2,0),0)</f>
        <v>0.11</v>
      </c>
      <c r="U242" s="9">
        <f t="shared" si="34"/>
        <v>476</v>
      </c>
      <c r="V242" s="9">
        <f t="shared" si="39"/>
        <v>238</v>
      </c>
      <c r="W242" s="9">
        <f t="shared" si="40"/>
        <v>52.36</v>
      </c>
      <c r="X242" s="9">
        <f t="shared" si="41"/>
        <v>185.64</v>
      </c>
      <c r="Y242" s="11">
        <f t="shared" si="42"/>
        <v>0.38999999999999996</v>
      </c>
    </row>
    <row r="243" spans="1:25" x14ac:dyDescent="0.2">
      <c r="A243" s="2">
        <v>242</v>
      </c>
      <c r="B243" s="3">
        <v>45008</v>
      </c>
      <c r="C243" s="2">
        <v>10</v>
      </c>
      <c r="D243" s="2">
        <v>26</v>
      </c>
      <c r="E243" s="2">
        <v>16</v>
      </c>
      <c r="F243" t="str">
        <f t="shared" si="35"/>
        <v>Thursday</v>
      </c>
      <c r="G243" t="str">
        <f t="shared" si="36"/>
        <v>March</v>
      </c>
      <c r="H243" t="str">
        <f>VLOOKUP(C243,Productos!A:B,2,0)</f>
        <v>Producto J</v>
      </c>
      <c r="I243">
        <f>VLOOKUP(Ventas!C243,Productos!A:C,3,0)</f>
        <v>29</v>
      </c>
      <c r="J243">
        <f>VLOOKUP(C243,Productos!$A$1:$D$11,4,0)</f>
        <v>58</v>
      </c>
      <c r="K243" s="7" t="str">
        <f>VLOOKUP(D243,Vendedores!$A$1:$F$5000,6,0)</f>
        <v>Gomez, Pilar</v>
      </c>
      <c r="L243" s="7">
        <f>VLOOKUP(D243,Vendedores!$A$1:$E$50000,5,0)</f>
        <v>2557</v>
      </c>
      <c r="M243">
        <f>VLOOKUP(D243,Vendedores!A:F,2,FALSE)</f>
        <v>7</v>
      </c>
      <c r="N243" s="7" t="str">
        <f>VLOOKUP(Ventas!D243,Vendedores!A:G,7,0)</f>
        <v>Vendedor Jr</v>
      </c>
      <c r="O243">
        <f>VLOOKUP(D243,Vendedores!A:H,8,0)</f>
        <v>2</v>
      </c>
      <c r="P243" s="18">
        <f t="shared" si="37"/>
        <v>58</v>
      </c>
      <c r="Q243" s="9">
        <f t="shared" si="33"/>
        <v>29</v>
      </c>
      <c r="R243" s="9">
        <f t="shared" si="43"/>
        <v>29</v>
      </c>
      <c r="S243" s="9">
        <f t="shared" si="38"/>
        <v>29</v>
      </c>
      <c r="T243" s="9">
        <f>VLOOKUP(O243,Comisiones!A:N,HLOOKUP(G243,Comisiones!$1:$7,2,0),0)</f>
        <v>0.11</v>
      </c>
      <c r="U243" s="9">
        <f t="shared" si="34"/>
        <v>928</v>
      </c>
      <c r="V243" s="9">
        <f t="shared" si="39"/>
        <v>464</v>
      </c>
      <c r="W243" s="9">
        <f t="shared" si="40"/>
        <v>102.08</v>
      </c>
      <c r="X243" s="9">
        <f t="shared" si="41"/>
        <v>361.91999999999996</v>
      </c>
      <c r="Y243" s="11">
        <f t="shared" si="42"/>
        <v>0.38999999999999996</v>
      </c>
    </row>
    <row r="244" spans="1:25" x14ac:dyDescent="0.2">
      <c r="A244" s="2">
        <v>243</v>
      </c>
      <c r="B244" s="3">
        <v>45008</v>
      </c>
      <c r="C244" s="2">
        <v>10</v>
      </c>
      <c r="D244" s="2">
        <v>11</v>
      </c>
      <c r="E244" s="2">
        <v>16</v>
      </c>
      <c r="F244" t="str">
        <f t="shared" si="35"/>
        <v>Thursday</v>
      </c>
      <c r="G244" t="str">
        <f t="shared" si="36"/>
        <v>March</v>
      </c>
      <c r="H244" t="str">
        <f>VLOOKUP(C244,Productos!A:B,2,0)</f>
        <v>Producto J</v>
      </c>
      <c r="I244">
        <f>VLOOKUP(Ventas!C244,Productos!A:C,3,0)</f>
        <v>29</v>
      </c>
      <c r="J244">
        <f>VLOOKUP(C244,Productos!$A$1:$D$11,4,0)</f>
        <v>58</v>
      </c>
      <c r="K244" s="7" t="str">
        <f>VLOOKUP(D244,Vendedores!$A$1:$F$5000,6,0)</f>
        <v>Garcia, Isabel</v>
      </c>
      <c r="L244" s="7">
        <f>VLOOKUP(D244,Vendedores!$A$1:$E$50000,5,0)</f>
        <v>3985</v>
      </c>
      <c r="M244">
        <f>VLOOKUP(D244,Vendedores!A:F,2,FALSE)</f>
        <v>6</v>
      </c>
      <c r="N244" s="7" t="str">
        <f>VLOOKUP(Ventas!D244,Vendedores!A:G,7,0)</f>
        <v>Vendedor Ssr</v>
      </c>
      <c r="O244">
        <f>VLOOKUP(D244,Vendedores!A:H,8,0)</f>
        <v>2</v>
      </c>
      <c r="P244" s="18">
        <f t="shared" si="37"/>
        <v>58</v>
      </c>
      <c r="Q244" s="9">
        <f t="shared" si="33"/>
        <v>29</v>
      </c>
      <c r="R244" s="9">
        <f t="shared" si="43"/>
        <v>29</v>
      </c>
      <c r="S244" s="9">
        <f t="shared" si="38"/>
        <v>29</v>
      </c>
      <c r="T244" s="9">
        <f>VLOOKUP(O244,Comisiones!A:N,HLOOKUP(G244,Comisiones!$1:$7,2,0),0)</f>
        <v>0.11</v>
      </c>
      <c r="U244" s="9">
        <f t="shared" si="34"/>
        <v>928</v>
      </c>
      <c r="V244" s="9">
        <f t="shared" si="39"/>
        <v>464</v>
      </c>
      <c r="W244" s="9">
        <f t="shared" si="40"/>
        <v>102.08</v>
      </c>
      <c r="X244" s="9">
        <f t="shared" si="41"/>
        <v>361.91999999999996</v>
      </c>
      <c r="Y244" s="11">
        <f t="shared" si="42"/>
        <v>0.38999999999999996</v>
      </c>
    </row>
    <row r="245" spans="1:25" x14ac:dyDescent="0.2">
      <c r="A245" s="2">
        <v>244</v>
      </c>
      <c r="B245" s="3">
        <v>45009</v>
      </c>
      <c r="C245" s="2">
        <v>1</v>
      </c>
      <c r="D245" s="2">
        <v>21</v>
      </c>
      <c r="E245" s="2">
        <v>19</v>
      </c>
      <c r="F245" t="str">
        <f t="shared" si="35"/>
        <v>Friday</v>
      </c>
      <c r="G245" t="str">
        <f t="shared" si="36"/>
        <v>March</v>
      </c>
      <c r="H245" t="str">
        <f>VLOOKUP(C245,Productos!A:B,2,0)</f>
        <v>Producto A</v>
      </c>
      <c r="I245">
        <f>VLOOKUP(Ventas!C245,Productos!A:C,3,0)</f>
        <v>10</v>
      </c>
      <c r="J245">
        <f>VLOOKUP(C245,Productos!$A$1:$D$11,4,0)</f>
        <v>20</v>
      </c>
      <c r="K245" s="7" t="str">
        <f>VLOOKUP(D245,Vendedores!$A$1:$F$5000,6,0)</f>
        <v>Fernandez, Juan</v>
      </c>
      <c r="L245" s="7">
        <f>VLOOKUP(D245,Vendedores!$A$1:$E$50000,5,0)</f>
        <v>2616</v>
      </c>
      <c r="M245">
        <f>VLOOKUP(D245,Vendedores!A:F,2,FALSE)</f>
        <v>7</v>
      </c>
      <c r="N245" s="7" t="str">
        <f>VLOOKUP(Ventas!D245,Vendedores!A:G,7,0)</f>
        <v>Vendedor Jr</v>
      </c>
      <c r="O245">
        <f>VLOOKUP(D245,Vendedores!A:H,8,0)</f>
        <v>2</v>
      </c>
      <c r="P245" s="18">
        <f t="shared" si="37"/>
        <v>20</v>
      </c>
      <c r="Q245" s="9">
        <f t="shared" si="33"/>
        <v>10</v>
      </c>
      <c r="R245" s="9">
        <f t="shared" si="43"/>
        <v>10</v>
      </c>
      <c r="S245" s="9">
        <f t="shared" si="38"/>
        <v>10</v>
      </c>
      <c r="T245" s="9">
        <f>VLOOKUP(O245,Comisiones!A:N,HLOOKUP(G245,Comisiones!$1:$7,2,0),0)</f>
        <v>0.11</v>
      </c>
      <c r="U245" s="9">
        <f t="shared" si="34"/>
        <v>380</v>
      </c>
      <c r="V245" s="9">
        <f t="shared" si="39"/>
        <v>190</v>
      </c>
      <c r="W245" s="9">
        <f t="shared" si="40"/>
        <v>41.8</v>
      </c>
      <c r="X245" s="9">
        <f t="shared" si="41"/>
        <v>148.19999999999999</v>
      </c>
      <c r="Y245" s="11">
        <f t="shared" si="42"/>
        <v>0.38999999999999996</v>
      </c>
    </row>
    <row r="246" spans="1:25" x14ac:dyDescent="0.2">
      <c r="A246" s="2">
        <v>245</v>
      </c>
      <c r="B246" s="3">
        <v>45009</v>
      </c>
      <c r="C246" s="2">
        <v>8</v>
      </c>
      <c r="D246" s="2">
        <v>16</v>
      </c>
      <c r="E246" s="2">
        <v>15</v>
      </c>
      <c r="F246" t="str">
        <f t="shared" si="35"/>
        <v>Friday</v>
      </c>
      <c r="G246" t="str">
        <f t="shared" si="36"/>
        <v>March</v>
      </c>
      <c r="H246" t="str">
        <f>VLOOKUP(C246,Productos!A:B,2,0)</f>
        <v>Producto H</v>
      </c>
      <c r="I246">
        <f>VLOOKUP(Ventas!C246,Productos!A:C,3,0)</f>
        <v>14</v>
      </c>
      <c r="J246">
        <f>VLOOKUP(C246,Productos!$A$1:$D$11,4,0)</f>
        <v>28</v>
      </c>
      <c r="K246" s="7" t="str">
        <f>VLOOKUP(D246,Vendedores!$A$1:$F$5000,6,0)</f>
        <v>Martin, Francisco</v>
      </c>
      <c r="L246" s="7">
        <f>VLOOKUP(D246,Vendedores!$A$1:$E$50000,5,0)</f>
        <v>2456</v>
      </c>
      <c r="M246">
        <f>VLOOKUP(D246,Vendedores!A:F,2,FALSE)</f>
        <v>7</v>
      </c>
      <c r="N246" s="7" t="str">
        <f>VLOOKUP(Ventas!D246,Vendedores!A:G,7,0)</f>
        <v>Vendedor Jr</v>
      </c>
      <c r="O246">
        <f>VLOOKUP(D246,Vendedores!A:H,8,0)</f>
        <v>2</v>
      </c>
      <c r="P246" s="18">
        <f t="shared" si="37"/>
        <v>28</v>
      </c>
      <c r="Q246" s="9">
        <f t="shared" si="33"/>
        <v>14</v>
      </c>
      <c r="R246" s="9">
        <f t="shared" si="43"/>
        <v>14</v>
      </c>
      <c r="S246" s="9">
        <f t="shared" si="38"/>
        <v>14</v>
      </c>
      <c r="T246" s="9">
        <f>VLOOKUP(O246,Comisiones!A:N,HLOOKUP(G246,Comisiones!$1:$7,2,0),0)</f>
        <v>0.11</v>
      </c>
      <c r="U246" s="9">
        <f t="shared" si="34"/>
        <v>420</v>
      </c>
      <c r="V246" s="9">
        <f t="shared" si="39"/>
        <v>210</v>
      </c>
      <c r="W246" s="9">
        <f t="shared" si="40"/>
        <v>46.2</v>
      </c>
      <c r="X246" s="9">
        <f t="shared" si="41"/>
        <v>163.80000000000001</v>
      </c>
      <c r="Y246" s="11">
        <f t="shared" si="42"/>
        <v>0.39</v>
      </c>
    </row>
    <row r="247" spans="1:25" x14ac:dyDescent="0.2">
      <c r="A247" s="2">
        <v>246</v>
      </c>
      <c r="B247" s="3">
        <v>45009</v>
      </c>
      <c r="C247" s="2">
        <v>5</v>
      </c>
      <c r="D247" s="2">
        <v>34</v>
      </c>
      <c r="E247" s="2">
        <v>15</v>
      </c>
      <c r="F247" t="str">
        <f t="shared" si="35"/>
        <v>Friday</v>
      </c>
      <c r="G247" t="str">
        <f t="shared" si="36"/>
        <v>March</v>
      </c>
      <c r="H247" t="str">
        <f>VLOOKUP(C247,Productos!A:B,2,0)</f>
        <v>Producto E</v>
      </c>
      <c r="I247">
        <f>VLOOKUP(Ventas!C247,Productos!A:C,3,0)</f>
        <v>24</v>
      </c>
      <c r="J247">
        <f>VLOOKUP(C247,Productos!$A$1:$D$11,4,0)</f>
        <v>48</v>
      </c>
      <c r="K247" s="7" t="str">
        <f>VLOOKUP(D247,Vendedores!$A$1:$F$5000,6,0)</f>
        <v>Lopez, Teresa</v>
      </c>
      <c r="L247" s="7">
        <f>VLOOKUP(D247,Vendedores!$A$1:$E$50000,5,0)</f>
        <v>3680</v>
      </c>
      <c r="M247">
        <f>VLOOKUP(D247,Vendedores!A:F,2,FALSE)</f>
        <v>6</v>
      </c>
      <c r="N247" s="7" t="str">
        <f>VLOOKUP(Ventas!D247,Vendedores!A:G,7,0)</f>
        <v>Vendedor Ssr</v>
      </c>
      <c r="O247">
        <f>VLOOKUP(D247,Vendedores!A:H,8,0)</f>
        <v>2</v>
      </c>
      <c r="P247" s="18">
        <f t="shared" si="37"/>
        <v>48</v>
      </c>
      <c r="Q247" s="9">
        <f t="shared" si="33"/>
        <v>24</v>
      </c>
      <c r="R247" s="9">
        <f t="shared" si="43"/>
        <v>24</v>
      </c>
      <c r="S247" s="9">
        <f t="shared" si="38"/>
        <v>24</v>
      </c>
      <c r="T247" s="9">
        <f>VLOOKUP(O247,Comisiones!A:N,HLOOKUP(G247,Comisiones!$1:$7,2,0),0)</f>
        <v>0.11</v>
      </c>
      <c r="U247" s="9">
        <f t="shared" si="34"/>
        <v>720</v>
      </c>
      <c r="V247" s="9">
        <f t="shared" si="39"/>
        <v>360</v>
      </c>
      <c r="W247" s="9">
        <f t="shared" si="40"/>
        <v>79.2</v>
      </c>
      <c r="X247" s="9">
        <f t="shared" si="41"/>
        <v>280.8</v>
      </c>
      <c r="Y247" s="11">
        <f t="shared" si="42"/>
        <v>0.39</v>
      </c>
    </row>
    <row r="248" spans="1:25" x14ac:dyDescent="0.2">
      <c r="A248" s="2">
        <v>247</v>
      </c>
      <c r="B248" s="3">
        <v>45010</v>
      </c>
      <c r="C248" s="2">
        <v>1</v>
      </c>
      <c r="D248" s="2">
        <v>20</v>
      </c>
      <c r="E248" s="2">
        <v>17</v>
      </c>
      <c r="F248" t="str">
        <f t="shared" si="35"/>
        <v>Saturday</v>
      </c>
      <c r="G248" t="str">
        <f t="shared" si="36"/>
        <v>March</v>
      </c>
      <c r="H248" t="str">
        <f>VLOOKUP(C248,Productos!A:B,2,0)</f>
        <v>Producto A</v>
      </c>
      <c r="I248">
        <f>VLOOKUP(Ventas!C248,Productos!A:C,3,0)</f>
        <v>10</v>
      </c>
      <c r="J248">
        <f>VLOOKUP(C248,Productos!$A$1:$D$11,4,0)</f>
        <v>20</v>
      </c>
      <c r="K248" s="7" t="str">
        <f>VLOOKUP(D248,Vendedores!$A$1:$F$5000,6,0)</f>
        <v>Gonzalez, Carmen</v>
      </c>
      <c r="L248" s="7">
        <f>VLOOKUP(D248,Vendedores!$A$1:$E$50000,5,0)</f>
        <v>3522</v>
      </c>
      <c r="M248">
        <f>VLOOKUP(D248,Vendedores!A:F,2,FALSE)</f>
        <v>6</v>
      </c>
      <c r="N248" s="7" t="str">
        <f>VLOOKUP(Ventas!D248,Vendedores!A:G,7,0)</f>
        <v>Vendedor Ssr</v>
      </c>
      <c r="O248">
        <f>VLOOKUP(D248,Vendedores!A:H,8,0)</f>
        <v>2</v>
      </c>
      <c r="P248" s="18">
        <f t="shared" si="37"/>
        <v>20</v>
      </c>
      <c r="Q248" s="9">
        <f t="shared" si="33"/>
        <v>10</v>
      </c>
      <c r="R248" s="9">
        <f t="shared" si="43"/>
        <v>10</v>
      </c>
      <c r="S248" s="9">
        <f t="shared" si="38"/>
        <v>10</v>
      </c>
      <c r="T248" s="9">
        <f>VLOOKUP(O248,Comisiones!A:N,HLOOKUP(G248,Comisiones!$1:$7,2,0),0)</f>
        <v>0.11</v>
      </c>
      <c r="U248" s="9">
        <f t="shared" si="34"/>
        <v>340</v>
      </c>
      <c r="V248" s="9">
        <f t="shared" si="39"/>
        <v>170</v>
      </c>
      <c r="W248" s="9">
        <f t="shared" si="40"/>
        <v>37.4</v>
      </c>
      <c r="X248" s="9">
        <f t="shared" si="41"/>
        <v>132.6</v>
      </c>
      <c r="Y248" s="11">
        <f t="shared" si="42"/>
        <v>0.38999999999999996</v>
      </c>
    </row>
    <row r="249" spans="1:25" x14ac:dyDescent="0.2">
      <c r="A249" s="2">
        <v>248</v>
      </c>
      <c r="B249" s="3">
        <v>45010</v>
      </c>
      <c r="C249" s="2">
        <v>2</v>
      </c>
      <c r="D249" s="2">
        <v>4</v>
      </c>
      <c r="E249" s="2">
        <v>13</v>
      </c>
      <c r="F249" t="str">
        <f t="shared" si="35"/>
        <v>Saturday</v>
      </c>
      <c r="G249" t="str">
        <f t="shared" si="36"/>
        <v>March</v>
      </c>
      <c r="H249" t="str">
        <f>VLOOKUP(C249,Productos!A:B,2,0)</f>
        <v>Producto B</v>
      </c>
      <c r="I249">
        <f>VLOOKUP(Ventas!C249,Productos!A:C,3,0)</f>
        <v>14</v>
      </c>
      <c r="J249">
        <f>VLOOKUP(C249,Productos!$A$1:$D$11,4,0)</f>
        <v>28</v>
      </c>
      <c r="K249" s="7" t="str">
        <f>VLOOKUP(D249,Vendedores!$A$1:$F$5000,6,0)</f>
        <v>Fernandez, Isabel</v>
      </c>
      <c r="L249" s="7">
        <f>VLOOKUP(D249,Vendedores!$A$1:$E$50000,5,0)</f>
        <v>4345</v>
      </c>
      <c r="M249">
        <f>VLOOKUP(D249,Vendedores!A:F,2,FALSE)</f>
        <v>5</v>
      </c>
      <c r="N249" s="7" t="str">
        <f>VLOOKUP(Ventas!D249,Vendedores!A:G,7,0)</f>
        <v>Vendedor Sr</v>
      </c>
      <c r="O249">
        <f>VLOOKUP(D249,Vendedores!A:H,8,0)</f>
        <v>2</v>
      </c>
      <c r="P249" s="18">
        <f t="shared" si="37"/>
        <v>28</v>
      </c>
      <c r="Q249" s="9">
        <f t="shared" si="33"/>
        <v>14</v>
      </c>
      <c r="R249" s="9">
        <f t="shared" si="43"/>
        <v>14</v>
      </c>
      <c r="S249" s="9">
        <f t="shared" si="38"/>
        <v>14</v>
      </c>
      <c r="T249" s="9">
        <f>VLOOKUP(O249,Comisiones!A:N,HLOOKUP(G249,Comisiones!$1:$7,2,0),0)</f>
        <v>0.11</v>
      </c>
      <c r="U249" s="9">
        <f t="shared" si="34"/>
        <v>364</v>
      </c>
      <c r="V249" s="9">
        <f t="shared" si="39"/>
        <v>182</v>
      </c>
      <c r="W249" s="9">
        <f t="shared" si="40"/>
        <v>40.04</v>
      </c>
      <c r="X249" s="9">
        <f t="shared" si="41"/>
        <v>141.96</v>
      </c>
      <c r="Y249" s="11">
        <f t="shared" si="42"/>
        <v>0.39</v>
      </c>
    </row>
    <row r="250" spans="1:25" x14ac:dyDescent="0.2">
      <c r="A250" s="2">
        <v>249</v>
      </c>
      <c r="B250" s="3">
        <v>45010</v>
      </c>
      <c r="C250" s="2">
        <v>2</v>
      </c>
      <c r="D250" s="2">
        <v>23</v>
      </c>
      <c r="E250" s="2">
        <v>12</v>
      </c>
      <c r="F250" t="str">
        <f t="shared" si="35"/>
        <v>Saturday</v>
      </c>
      <c r="G250" t="str">
        <f t="shared" si="36"/>
        <v>March</v>
      </c>
      <c r="H250" t="str">
        <f>VLOOKUP(C250,Productos!A:B,2,0)</f>
        <v>Producto B</v>
      </c>
      <c r="I250">
        <f>VLOOKUP(Ventas!C250,Productos!A:C,3,0)</f>
        <v>14</v>
      </c>
      <c r="J250">
        <f>VLOOKUP(C250,Productos!$A$1:$D$11,4,0)</f>
        <v>28</v>
      </c>
      <c r="K250" s="7" t="str">
        <f>VLOOKUP(D250,Vendedores!$A$1:$F$5000,6,0)</f>
        <v>Martinez, Pedro</v>
      </c>
      <c r="L250" s="7">
        <f>VLOOKUP(D250,Vendedores!$A$1:$E$50000,5,0)</f>
        <v>5555</v>
      </c>
      <c r="M250">
        <f>VLOOKUP(D250,Vendedores!A:F,2,FALSE)</f>
        <v>4</v>
      </c>
      <c r="N250" s="7" t="str">
        <f>VLOOKUP(Ventas!D250,Vendedores!A:G,7,0)</f>
        <v>Jefe</v>
      </c>
      <c r="O250">
        <f>VLOOKUP(D250,Vendedores!A:H,8,0)</f>
        <v>3</v>
      </c>
      <c r="P250" s="18">
        <f t="shared" si="37"/>
        <v>28</v>
      </c>
      <c r="Q250" s="9">
        <f t="shared" si="33"/>
        <v>14</v>
      </c>
      <c r="R250" s="9">
        <f t="shared" si="43"/>
        <v>14</v>
      </c>
      <c r="S250" s="9">
        <f t="shared" si="38"/>
        <v>14</v>
      </c>
      <c r="T250" s="9">
        <f>VLOOKUP(O250,Comisiones!A:N,HLOOKUP(G250,Comisiones!$1:$7,2,0),0)</f>
        <v>0.12</v>
      </c>
      <c r="U250" s="9">
        <f t="shared" si="34"/>
        <v>336</v>
      </c>
      <c r="V250" s="9">
        <f t="shared" si="39"/>
        <v>168</v>
      </c>
      <c r="W250" s="9">
        <f t="shared" si="40"/>
        <v>40.32</v>
      </c>
      <c r="X250" s="9">
        <f t="shared" si="41"/>
        <v>127.68</v>
      </c>
      <c r="Y250" s="11">
        <f t="shared" si="42"/>
        <v>0.38</v>
      </c>
    </row>
    <row r="251" spans="1:25" x14ac:dyDescent="0.2">
      <c r="A251" s="2">
        <v>250</v>
      </c>
      <c r="B251" s="3">
        <v>45011</v>
      </c>
      <c r="C251" s="2">
        <v>4</v>
      </c>
      <c r="D251" s="2">
        <v>20</v>
      </c>
      <c r="E251" s="2">
        <v>13</v>
      </c>
      <c r="F251" t="str">
        <f t="shared" si="35"/>
        <v>Sunday</v>
      </c>
      <c r="G251" t="str">
        <f t="shared" si="36"/>
        <v>March</v>
      </c>
      <c r="H251" t="str">
        <f>VLOOKUP(C251,Productos!A:B,2,0)</f>
        <v>Producto D</v>
      </c>
      <c r="I251">
        <f>VLOOKUP(Ventas!C251,Productos!A:C,3,0)</f>
        <v>14</v>
      </c>
      <c r="J251">
        <f>VLOOKUP(C251,Productos!$A$1:$D$11,4,0)</f>
        <v>28</v>
      </c>
      <c r="K251" s="7" t="str">
        <f>VLOOKUP(D251,Vendedores!$A$1:$F$5000,6,0)</f>
        <v>Gonzalez, Carmen</v>
      </c>
      <c r="L251" s="7">
        <f>VLOOKUP(D251,Vendedores!$A$1:$E$50000,5,0)</f>
        <v>3522</v>
      </c>
      <c r="M251">
        <f>VLOOKUP(D251,Vendedores!A:F,2,FALSE)</f>
        <v>6</v>
      </c>
      <c r="N251" s="7" t="str">
        <f>VLOOKUP(Ventas!D251,Vendedores!A:G,7,0)</f>
        <v>Vendedor Ssr</v>
      </c>
      <c r="O251">
        <f>VLOOKUP(D251,Vendedores!A:H,8,0)</f>
        <v>2</v>
      </c>
      <c r="P251" s="18">
        <f t="shared" si="37"/>
        <v>33.6</v>
      </c>
      <c r="Q251" s="9">
        <f t="shared" si="33"/>
        <v>14</v>
      </c>
      <c r="R251" s="9">
        <f t="shared" si="43"/>
        <v>14</v>
      </c>
      <c r="S251" s="9">
        <f t="shared" si="38"/>
        <v>14</v>
      </c>
      <c r="T251" s="9">
        <f>VLOOKUP(O251,Comisiones!A:N,HLOOKUP(G251,Comisiones!$1:$7,2,0),0)</f>
        <v>0.11</v>
      </c>
      <c r="U251" s="9">
        <f t="shared" si="34"/>
        <v>436.8</v>
      </c>
      <c r="V251" s="9">
        <f t="shared" si="39"/>
        <v>182</v>
      </c>
      <c r="W251" s="9">
        <f t="shared" si="40"/>
        <v>48.048000000000002</v>
      </c>
      <c r="X251" s="9">
        <f t="shared" si="41"/>
        <v>206.75200000000001</v>
      </c>
      <c r="Y251" s="11">
        <f t="shared" si="42"/>
        <v>0.47333333333333333</v>
      </c>
    </row>
    <row r="252" spans="1:25" x14ac:dyDescent="0.2">
      <c r="A252" s="2">
        <v>251</v>
      </c>
      <c r="B252" s="3">
        <v>45011</v>
      </c>
      <c r="C252" s="2">
        <v>3</v>
      </c>
      <c r="D252" s="2">
        <v>29</v>
      </c>
      <c r="E252" s="2">
        <v>12</v>
      </c>
      <c r="F252" t="str">
        <f t="shared" si="35"/>
        <v>Sunday</v>
      </c>
      <c r="G252" t="str">
        <f t="shared" si="36"/>
        <v>March</v>
      </c>
      <c r="H252" t="str">
        <f>VLOOKUP(C252,Productos!A:B,2,0)</f>
        <v>Producto C</v>
      </c>
      <c r="I252">
        <f>VLOOKUP(Ventas!C252,Productos!A:C,3,0)</f>
        <v>23</v>
      </c>
      <c r="J252">
        <f>VLOOKUP(C252,Productos!$A$1:$D$11,4,0)</f>
        <v>46</v>
      </c>
      <c r="K252" s="7" t="str">
        <f>VLOOKUP(D252,Vendedores!$A$1:$F$5000,6,0)</f>
        <v>Rodriguez, Jose</v>
      </c>
      <c r="L252" s="7">
        <f>VLOOKUP(D252,Vendedores!$A$1:$E$50000,5,0)</f>
        <v>4645</v>
      </c>
      <c r="M252">
        <f>VLOOKUP(D252,Vendedores!A:F,2,FALSE)</f>
        <v>5</v>
      </c>
      <c r="N252" s="7" t="str">
        <f>VLOOKUP(Ventas!D252,Vendedores!A:G,7,0)</f>
        <v>Vendedor Sr</v>
      </c>
      <c r="O252">
        <f>VLOOKUP(D252,Vendedores!A:H,8,0)</f>
        <v>2</v>
      </c>
      <c r="P252" s="18">
        <f t="shared" si="37"/>
        <v>55.199999999999996</v>
      </c>
      <c r="Q252" s="9">
        <f t="shared" si="33"/>
        <v>23</v>
      </c>
      <c r="R252" s="9">
        <f t="shared" si="43"/>
        <v>23</v>
      </c>
      <c r="S252" s="9">
        <f t="shared" si="38"/>
        <v>23</v>
      </c>
      <c r="T252" s="9">
        <f>VLOOKUP(O252,Comisiones!A:N,HLOOKUP(G252,Comisiones!$1:$7,2,0),0)</f>
        <v>0.11</v>
      </c>
      <c r="U252" s="9">
        <f t="shared" si="34"/>
        <v>662.4</v>
      </c>
      <c r="V252" s="9">
        <f t="shared" si="39"/>
        <v>276</v>
      </c>
      <c r="W252" s="9">
        <f t="shared" si="40"/>
        <v>72.864000000000004</v>
      </c>
      <c r="X252" s="9">
        <f t="shared" si="41"/>
        <v>313.53599999999994</v>
      </c>
      <c r="Y252" s="11">
        <f t="shared" si="42"/>
        <v>0.47333333333333327</v>
      </c>
    </row>
    <row r="253" spans="1:25" x14ac:dyDescent="0.2">
      <c r="A253" s="2">
        <v>252</v>
      </c>
      <c r="B253" s="3">
        <v>45011</v>
      </c>
      <c r="C253" s="2">
        <v>4</v>
      </c>
      <c r="D253" s="2">
        <v>23</v>
      </c>
      <c r="E253" s="2">
        <v>19</v>
      </c>
      <c r="F253" t="str">
        <f t="shared" si="35"/>
        <v>Sunday</v>
      </c>
      <c r="G253" t="str">
        <f t="shared" si="36"/>
        <v>March</v>
      </c>
      <c r="H253" t="str">
        <f>VLOOKUP(C253,Productos!A:B,2,0)</f>
        <v>Producto D</v>
      </c>
      <c r="I253">
        <f>VLOOKUP(Ventas!C253,Productos!A:C,3,0)</f>
        <v>14</v>
      </c>
      <c r="J253">
        <f>VLOOKUP(C253,Productos!$A$1:$D$11,4,0)</f>
        <v>28</v>
      </c>
      <c r="K253" s="7" t="str">
        <f>VLOOKUP(D253,Vendedores!$A$1:$F$5000,6,0)</f>
        <v>Martinez, Pedro</v>
      </c>
      <c r="L253" s="7">
        <f>VLOOKUP(D253,Vendedores!$A$1:$E$50000,5,0)</f>
        <v>5555</v>
      </c>
      <c r="M253">
        <f>VLOOKUP(D253,Vendedores!A:F,2,FALSE)</f>
        <v>4</v>
      </c>
      <c r="N253" s="7" t="str">
        <f>VLOOKUP(Ventas!D253,Vendedores!A:G,7,0)</f>
        <v>Jefe</v>
      </c>
      <c r="O253">
        <f>VLOOKUP(D253,Vendedores!A:H,8,0)</f>
        <v>3</v>
      </c>
      <c r="P253" s="18">
        <f t="shared" si="37"/>
        <v>33.6</v>
      </c>
      <c r="Q253" s="9">
        <f t="shared" si="33"/>
        <v>14</v>
      </c>
      <c r="R253" s="9">
        <f t="shared" si="43"/>
        <v>14</v>
      </c>
      <c r="S253" s="9">
        <f t="shared" si="38"/>
        <v>14</v>
      </c>
      <c r="T253" s="9">
        <f>VLOOKUP(O253,Comisiones!A:N,HLOOKUP(G253,Comisiones!$1:$7,2,0),0)</f>
        <v>0.12</v>
      </c>
      <c r="U253" s="9">
        <f t="shared" si="34"/>
        <v>638.4</v>
      </c>
      <c r="V253" s="9">
        <f t="shared" si="39"/>
        <v>266</v>
      </c>
      <c r="W253" s="9">
        <f t="shared" si="40"/>
        <v>76.60799999999999</v>
      </c>
      <c r="X253" s="9">
        <f t="shared" si="41"/>
        <v>295.79199999999997</v>
      </c>
      <c r="Y253" s="11">
        <f t="shared" si="42"/>
        <v>0.46333333333333332</v>
      </c>
    </row>
    <row r="254" spans="1:25" x14ac:dyDescent="0.2">
      <c r="A254" s="2">
        <v>253</v>
      </c>
      <c r="B254" s="3">
        <v>45012</v>
      </c>
      <c r="C254" s="2">
        <v>4</v>
      </c>
      <c r="D254" s="2">
        <v>7</v>
      </c>
      <c r="E254" s="2">
        <v>5</v>
      </c>
      <c r="F254" t="str">
        <f t="shared" si="35"/>
        <v>Monday</v>
      </c>
      <c r="G254" t="str">
        <f t="shared" si="36"/>
        <v>March</v>
      </c>
      <c r="H254" t="str">
        <f>VLOOKUP(C254,Productos!A:B,2,0)</f>
        <v>Producto D</v>
      </c>
      <c r="I254">
        <f>VLOOKUP(Ventas!C254,Productos!A:C,3,0)</f>
        <v>14</v>
      </c>
      <c r="J254">
        <f>VLOOKUP(C254,Productos!$A$1:$D$11,4,0)</f>
        <v>28</v>
      </c>
      <c r="K254" s="7" t="str">
        <f>VLOOKUP(D254,Vendedores!$A$1:$F$5000,6,0)</f>
        <v>Sanchez, Antonio</v>
      </c>
      <c r="L254" s="7">
        <f>VLOOKUP(D254,Vendedores!$A$1:$E$50000,5,0)</f>
        <v>1810</v>
      </c>
      <c r="M254">
        <f>VLOOKUP(D254,Vendedores!A:F,2,FALSE)</f>
        <v>8</v>
      </c>
      <c r="N254" s="7" t="str">
        <f>VLOOKUP(Ventas!D254,Vendedores!A:G,7,0)</f>
        <v>Pasante</v>
      </c>
      <c r="O254">
        <f>VLOOKUP(D254,Vendedores!A:H,8,0)</f>
        <v>1</v>
      </c>
      <c r="P254" s="18">
        <f t="shared" si="37"/>
        <v>28</v>
      </c>
      <c r="Q254" s="9">
        <f t="shared" si="33"/>
        <v>14</v>
      </c>
      <c r="R254" s="9">
        <f t="shared" si="43"/>
        <v>14</v>
      </c>
      <c r="S254" s="9">
        <f t="shared" si="38"/>
        <v>14</v>
      </c>
      <c r="T254" s="9">
        <f>VLOOKUP(O254,Comisiones!A:N,HLOOKUP(G254,Comisiones!$1:$7,2,0),0)</f>
        <v>0.1</v>
      </c>
      <c r="U254" s="9">
        <f t="shared" si="34"/>
        <v>140</v>
      </c>
      <c r="V254" s="9">
        <f t="shared" si="39"/>
        <v>70</v>
      </c>
      <c r="W254" s="9">
        <f t="shared" si="40"/>
        <v>14</v>
      </c>
      <c r="X254" s="9">
        <f t="shared" si="41"/>
        <v>56</v>
      </c>
      <c r="Y254" s="11">
        <f t="shared" si="42"/>
        <v>0.4</v>
      </c>
    </row>
    <row r="255" spans="1:25" x14ac:dyDescent="0.2">
      <c r="A255" s="2">
        <v>254</v>
      </c>
      <c r="B255" s="3">
        <v>45012</v>
      </c>
      <c r="C255" s="2">
        <v>10</v>
      </c>
      <c r="D255" s="2">
        <v>4</v>
      </c>
      <c r="E255" s="2">
        <v>12</v>
      </c>
      <c r="F255" t="str">
        <f t="shared" si="35"/>
        <v>Monday</v>
      </c>
      <c r="G255" t="str">
        <f t="shared" si="36"/>
        <v>March</v>
      </c>
      <c r="H255" t="str">
        <f>VLOOKUP(C255,Productos!A:B,2,0)</f>
        <v>Producto J</v>
      </c>
      <c r="I255">
        <f>VLOOKUP(Ventas!C255,Productos!A:C,3,0)</f>
        <v>29</v>
      </c>
      <c r="J255">
        <f>VLOOKUP(C255,Productos!$A$1:$D$11,4,0)</f>
        <v>58</v>
      </c>
      <c r="K255" s="7" t="str">
        <f>VLOOKUP(D255,Vendedores!$A$1:$F$5000,6,0)</f>
        <v>Fernandez, Isabel</v>
      </c>
      <c r="L255" s="7">
        <f>VLOOKUP(D255,Vendedores!$A$1:$E$50000,5,0)</f>
        <v>4345</v>
      </c>
      <c r="M255">
        <f>VLOOKUP(D255,Vendedores!A:F,2,FALSE)</f>
        <v>5</v>
      </c>
      <c r="N255" s="7" t="str">
        <f>VLOOKUP(Ventas!D255,Vendedores!A:G,7,0)</f>
        <v>Vendedor Sr</v>
      </c>
      <c r="O255">
        <f>VLOOKUP(D255,Vendedores!A:H,8,0)</f>
        <v>2</v>
      </c>
      <c r="P255" s="18">
        <f t="shared" si="37"/>
        <v>58</v>
      </c>
      <c r="Q255" s="9">
        <f t="shared" si="33"/>
        <v>29</v>
      </c>
      <c r="R255" s="9">
        <f t="shared" si="43"/>
        <v>29</v>
      </c>
      <c r="S255" s="9">
        <f t="shared" si="38"/>
        <v>29</v>
      </c>
      <c r="T255" s="9">
        <f>VLOOKUP(O255,Comisiones!A:N,HLOOKUP(G255,Comisiones!$1:$7,2,0),0)</f>
        <v>0.11</v>
      </c>
      <c r="U255" s="9">
        <f t="shared" si="34"/>
        <v>696</v>
      </c>
      <c r="V255" s="9">
        <f t="shared" si="39"/>
        <v>348</v>
      </c>
      <c r="W255" s="9">
        <f t="shared" si="40"/>
        <v>76.56</v>
      </c>
      <c r="X255" s="9">
        <f t="shared" si="41"/>
        <v>271.44</v>
      </c>
      <c r="Y255" s="11">
        <f t="shared" si="42"/>
        <v>0.39</v>
      </c>
    </row>
    <row r="256" spans="1:25" x14ac:dyDescent="0.2">
      <c r="A256" s="2">
        <v>255</v>
      </c>
      <c r="B256" s="3">
        <v>45012</v>
      </c>
      <c r="C256" s="2">
        <v>6</v>
      </c>
      <c r="D256" s="2">
        <v>29</v>
      </c>
      <c r="E256" s="2">
        <v>17</v>
      </c>
      <c r="F256" t="str">
        <f t="shared" si="35"/>
        <v>Monday</v>
      </c>
      <c r="G256" t="str">
        <f t="shared" si="36"/>
        <v>March</v>
      </c>
      <c r="H256" t="str">
        <f>VLOOKUP(C256,Productos!A:B,2,0)</f>
        <v>Producto F</v>
      </c>
      <c r="I256">
        <f>VLOOKUP(Ventas!C256,Productos!A:C,3,0)</f>
        <v>16</v>
      </c>
      <c r="J256">
        <f>VLOOKUP(C256,Productos!$A$1:$D$11,4,0)</f>
        <v>32</v>
      </c>
      <c r="K256" s="7" t="str">
        <f>VLOOKUP(D256,Vendedores!$A$1:$F$5000,6,0)</f>
        <v>Rodriguez, Jose</v>
      </c>
      <c r="L256" s="7">
        <f>VLOOKUP(D256,Vendedores!$A$1:$E$50000,5,0)</f>
        <v>4645</v>
      </c>
      <c r="M256">
        <f>VLOOKUP(D256,Vendedores!A:F,2,FALSE)</f>
        <v>5</v>
      </c>
      <c r="N256" s="7" t="str">
        <f>VLOOKUP(Ventas!D256,Vendedores!A:G,7,0)</f>
        <v>Vendedor Sr</v>
      </c>
      <c r="O256">
        <f>VLOOKUP(D256,Vendedores!A:H,8,0)</f>
        <v>2</v>
      </c>
      <c r="P256" s="18">
        <f t="shared" si="37"/>
        <v>32</v>
      </c>
      <c r="Q256" s="9">
        <f t="shared" si="33"/>
        <v>16</v>
      </c>
      <c r="R256" s="9">
        <f t="shared" si="43"/>
        <v>16</v>
      </c>
      <c r="S256" s="9">
        <f t="shared" si="38"/>
        <v>16</v>
      </c>
      <c r="T256" s="9">
        <f>VLOOKUP(O256,Comisiones!A:N,HLOOKUP(G256,Comisiones!$1:$7,2,0),0)</f>
        <v>0.11</v>
      </c>
      <c r="U256" s="9">
        <f t="shared" si="34"/>
        <v>544</v>
      </c>
      <c r="V256" s="9">
        <f t="shared" si="39"/>
        <v>272</v>
      </c>
      <c r="W256" s="9">
        <f t="shared" si="40"/>
        <v>59.84</v>
      </c>
      <c r="X256" s="9">
        <f t="shared" si="41"/>
        <v>212.15999999999997</v>
      </c>
      <c r="Y256" s="11">
        <f t="shared" si="42"/>
        <v>0.38999999999999996</v>
      </c>
    </row>
    <row r="257" spans="1:25" x14ac:dyDescent="0.2">
      <c r="A257" s="2">
        <v>256</v>
      </c>
      <c r="B257" s="3">
        <v>45013</v>
      </c>
      <c r="C257" s="2">
        <v>5</v>
      </c>
      <c r="D257" s="2">
        <v>16</v>
      </c>
      <c r="E257" s="2">
        <v>19</v>
      </c>
      <c r="F257" t="str">
        <f t="shared" si="35"/>
        <v>Tuesday</v>
      </c>
      <c r="G257" t="str">
        <f t="shared" si="36"/>
        <v>March</v>
      </c>
      <c r="H257" t="str">
        <f>VLOOKUP(C257,Productos!A:B,2,0)</f>
        <v>Producto E</v>
      </c>
      <c r="I257">
        <f>VLOOKUP(Ventas!C257,Productos!A:C,3,0)</f>
        <v>24</v>
      </c>
      <c r="J257">
        <f>VLOOKUP(C257,Productos!$A$1:$D$11,4,0)</f>
        <v>48</v>
      </c>
      <c r="K257" s="7" t="str">
        <f>VLOOKUP(D257,Vendedores!$A$1:$F$5000,6,0)</f>
        <v>Martin, Francisco</v>
      </c>
      <c r="L257" s="7">
        <f>VLOOKUP(D257,Vendedores!$A$1:$E$50000,5,0)</f>
        <v>2456</v>
      </c>
      <c r="M257">
        <f>VLOOKUP(D257,Vendedores!A:F,2,FALSE)</f>
        <v>7</v>
      </c>
      <c r="N257" s="7" t="str">
        <f>VLOOKUP(Ventas!D257,Vendedores!A:G,7,0)</f>
        <v>Vendedor Jr</v>
      </c>
      <c r="O257">
        <f>VLOOKUP(D257,Vendedores!A:H,8,0)</f>
        <v>2</v>
      </c>
      <c r="P257" s="18">
        <f t="shared" si="37"/>
        <v>48</v>
      </c>
      <c r="Q257" s="9">
        <f t="shared" si="33"/>
        <v>24</v>
      </c>
      <c r="R257" s="9">
        <f t="shared" si="43"/>
        <v>24</v>
      </c>
      <c r="S257" s="9">
        <f t="shared" si="38"/>
        <v>24</v>
      </c>
      <c r="T257" s="9">
        <f>VLOOKUP(O257,Comisiones!A:N,HLOOKUP(G257,Comisiones!$1:$7,2,0),0)</f>
        <v>0.11</v>
      </c>
      <c r="U257" s="9">
        <f t="shared" si="34"/>
        <v>912</v>
      </c>
      <c r="V257" s="9">
        <f t="shared" si="39"/>
        <v>456</v>
      </c>
      <c r="W257" s="9">
        <f t="shared" si="40"/>
        <v>100.32000000000001</v>
      </c>
      <c r="X257" s="9">
        <f t="shared" si="41"/>
        <v>355.67999999999995</v>
      </c>
      <c r="Y257" s="11">
        <f t="shared" si="42"/>
        <v>0.38999999999999996</v>
      </c>
    </row>
    <row r="258" spans="1:25" x14ac:dyDescent="0.2">
      <c r="A258" s="2">
        <v>257</v>
      </c>
      <c r="B258" s="3">
        <v>45013</v>
      </c>
      <c r="C258" s="2">
        <v>5</v>
      </c>
      <c r="D258" s="2">
        <v>36</v>
      </c>
      <c r="E258" s="2">
        <v>12</v>
      </c>
      <c r="F258" t="str">
        <f t="shared" si="35"/>
        <v>Tuesday</v>
      </c>
      <c r="G258" t="str">
        <f t="shared" si="36"/>
        <v>March</v>
      </c>
      <c r="H258" t="str">
        <f>VLOOKUP(C258,Productos!A:B,2,0)</f>
        <v>Producto E</v>
      </c>
      <c r="I258">
        <f>VLOOKUP(Ventas!C258,Productos!A:C,3,0)</f>
        <v>24</v>
      </c>
      <c r="J258">
        <f>VLOOKUP(C258,Productos!$A$1:$D$11,4,0)</f>
        <v>48</v>
      </c>
      <c r="K258" s="7" t="str">
        <f>VLOOKUP(D258,Vendedores!$A$1:$F$5000,6,0)</f>
        <v>Rodriguez, Francisco</v>
      </c>
      <c r="L258" s="7">
        <f>VLOOKUP(D258,Vendedores!$A$1:$E$50000,5,0)</f>
        <v>1898</v>
      </c>
      <c r="M258">
        <f>VLOOKUP(D258,Vendedores!A:F,2,FALSE)</f>
        <v>8</v>
      </c>
      <c r="N258" s="7" t="str">
        <f>VLOOKUP(Ventas!D258,Vendedores!A:G,7,0)</f>
        <v>Pasante</v>
      </c>
      <c r="O258">
        <f>VLOOKUP(D258,Vendedores!A:H,8,0)</f>
        <v>1</v>
      </c>
      <c r="P258" s="18">
        <f t="shared" si="37"/>
        <v>48</v>
      </c>
      <c r="Q258" s="9">
        <f t="shared" ref="Q258:Q321" si="44">IF(AND(OR(H258="Producto A",H258="Producto B",H258="Producto C",H258="Producto D"),OR(G258="June",G258="July",G258="August")),I258 * 1.05,I258)</f>
        <v>24</v>
      </c>
      <c r="R258" s="9">
        <f t="shared" si="43"/>
        <v>24</v>
      </c>
      <c r="S258" s="9">
        <f t="shared" si="38"/>
        <v>24</v>
      </c>
      <c r="T258" s="9">
        <f>VLOOKUP(O258,Comisiones!A:N,HLOOKUP(G258,Comisiones!$1:$7,2,0),0)</f>
        <v>0.1</v>
      </c>
      <c r="U258" s="9">
        <f t="shared" ref="U258:U321" si="45">P258*E258</f>
        <v>576</v>
      </c>
      <c r="V258" s="9">
        <f t="shared" si="39"/>
        <v>288</v>
      </c>
      <c r="W258" s="9">
        <f t="shared" si="40"/>
        <v>57.6</v>
      </c>
      <c r="X258" s="9">
        <f t="shared" si="41"/>
        <v>230.39999999999998</v>
      </c>
      <c r="Y258" s="11">
        <f t="shared" si="42"/>
        <v>0.39999999999999997</v>
      </c>
    </row>
    <row r="259" spans="1:25" x14ac:dyDescent="0.2">
      <c r="A259" s="2">
        <v>258</v>
      </c>
      <c r="B259" s="3">
        <v>45013</v>
      </c>
      <c r="C259" s="2">
        <v>2</v>
      </c>
      <c r="D259" s="2">
        <v>35</v>
      </c>
      <c r="E259" s="2">
        <v>12</v>
      </c>
      <c r="F259" t="str">
        <f t="shared" ref="F259:F322" si="46">TEXT(B:B,"dddd")</f>
        <v>Tuesday</v>
      </c>
      <c r="G259" t="str">
        <f t="shared" ref="G259:G322" si="47">TEXT(B:B,"mmmm")</f>
        <v>March</v>
      </c>
      <c r="H259" t="str">
        <f>VLOOKUP(C259,Productos!A:B,2,0)</f>
        <v>Producto B</v>
      </c>
      <c r="I259">
        <f>VLOOKUP(Ventas!C259,Productos!A:C,3,0)</f>
        <v>14</v>
      </c>
      <c r="J259">
        <f>VLOOKUP(C259,Productos!$A$1:$D$11,4,0)</f>
        <v>28</v>
      </c>
      <c r="K259" s="7" t="str">
        <f>VLOOKUP(D259,Vendedores!$A$1:$F$5000,6,0)</f>
        <v>Garcia, David</v>
      </c>
      <c r="L259" s="7">
        <f>VLOOKUP(D259,Vendedores!$A$1:$E$50000,5,0)</f>
        <v>2383</v>
      </c>
      <c r="M259">
        <f>VLOOKUP(D259,Vendedores!A:F,2,FALSE)</f>
        <v>7</v>
      </c>
      <c r="N259" s="7" t="str">
        <f>VLOOKUP(Ventas!D259,Vendedores!A:G,7,0)</f>
        <v>Vendedor Jr</v>
      </c>
      <c r="O259">
        <f>VLOOKUP(D259,Vendedores!A:H,8,0)</f>
        <v>2</v>
      </c>
      <c r="P259" s="18">
        <f t="shared" ref="P259:P322" si="48">IF(OR(M259=1,M259=2,M259=3),J259*0.9,IF(F259="Sunday",J259*1.2,J259))</f>
        <v>28</v>
      </c>
      <c r="Q259" s="9">
        <f t="shared" si="44"/>
        <v>14</v>
      </c>
      <c r="R259" s="9">
        <f t="shared" si="43"/>
        <v>14</v>
      </c>
      <c r="S259" s="9">
        <f t="shared" ref="S259:S322" si="49">IF(AND(OR(C259=1,C259=2,C259=3,C259=4),OR(G259="June",G259="July",G259="August")),I259*1.05,IF(AND(OR(C259=5,C259=6,C259=7,C259=8),OR(G259="December",G259="January",G259="February")),I259*1.07,IF(AND(OR(C259=9,C259=10),OR(G259=G259="December",G259="January",G259="February")),I259*1.1,I259)))</f>
        <v>14</v>
      </c>
      <c r="T259" s="9">
        <f>VLOOKUP(O259,Comisiones!A:N,HLOOKUP(G259,Comisiones!$1:$7,2,0),0)</f>
        <v>0.11</v>
      </c>
      <c r="U259" s="9">
        <f t="shared" si="45"/>
        <v>336</v>
      </c>
      <c r="V259" s="9">
        <f t="shared" ref="V259:V322" si="50">E259*S259</f>
        <v>168</v>
      </c>
      <c r="W259" s="9">
        <f t="shared" ref="W259:W322" si="51">U259*T259</f>
        <v>36.96</v>
      </c>
      <c r="X259" s="9">
        <f t="shared" ref="X259:X322" si="52">U259-(V259+W259)</f>
        <v>131.04</v>
      </c>
      <c r="Y259" s="11">
        <f t="shared" ref="Y259:Y322" si="53">X259/U259</f>
        <v>0.38999999999999996</v>
      </c>
    </row>
    <row r="260" spans="1:25" x14ac:dyDescent="0.2">
      <c r="A260" s="2">
        <v>259</v>
      </c>
      <c r="B260" s="3">
        <v>45014</v>
      </c>
      <c r="C260" s="2">
        <v>1</v>
      </c>
      <c r="D260" s="2">
        <v>18</v>
      </c>
      <c r="E260" s="2">
        <v>11</v>
      </c>
      <c r="F260" t="str">
        <f t="shared" si="46"/>
        <v>Wednesday</v>
      </c>
      <c r="G260" t="str">
        <f t="shared" si="47"/>
        <v>March</v>
      </c>
      <c r="H260" t="str">
        <f>VLOOKUP(C260,Productos!A:B,2,0)</f>
        <v>Producto A</v>
      </c>
      <c r="I260">
        <f>VLOOKUP(Ventas!C260,Productos!A:C,3,0)</f>
        <v>10</v>
      </c>
      <c r="J260">
        <f>VLOOKUP(C260,Productos!$A$1:$D$11,4,0)</f>
        <v>20</v>
      </c>
      <c r="K260" s="7" t="str">
        <f>VLOOKUP(D260,Vendedores!$A$1:$F$5000,6,0)</f>
        <v>Garcia, Jose</v>
      </c>
      <c r="L260" s="7">
        <f>VLOOKUP(D260,Vendedores!$A$1:$E$50000,5,0)</f>
        <v>5194</v>
      </c>
      <c r="M260">
        <f>VLOOKUP(D260,Vendedores!A:F,2,FALSE)</f>
        <v>4</v>
      </c>
      <c r="N260" s="7" t="str">
        <f>VLOOKUP(Ventas!D260,Vendedores!A:G,7,0)</f>
        <v>Jefe</v>
      </c>
      <c r="O260">
        <f>VLOOKUP(D260,Vendedores!A:H,8,0)</f>
        <v>3</v>
      </c>
      <c r="P260" s="18">
        <f t="shared" si="48"/>
        <v>20</v>
      </c>
      <c r="Q260" s="9">
        <f t="shared" si="44"/>
        <v>10</v>
      </c>
      <c r="R260" s="9">
        <f t="shared" ref="R260:R323" si="54">IF(OR(G260="January",G260="February",G260="December"),IF(OR(H260="Producto E",H260="Producto F",H260="Producto G",H260="Producto H",I260*1.07),IF(OR(H260="Producto J",H260="Producto I"),I260*1.1,I260)),I260)</f>
        <v>10</v>
      </c>
      <c r="S260" s="9">
        <f t="shared" si="49"/>
        <v>10</v>
      </c>
      <c r="T260" s="9">
        <f>VLOOKUP(O260,Comisiones!A:N,HLOOKUP(G260,Comisiones!$1:$7,2,0),0)</f>
        <v>0.12</v>
      </c>
      <c r="U260" s="9">
        <f t="shared" si="45"/>
        <v>220</v>
      </c>
      <c r="V260" s="9">
        <f t="shared" si="50"/>
        <v>110</v>
      </c>
      <c r="W260" s="9">
        <f t="shared" si="51"/>
        <v>26.4</v>
      </c>
      <c r="X260" s="9">
        <f t="shared" si="52"/>
        <v>83.6</v>
      </c>
      <c r="Y260" s="11">
        <f t="shared" si="53"/>
        <v>0.37999999999999995</v>
      </c>
    </row>
    <row r="261" spans="1:25" x14ac:dyDescent="0.2">
      <c r="A261" s="2">
        <v>260</v>
      </c>
      <c r="B261" s="3">
        <v>45014</v>
      </c>
      <c r="C261" s="2">
        <v>8</v>
      </c>
      <c r="D261" s="2">
        <v>22</v>
      </c>
      <c r="E261" s="2">
        <v>19</v>
      </c>
      <c r="F261" t="str">
        <f t="shared" si="46"/>
        <v>Wednesday</v>
      </c>
      <c r="G261" t="str">
        <f t="shared" si="47"/>
        <v>March</v>
      </c>
      <c r="H261" t="str">
        <f>VLOOKUP(C261,Productos!A:B,2,0)</f>
        <v>Producto H</v>
      </c>
      <c r="I261">
        <f>VLOOKUP(Ventas!C261,Productos!A:C,3,0)</f>
        <v>14</v>
      </c>
      <c r="J261">
        <f>VLOOKUP(C261,Productos!$A$1:$D$11,4,0)</f>
        <v>28</v>
      </c>
      <c r="K261" s="7" t="str">
        <f>VLOOKUP(D261,Vendedores!$A$1:$F$5000,6,0)</f>
        <v>Lopez, Ana</v>
      </c>
      <c r="L261" s="7">
        <f>VLOOKUP(D261,Vendedores!$A$1:$E$50000,5,0)</f>
        <v>1601</v>
      </c>
      <c r="M261">
        <f>VLOOKUP(D261,Vendedores!A:F,2,FALSE)</f>
        <v>8</v>
      </c>
      <c r="N261" s="7" t="str">
        <f>VLOOKUP(Ventas!D261,Vendedores!A:G,7,0)</f>
        <v>Pasante</v>
      </c>
      <c r="O261">
        <f>VLOOKUP(D261,Vendedores!A:H,8,0)</f>
        <v>1</v>
      </c>
      <c r="P261" s="18">
        <f t="shared" si="48"/>
        <v>28</v>
      </c>
      <c r="Q261" s="9">
        <f t="shared" si="44"/>
        <v>14</v>
      </c>
      <c r="R261" s="9">
        <f t="shared" si="54"/>
        <v>14</v>
      </c>
      <c r="S261" s="9">
        <f t="shared" si="49"/>
        <v>14</v>
      </c>
      <c r="T261" s="9">
        <f>VLOOKUP(O261,Comisiones!A:N,HLOOKUP(G261,Comisiones!$1:$7,2,0),0)</f>
        <v>0.1</v>
      </c>
      <c r="U261" s="9">
        <f t="shared" si="45"/>
        <v>532</v>
      </c>
      <c r="V261" s="9">
        <f t="shared" si="50"/>
        <v>266</v>
      </c>
      <c r="W261" s="9">
        <f t="shared" si="51"/>
        <v>53.2</v>
      </c>
      <c r="X261" s="9">
        <f t="shared" si="52"/>
        <v>212.8</v>
      </c>
      <c r="Y261" s="11">
        <f t="shared" si="53"/>
        <v>0.4</v>
      </c>
    </row>
    <row r="262" spans="1:25" x14ac:dyDescent="0.2">
      <c r="A262" s="2">
        <v>261</v>
      </c>
      <c r="B262" s="3">
        <v>45014</v>
      </c>
      <c r="C262" s="2">
        <v>1</v>
      </c>
      <c r="D262" s="2">
        <v>11</v>
      </c>
      <c r="E262" s="2">
        <v>16</v>
      </c>
      <c r="F262" t="str">
        <f t="shared" si="46"/>
        <v>Wednesday</v>
      </c>
      <c r="G262" t="str">
        <f t="shared" si="47"/>
        <v>March</v>
      </c>
      <c r="H262" t="str">
        <f>VLOOKUP(C262,Productos!A:B,2,0)</f>
        <v>Producto A</v>
      </c>
      <c r="I262">
        <f>VLOOKUP(Ventas!C262,Productos!A:C,3,0)</f>
        <v>10</v>
      </c>
      <c r="J262">
        <f>VLOOKUP(C262,Productos!$A$1:$D$11,4,0)</f>
        <v>20</v>
      </c>
      <c r="K262" s="7" t="str">
        <f>VLOOKUP(D262,Vendedores!$A$1:$F$5000,6,0)</f>
        <v>Garcia, Isabel</v>
      </c>
      <c r="L262" s="7">
        <f>VLOOKUP(D262,Vendedores!$A$1:$E$50000,5,0)</f>
        <v>3985</v>
      </c>
      <c r="M262">
        <f>VLOOKUP(D262,Vendedores!A:F,2,FALSE)</f>
        <v>6</v>
      </c>
      <c r="N262" s="7" t="str">
        <f>VLOOKUP(Ventas!D262,Vendedores!A:G,7,0)</f>
        <v>Vendedor Ssr</v>
      </c>
      <c r="O262">
        <f>VLOOKUP(D262,Vendedores!A:H,8,0)</f>
        <v>2</v>
      </c>
      <c r="P262" s="18">
        <f t="shared" si="48"/>
        <v>20</v>
      </c>
      <c r="Q262" s="9">
        <f t="shared" si="44"/>
        <v>10</v>
      </c>
      <c r="R262" s="9">
        <f t="shared" si="54"/>
        <v>10</v>
      </c>
      <c r="S262" s="9">
        <f t="shared" si="49"/>
        <v>10</v>
      </c>
      <c r="T262" s="9">
        <f>VLOOKUP(O262,Comisiones!A:N,HLOOKUP(G262,Comisiones!$1:$7,2,0),0)</f>
        <v>0.11</v>
      </c>
      <c r="U262" s="9">
        <f t="shared" si="45"/>
        <v>320</v>
      </c>
      <c r="V262" s="9">
        <f t="shared" si="50"/>
        <v>160</v>
      </c>
      <c r="W262" s="9">
        <f t="shared" si="51"/>
        <v>35.200000000000003</v>
      </c>
      <c r="X262" s="9">
        <f t="shared" si="52"/>
        <v>124.80000000000001</v>
      </c>
      <c r="Y262" s="11">
        <f t="shared" si="53"/>
        <v>0.39</v>
      </c>
    </row>
    <row r="263" spans="1:25" x14ac:dyDescent="0.2">
      <c r="A263" s="2">
        <v>262</v>
      </c>
      <c r="B263" s="3">
        <v>45015</v>
      </c>
      <c r="C263" s="2">
        <v>7</v>
      </c>
      <c r="D263" s="2">
        <v>12</v>
      </c>
      <c r="E263" s="2">
        <v>15</v>
      </c>
      <c r="F263" t="str">
        <f t="shared" si="46"/>
        <v>Thursday</v>
      </c>
      <c r="G263" t="str">
        <f t="shared" si="47"/>
        <v>March</v>
      </c>
      <c r="H263" t="str">
        <f>VLOOKUP(C263,Productos!A:B,2,0)</f>
        <v>Producto G</v>
      </c>
      <c r="I263">
        <f>VLOOKUP(Ventas!C263,Productos!A:C,3,0)</f>
        <v>17</v>
      </c>
      <c r="J263">
        <f>VLOOKUP(C263,Productos!$A$1:$D$11,4,0)</f>
        <v>34</v>
      </c>
      <c r="K263" s="7" t="str">
        <f>VLOOKUP(D263,Vendedores!$A$1:$F$5000,6,0)</f>
        <v>Rodriguez, Javier</v>
      </c>
      <c r="L263" s="7">
        <f>VLOOKUP(D263,Vendedores!$A$1:$E$50000,5,0)</f>
        <v>2027</v>
      </c>
      <c r="M263">
        <f>VLOOKUP(D263,Vendedores!A:F,2,FALSE)</f>
        <v>7</v>
      </c>
      <c r="N263" s="7" t="str">
        <f>VLOOKUP(Ventas!D263,Vendedores!A:G,7,0)</f>
        <v>Vendedor Jr</v>
      </c>
      <c r="O263">
        <f>VLOOKUP(D263,Vendedores!A:H,8,0)</f>
        <v>2</v>
      </c>
      <c r="P263" s="18">
        <f t="shared" si="48"/>
        <v>34</v>
      </c>
      <c r="Q263" s="9">
        <f t="shared" si="44"/>
        <v>17</v>
      </c>
      <c r="R263" s="9">
        <f t="shared" si="54"/>
        <v>17</v>
      </c>
      <c r="S263" s="9">
        <f t="shared" si="49"/>
        <v>17</v>
      </c>
      <c r="T263" s="9">
        <f>VLOOKUP(O263,Comisiones!A:N,HLOOKUP(G263,Comisiones!$1:$7,2,0),0)</f>
        <v>0.11</v>
      </c>
      <c r="U263" s="9">
        <f t="shared" si="45"/>
        <v>510</v>
      </c>
      <c r="V263" s="9">
        <f t="shared" si="50"/>
        <v>255</v>
      </c>
      <c r="W263" s="9">
        <f t="shared" si="51"/>
        <v>56.1</v>
      </c>
      <c r="X263" s="9">
        <f t="shared" si="52"/>
        <v>198.89999999999998</v>
      </c>
      <c r="Y263" s="11">
        <f t="shared" si="53"/>
        <v>0.38999999999999996</v>
      </c>
    </row>
    <row r="264" spans="1:25" x14ac:dyDescent="0.2">
      <c r="A264" s="2">
        <v>263</v>
      </c>
      <c r="B264" s="3">
        <v>45015</v>
      </c>
      <c r="C264" s="2">
        <v>8</v>
      </c>
      <c r="D264" s="2">
        <v>6</v>
      </c>
      <c r="E264" s="2">
        <v>16</v>
      </c>
      <c r="F264" t="str">
        <f t="shared" si="46"/>
        <v>Thursday</v>
      </c>
      <c r="G264" t="str">
        <f t="shared" si="47"/>
        <v>March</v>
      </c>
      <c r="H264" t="str">
        <f>VLOOKUP(C264,Productos!A:B,2,0)</f>
        <v>Producto H</v>
      </c>
      <c r="I264">
        <f>VLOOKUP(Ventas!C264,Productos!A:C,3,0)</f>
        <v>14</v>
      </c>
      <c r="J264">
        <f>VLOOKUP(C264,Productos!$A$1:$D$11,4,0)</f>
        <v>28</v>
      </c>
      <c r="K264" s="7" t="str">
        <f>VLOOKUP(D264,Vendedores!$A$1:$F$5000,6,0)</f>
        <v>Martinez, Pilar</v>
      </c>
      <c r="L264" s="7">
        <f>VLOOKUP(D264,Vendedores!$A$1:$E$50000,5,0)</f>
        <v>2700</v>
      </c>
      <c r="M264">
        <f>VLOOKUP(D264,Vendedores!A:F,2,FALSE)</f>
        <v>2</v>
      </c>
      <c r="N264" s="7" t="str">
        <f>VLOOKUP(Ventas!D264,Vendedores!A:G,7,0)</f>
        <v>Director</v>
      </c>
      <c r="O264">
        <f>VLOOKUP(D264,Vendedores!A:H,8,0)</f>
        <v>4</v>
      </c>
      <c r="P264" s="18">
        <f t="shared" si="48"/>
        <v>25.2</v>
      </c>
      <c r="Q264" s="9">
        <f t="shared" si="44"/>
        <v>14</v>
      </c>
      <c r="R264" s="9">
        <f t="shared" si="54"/>
        <v>14</v>
      </c>
      <c r="S264" s="9">
        <f t="shared" si="49"/>
        <v>14</v>
      </c>
      <c r="T264" s="9">
        <f>VLOOKUP(O264,Comisiones!A:N,HLOOKUP(G264,Comisiones!$1:$7,2,0),0)</f>
        <v>0.13</v>
      </c>
      <c r="U264" s="9">
        <f t="shared" si="45"/>
        <v>403.2</v>
      </c>
      <c r="V264" s="9">
        <f t="shared" si="50"/>
        <v>224</v>
      </c>
      <c r="W264" s="9">
        <f t="shared" si="51"/>
        <v>52.415999999999997</v>
      </c>
      <c r="X264" s="9">
        <f t="shared" si="52"/>
        <v>126.78399999999999</v>
      </c>
      <c r="Y264" s="11">
        <f t="shared" si="53"/>
        <v>0.31444444444444442</v>
      </c>
    </row>
    <row r="265" spans="1:25" x14ac:dyDescent="0.2">
      <c r="A265" s="2">
        <v>264</v>
      </c>
      <c r="B265" s="3">
        <v>45015</v>
      </c>
      <c r="C265" s="2">
        <v>10</v>
      </c>
      <c r="D265" s="2">
        <v>4</v>
      </c>
      <c r="E265" s="2">
        <v>20</v>
      </c>
      <c r="F265" t="str">
        <f t="shared" si="46"/>
        <v>Thursday</v>
      </c>
      <c r="G265" t="str">
        <f t="shared" si="47"/>
        <v>March</v>
      </c>
      <c r="H265" t="str">
        <f>VLOOKUP(C265,Productos!A:B,2,0)</f>
        <v>Producto J</v>
      </c>
      <c r="I265">
        <f>VLOOKUP(Ventas!C265,Productos!A:C,3,0)</f>
        <v>29</v>
      </c>
      <c r="J265">
        <f>VLOOKUP(C265,Productos!$A$1:$D$11,4,0)</f>
        <v>58</v>
      </c>
      <c r="K265" s="7" t="str">
        <f>VLOOKUP(D265,Vendedores!$A$1:$F$5000,6,0)</f>
        <v>Fernandez, Isabel</v>
      </c>
      <c r="L265" s="7">
        <f>VLOOKUP(D265,Vendedores!$A$1:$E$50000,5,0)</f>
        <v>4345</v>
      </c>
      <c r="M265">
        <f>VLOOKUP(D265,Vendedores!A:F,2,FALSE)</f>
        <v>5</v>
      </c>
      <c r="N265" s="7" t="str">
        <f>VLOOKUP(Ventas!D265,Vendedores!A:G,7,0)</f>
        <v>Vendedor Sr</v>
      </c>
      <c r="O265">
        <f>VLOOKUP(D265,Vendedores!A:H,8,0)</f>
        <v>2</v>
      </c>
      <c r="P265" s="18">
        <f t="shared" si="48"/>
        <v>58</v>
      </c>
      <c r="Q265" s="9">
        <f t="shared" si="44"/>
        <v>29</v>
      </c>
      <c r="R265" s="9">
        <f t="shared" si="54"/>
        <v>29</v>
      </c>
      <c r="S265" s="9">
        <f t="shared" si="49"/>
        <v>29</v>
      </c>
      <c r="T265" s="9">
        <f>VLOOKUP(O265,Comisiones!A:N,HLOOKUP(G265,Comisiones!$1:$7,2,0),0)</f>
        <v>0.11</v>
      </c>
      <c r="U265" s="9">
        <f t="shared" si="45"/>
        <v>1160</v>
      </c>
      <c r="V265" s="9">
        <f t="shared" si="50"/>
        <v>580</v>
      </c>
      <c r="W265" s="9">
        <f t="shared" si="51"/>
        <v>127.6</v>
      </c>
      <c r="X265" s="9">
        <f t="shared" si="52"/>
        <v>452.4</v>
      </c>
      <c r="Y265" s="11">
        <f t="shared" si="53"/>
        <v>0.38999999999999996</v>
      </c>
    </row>
    <row r="266" spans="1:25" x14ac:dyDescent="0.2">
      <c r="A266" s="2">
        <v>265</v>
      </c>
      <c r="B266" s="3">
        <v>45016</v>
      </c>
      <c r="C266" s="2">
        <v>8</v>
      </c>
      <c r="D266" s="2">
        <v>12</v>
      </c>
      <c r="E266" s="2">
        <v>12</v>
      </c>
      <c r="F266" t="str">
        <f t="shared" si="46"/>
        <v>Friday</v>
      </c>
      <c r="G266" t="str">
        <f t="shared" si="47"/>
        <v>March</v>
      </c>
      <c r="H266" t="str">
        <f>VLOOKUP(C266,Productos!A:B,2,0)</f>
        <v>Producto H</v>
      </c>
      <c r="I266">
        <f>VLOOKUP(Ventas!C266,Productos!A:C,3,0)</f>
        <v>14</v>
      </c>
      <c r="J266">
        <f>VLOOKUP(C266,Productos!$A$1:$D$11,4,0)</f>
        <v>28</v>
      </c>
      <c r="K266" s="7" t="str">
        <f>VLOOKUP(D266,Vendedores!$A$1:$F$5000,6,0)</f>
        <v>Rodriguez, Javier</v>
      </c>
      <c r="L266" s="7">
        <f>VLOOKUP(D266,Vendedores!$A$1:$E$50000,5,0)</f>
        <v>2027</v>
      </c>
      <c r="M266">
        <f>VLOOKUP(D266,Vendedores!A:F,2,FALSE)</f>
        <v>7</v>
      </c>
      <c r="N266" s="7" t="str">
        <f>VLOOKUP(Ventas!D266,Vendedores!A:G,7,0)</f>
        <v>Vendedor Jr</v>
      </c>
      <c r="O266">
        <f>VLOOKUP(D266,Vendedores!A:H,8,0)</f>
        <v>2</v>
      </c>
      <c r="P266" s="18">
        <f t="shared" si="48"/>
        <v>28</v>
      </c>
      <c r="Q266" s="9">
        <f t="shared" si="44"/>
        <v>14</v>
      </c>
      <c r="R266" s="9">
        <f t="shared" si="54"/>
        <v>14</v>
      </c>
      <c r="S266" s="9">
        <f t="shared" si="49"/>
        <v>14</v>
      </c>
      <c r="T266" s="9">
        <f>VLOOKUP(O266,Comisiones!A:N,HLOOKUP(G266,Comisiones!$1:$7,2,0),0)</f>
        <v>0.11</v>
      </c>
      <c r="U266" s="9">
        <f t="shared" si="45"/>
        <v>336</v>
      </c>
      <c r="V266" s="9">
        <f t="shared" si="50"/>
        <v>168</v>
      </c>
      <c r="W266" s="9">
        <f t="shared" si="51"/>
        <v>36.96</v>
      </c>
      <c r="X266" s="9">
        <f t="shared" si="52"/>
        <v>131.04</v>
      </c>
      <c r="Y266" s="11">
        <f t="shared" si="53"/>
        <v>0.38999999999999996</v>
      </c>
    </row>
    <row r="267" spans="1:25" x14ac:dyDescent="0.2">
      <c r="A267" s="2">
        <v>266</v>
      </c>
      <c r="B267" s="3">
        <v>45016</v>
      </c>
      <c r="C267" s="2">
        <v>1</v>
      </c>
      <c r="D267" s="2">
        <v>34</v>
      </c>
      <c r="E267" s="2">
        <v>15</v>
      </c>
      <c r="F267" t="str">
        <f t="shared" si="46"/>
        <v>Friday</v>
      </c>
      <c r="G267" t="str">
        <f t="shared" si="47"/>
        <v>March</v>
      </c>
      <c r="H267" t="str">
        <f>VLOOKUP(C267,Productos!A:B,2,0)</f>
        <v>Producto A</v>
      </c>
      <c r="I267">
        <f>VLOOKUP(Ventas!C267,Productos!A:C,3,0)</f>
        <v>10</v>
      </c>
      <c r="J267">
        <f>VLOOKUP(C267,Productos!$A$1:$D$11,4,0)</f>
        <v>20</v>
      </c>
      <c r="K267" s="7" t="str">
        <f>VLOOKUP(D267,Vendedores!$A$1:$F$5000,6,0)</f>
        <v>Lopez, Teresa</v>
      </c>
      <c r="L267" s="7">
        <f>VLOOKUP(D267,Vendedores!$A$1:$E$50000,5,0)</f>
        <v>3680</v>
      </c>
      <c r="M267">
        <f>VLOOKUP(D267,Vendedores!A:F,2,FALSE)</f>
        <v>6</v>
      </c>
      <c r="N267" s="7" t="str">
        <f>VLOOKUP(Ventas!D267,Vendedores!A:G,7,0)</f>
        <v>Vendedor Ssr</v>
      </c>
      <c r="O267">
        <f>VLOOKUP(D267,Vendedores!A:H,8,0)</f>
        <v>2</v>
      </c>
      <c r="P267" s="18">
        <f t="shared" si="48"/>
        <v>20</v>
      </c>
      <c r="Q267" s="9">
        <f t="shared" si="44"/>
        <v>10</v>
      </c>
      <c r="R267" s="9">
        <f t="shared" si="54"/>
        <v>10</v>
      </c>
      <c r="S267" s="9">
        <f t="shared" si="49"/>
        <v>10</v>
      </c>
      <c r="T267" s="9">
        <f>VLOOKUP(O267,Comisiones!A:N,HLOOKUP(G267,Comisiones!$1:$7,2,0),0)</f>
        <v>0.11</v>
      </c>
      <c r="U267" s="9">
        <f t="shared" si="45"/>
        <v>300</v>
      </c>
      <c r="V267" s="9">
        <f t="shared" si="50"/>
        <v>150</v>
      </c>
      <c r="W267" s="9">
        <f t="shared" si="51"/>
        <v>33</v>
      </c>
      <c r="X267" s="9">
        <f t="shared" si="52"/>
        <v>117</v>
      </c>
      <c r="Y267" s="11">
        <f t="shared" si="53"/>
        <v>0.39</v>
      </c>
    </row>
    <row r="268" spans="1:25" x14ac:dyDescent="0.2">
      <c r="A268" s="2">
        <v>267</v>
      </c>
      <c r="B268" s="3">
        <v>45016</v>
      </c>
      <c r="C268" s="2">
        <v>8</v>
      </c>
      <c r="D268" s="2">
        <v>33</v>
      </c>
      <c r="E268" s="2">
        <v>14</v>
      </c>
      <c r="F268" t="str">
        <f t="shared" si="46"/>
        <v>Friday</v>
      </c>
      <c r="G268" t="str">
        <f t="shared" si="47"/>
        <v>March</v>
      </c>
      <c r="H268" t="str">
        <f>VLOOKUP(C268,Productos!A:B,2,0)</f>
        <v>Producto H</v>
      </c>
      <c r="I268">
        <f>VLOOKUP(Ventas!C268,Productos!A:C,3,0)</f>
        <v>14</v>
      </c>
      <c r="J268">
        <f>VLOOKUP(C268,Productos!$A$1:$D$11,4,0)</f>
        <v>28</v>
      </c>
      <c r="K268" s="7" t="str">
        <f>VLOOKUP(D268,Vendedores!$A$1:$F$5000,6,0)</f>
        <v>Martin, Josefa</v>
      </c>
      <c r="L268" s="7">
        <f>VLOOKUP(D268,Vendedores!$A$1:$E$50000,5,0)</f>
        <v>4217</v>
      </c>
      <c r="M268">
        <f>VLOOKUP(D268,Vendedores!A:F,2,FALSE)</f>
        <v>5</v>
      </c>
      <c r="N268" s="7" t="str">
        <f>VLOOKUP(Ventas!D268,Vendedores!A:G,7,0)</f>
        <v>Vendedor Sr</v>
      </c>
      <c r="O268">
        <f>VLOOKUP(D268,Vendedores!A:H,8,0)</f>
        <v>2</v>
      </c>
      <c r="P268" s="18">
        <f t="shared" si="48"/>
        <v>28</v>
      </c>
      <c r="Q268" s="9">
        <f t="shared" si="44"/>
        <v>14</v>
      </c>
      <c r="R268" s="9">
        <f t="shared" si="54"/>
        <v>14</v>
      </c>
      <c r="S268" s="9">
        <f t="shared" si="49"/>
        <v>14</v>
      </c>
      <c r="T268" s="9">
        <f>VLOOKUP(O268,Comisiones!A:N,HLOOKUP(G268,Comisiones!$1:$7,2,0),0)</f>
        <v>0.11</v>
      </c>
      <c r="U268" s="9">
        <f t="shared" si="45"/>
        <v>392</v>
      </c>
      <c r="V268" s="9">
        <f t="shared" si="50"/>
        <v>196</v>
      </c>
      <c r="W268" s="9">
        <f t="shared" si="51"/>
        <v>43.12</v>
      </c>
      <c r="X268" s="9">
        <f t="shared" si="52"/>
        <v>152.88</v>
      </c>
      <c r="Y268" s="11">
        <f t="shared" si="53"/>
        <v>0.39</v>
      </c>
    </row>
    <row r="269" spans="1:25" x14ac:dyDescent="0.2">
      <c r="A269" s="2">
        <v>268</v>
      </c>
      <c r="B269" s="3">
        <v>45017</v>
      </c>
      <c r="C269" s="2">
        <v>3</v>
      </c>
      <c r="D269" s="2">
        <v>23</v>
      </c>
      <c r="E269" s="2">
        <v>11</v>
      </c>
      <c r="F269" t="str">
        <f t="shared" si="46"/>
        <v>Saturday</v>
      </c>
      <c r="G269" t="str">
        <f t="shared" si="47"/>
        <v>April</v>
      </c>
      <c r="H269" t="str">
        <f>VLOOKUP(C269,Productos!A:B,2,0)</f>
        <v>Producto C</v>
      </c>
      <c r="I269">
        <f>VLOOKUP(Ventas!C269,Productos!A:C,3,0)</f>
        <v>23</v>
      </c>
      <c r="J269">
        <f>VLOOKUP(C269,Productos!$A$1:$D$11,4,0)</f>
        <v>46</v>
      </c>
      <c r="K269" s="7" t="str">
        <f>VLOOKUP(D269,Vendedores!$A$1:$F$5000,6,0)</f>
        <v>Martinez, Pedro</v>
      </c>
      <c r="L269" s="7">
        <f>VLOOKUP(D269,Vendedores!$A$1:$E$50000,5,0)</f>
        <v>5555</v>
      </c>
      <c r="M269">
        <f>VLOOKUP(D269,Vendedores!A:F,2,FALSE)</f>
        <v>4</v>
      </c>
      <c r="N269" s="7" t="str">
        <f>VLOOKUP(Ventas!D269,Vendedores!A:G,7,0)</f>
        <v>Jefe</v>
      </c>
      <c r="O269">
        <f>VLOOKUP(D269,Vendedores!A:H,8,0)</f>
        <v>3</v>
      </c>
      <c r="P269" s="18">
        <f t="shared" si="48"/>
        <v>46</v>
      </c>
      <c r="Q269" s="9">
        <f t="shared" si="44"/>
        <v>23</v>
      </c>
      <c r="R269" s="9">
        <f t="shared" si="54"/>
        <v>23</v>
      </c>
      <c r="S269" s="9">
        <f t="shared" si="49"/>
        <v>23</v>
      </c>
      <c r="T269" s="9">
        <f>VLOOKUP(O269,Comisiones!A:N,HLOOKUP(G269,Comisiones!$1:$7,2,0),0)</f>
        <v>0.17</v>
      </c>
      <c r="U269" s="9">
        <f t="shared" si="45"/>
        <v>506</v>
      </c>
      <c r="V269" s="9">
        <f t="shared" si="50"/>
        <v>253</v>
      </c>
      <c r="W269" s="9">
        <f t="shared" si="51"/>
        <v>86.02000000000001</v>
      </c>
      <c r="X269" s="9">
        <f t="shared" si="52"/>
        <v>166.98000000000002</v>
      </c>
      <c r="Y269" s="11">
        <f t="shared" si="53"/>
        <v>0.33</v>
      </c>
    </row>
    <row r="270" spans="1:25" x14ac:dyDescent="0.2">
      <c r="A270" s="2">
        <v>269</v>
      </c>
      <c r="B270" s="3">
        <v>45017</v>
      </c>
      <c r="C270" s="2">
        <v>5</v>
      </c>
      <c r="D270" s="2">
        <v>10</v>
      </c>
      <c r="E270" s="2">
        <v>10</v>
      </c>
      <c r="F270" t="str">
        <f t="shared" si="46"/>
        <v>Saturday</v>
      </c>
      <c r="G270" t="str">
        <f t="shared" si="47"/>
        <v>April</v>
      </c>
      <c r="H270" t="str">
        <f>VLOOKUP(C270,Productos!A:B,2,0)</f>
        <v>Producto E</v>
      </c>
      <c r="I270">
        <f>VLOOKUP(Ventas!C270,Productos!A:C,3,0)</f>
        <v>24</v>
      </c>
      <c r="J270">
        <f>VLOOKUP(C270,Productos!$A$1:$D$11,4,0)</f>
        <v>48</v>
      </c>
      <c r="K270" s="7" t="str">
        <f>VLOOKUP(D270,Vendedores!$A$1:$F$5000,6,0)</f>
        <v>Martin, Francisco</v>
      </c>
      <c r="L270" s="7">
        <f>VLOOKUP(D270,Vendedores!$A$1:$E$50000,5,0)</f>
        <v>4384</v>
      </c>
      <c r="M270">
        <f>VLOOKUP(D270,Vendedores!A:F,2,FALSE)</f>
        <v>5</v>
      </c>
      <c r="N270" s="7" t="str">
        <f>VLOOKUP(Ventas!D270,Vendedores!A:G,7,0)</f>
        <v>Vendedor Sr</v>
      </c>
      <c r="O270">
        <f>VLOOKUP(D270,Vendedores!A:H,8,0)</f>
        <v>2</v>
      </c>
      <c r="P270" s="18">
        <f t="shared" si="48"/>
        <v>48</v>
      </c>
      <c r="Q270" s="9">
        <f t="shared" si="44"/>
        <v>24</v>
      </c>
      <c r="R270" s="9">
        <f t="shared" si="54"/>
        <v>24</v>
      </c>
      <c r="S270" s="9">
        <f t="shared" si="49"/>
        <v>24</v>
      </c>
      <c r="T270" s="9">
        <f>VLOOKUP(O270,Comisiones!A:N,HLOOKUP(G270,Comisiones!$1:$7,2,0),0)</f>
        <v>0.15</v>
      </c>
      <c r="U270" s="9">
        <f t="shared" si="45"/>
        <v>480</v>
      </c>
      <c r="V270" s="9">
        <f t="shared" si="50"/>
        <v>240</v>
      </c>
      <c r="W270" s="9">
        <f t="shared" si="51"/>
        <v>72</v>
      </c>
      <c r="X270" s="9">
        <f t="shared" si="52"/>
        <v>168</v>
      </c>
      <c r="Y270" s="11">
        <f t="shared" si="53"/>
        <v>0.35</v>
      </c>
    </row>
    <row r="271" spans="1:25" x14ac:dyDescent="0.2">
      <c r="A271" s="2">
        <v>270</v>
      </c>
      <c r="B271" s="3">
        <v>45017</v>
      </c>
      <c r="C271" s="2">
        <v>8</v>
      </c>
      <c r="D271" s="2">
        <v>36</v>
      </c>
      <c r="E271" s="2">
        <v>9</v>
      </c>
      <c r="F271" t="str">
        <f t="shared" si="46"/>
        <v>Saturday</v>
      </c>
      <c r="G271" t="str">
        <f t="shared" si="47"/>
        <v>April</v>
      </c>
      <c r="H271" t="str">
        <f>VLOOKUP(C271,Productos!A:B,2,0)</f>
        <v>Producto H</v>
      </c>
      <c r="I271">
        <f>VLOOKUP(Ventas!C271,Productos!A:C,3,0)</f>
        <v>14</v>
      </c>
      <c r="J271">
        <f>VLOOKUP(C271,Productos!$A$1:$D$11,4,0)</f>
        <v>28</v>
      </c>
      <c r="K271" s="7" t="str">
        <f>VLOOKUP(D271,Vendedores!$A$1:$F$5000,6,0)</f>
        <v>Rodriguez, Francisco</v>
      </c>
      <c r="L271" s="7">
        <f>VLOOKUP(D271,Vendedores!$A$1:$E$50000,5,0)</f>
        <v>1898</v>
      </c>
      <c r="M271">
        <f>VLOOKUP(D271,Vendedores!A:F,2,FALSE)</f>
        <v>8</v>
      </c>
      <c r="N271" s="7" t="str">
        <f>VLOOKUP(Ventas!D271,Vendedores!A:G,7,0)</f>
        <v>Pasante</v>
      </c>
      <c r="O271">
        <f>VLOOKUP(D271,Vendedores!A:H,8,0)</f>
        <v>1</v>
      </c>
      <c r="P271" s="18">
        <f t="shared" si="48"/>
        <v>28</v>
      </c>
      <c r="Q271" s="9">
        <f t="shared" si="44"/>
        <v>14</v>
      </c>
      <c r="R271" s="9">
        <f t="shared" si="54"/>
        <v>14</v>
      </c>
      <c r="S271" s="9">
        <f t="shared" si="49"/>
        <v>14</v>
      </c>
      <c r="T271" s="9">
        <f>VLOOKUP(O271,Comisiones!A:N,HLOOKUP(G271,Comisiones!$1:$7,2,0),0)</f>
        <v>0.14000000000000001</v>
      </c>
      <c r="U271" s="9">
        <f t="shared" si="45"/>
        <v>252</v>
      </c>
      <c r="V271" s="9">
        <f t="shared" si="50"/>
        <v>126</v>
      </c>
      <c r="W271" s="9">
        <f t="shared" si="51"/>
        <v>35.28</v>
      </c>
      <c r="X271" s="9">
        <f t="shared" si="52"/>
        <v>90.72</v>
      </c>
      <c r="Y271" s="11">
        <f t="shared" si="53"/>
        <v>0.36</v>
      </c>
    </row>
    <row r="272" spans="1:25" x14ac:dyDescent="0.2">
      <c r="A272" s="2">
        <v>271</v>
      </c>
      <c r="B272" s="3">
        <v>45018</v>
      </c>
      <c r="C272" s="2">
        <v>5</v>
      </c>
      <c r="D272" s="2">
        <v>7</v>
      </c>
      <c r="E272" s="2">
        <v>14</v>
      </c>
      <c r="F272" t="str">
        <f t="shared" si="46"/>
        <v>Sunday</v>
      </c>
      <c r="G272" t="str">
        <f t="shared" si="47"/>
        <v>April</v>
      </c>
      <c r="H272" t="str">
        <f>VLOOKUP(C272,Productos!A:B,2,0)</f>
        <v>Producto E</v>
      </c>
      <c r="I272">
        <f>VLOOKUP(Ventas!C272,Productos!A:C,3,0)</f>
        <v>24</v>
      </c>
      <c r="J272">
        <f>VLOOKUP(C272,Productos!$A$1:$D$11,4,0)</f>
        <v>48</v>
      </c>
      <c r="K272" s="7" t="str">
        <f>VLOOKUP(D272,Vendedores!$A$1:$F$5000,6,0)</f>
        <v>Sanchez, Antonio</v>
      </c>
      <c r="L272" s="7">
        <f>VLOOKUP(D272,Vendedores!$A$1:$E$50000,5,0)</f>
        <v>1810</v>
      </c>
      <c r="M272">
        <f>VLOOKUP(D272,Vendedores!A:F,2,FALSE)</f>
        <v>8</v>
      </c>
      <c r="N272" s="7" t="str">
        <f>VLOOKUP(Ventas!D272,Vendedores!A:G,7,0)</f>
        <v>Pasante</v>
      </c>
      <c r="O272">
        <f>VLOOKUP(D272,Vendedores!A:H,8,0)</f>
        <v>1</v>
      </c>
      <c r="P272" s="18">
        <f t="shared" si="48"/>
        <v>57.599999999999994</v>
      </c>
      <c r="Q272" s="9">
        <f t="shared" si="44"/>
        <v>24</v>
      </c>
      <c r="R272" s="9">
        <f t="shared" si="54"/>
        <v>24</v>
      </c>
      <c r="S272" s="9">
        <f t="shared" si="49"/>
        <v>24</v>
      </c>
      <c r="T272" s="9">
        <f>VLOOKUP(O272,Comisiones!A:N,HLOOKUP(G272,Comisiones!$1:$7,2,0),0)</f>
        <v>0.14000000000000001</v>
      </c>
      <c r="U272" s="9">
        <f t="shared" si="45"/>
        <v>806.39999999999986</v>
      </c>
      <c r="V272" s="9">
        <f t="shared" si="50"/>
        <v>336</v>
      </c>
      <c r="W272" s="9">
        <f t="shared" si="51"/>
        <v>112.89599999999999</v>
      </c>
      <c r="X272" s="9">
        <f t="shared" si="52"/>
        <v>357.50399999999991</v>
      </c>
      <c r="Y272" s="11">
        <f t="shared" si="53"/>
        <v>0.4433333333333333</v>
      </c>
    </row>
    <row r="273" spans="1:25" x14ac:dyDescent="0.2">
      <c r="A273" s="2">
        <v>272</v>
      </c>
      <c r="B273" s="3">
        <v>45018</v>
      </c>
      <c r="C273" s="2">
        <v>2</v>
      </c>
      <c r="D273" s="2">
        <v>18</v>
      </c>
      <c r="E273" s="2">
        <v>20</v>
      </c>
      <c r="F273" t="str">
        <f t="shared" si="46"/>
        <v>Sunday</v>
      </c>
      <c r="G273" t="str">
        <f t="shared" si="47"/>
        <v>April</v>
      </c>
      <c r="H273" t="str">
        <f>VLOOKUP(C273,Productos!A:B,2,0)</f>
        <v>Producto B</v>
      </c>
      <c r="I273">
        <f>VLOOKUP(Ventas!C273,Productos!A:C,3,0)</f>
        <v>14</v>
      </c>
      <c r="J273">
        <f>VLOOKUP(C273,Productos!$A$1:$D$11,4,0)</f>
        <v>28</v>
      </c>
      <c r="K273" s="7" t="str">
        <f>VLOOKUP(D273,Vendedores!$A$1:$F$5000,6,0)</f>
        <v>Garcia, Jose</v>
      </c>
      <c r="L273" s="7">
        <f>VLOOKUP(D273,Vendedores!$A$1:$E$50000,5,0)</f>
        <v>5194</v>
      </c>
      <c r="M273">
        <f>VLOOKUP(D273,Vendedores!A:F,2,FALSE)</f>
        <v>4</v>
      </c>
      <c r="N273" s="7" t="str">
        <f>VLOOKUP(Ventas!D273,Vendedores!A:G,7,0)</f>
        <v>Jefe</v>
      </c>
      <c r="O273">
        <f>VLOOKUP(D273,Vendedores!A:H,8,0)</f>
        <v>3</v>
      </c>
      <c r="P273" s="18">
        <f t="shared" si="48"/>
        <v>33.6</v>
      </c>
      <c r="Q273" s="9">
        <f t="shared" si="44"/>
        <v>14</v>
      </c>
      <c r="R273" s="9">
        <f t="shared" si="54"/>
        <v>14</v>
      </c>
      <c r="S273" s="9">
        <f t="shared" si="49"/>
        <v>14</v>
      </c>
      <c r="T273" s="9">
        <f>VLOOKUP(O273,Comisiones!A:N,HLOOKUP(G273,Comisiones!$1:$7,2,0),0)</f>
        <v>0.17</v>
      </c>
      <c r="U273" s="9">
        <f t="shared" si="45"/>
        <v>672</v>
      </c>
      <c r="V273" s="9">
        <f t="shared" si="50"/>
        <v>280</v>
      </c>
      <c r="W273" s="9">
        <f t="shared" si="51"/>
        <v>114.24000000000001</v>
      </c>
      <c r="X273" s="9">
        <f t="shared" si="52"/>
        <v>277.76</v>
      </c>
      <c r="Y273" s="11">
        <f t="shared" si="53"/>
        <v>0.41333333333333333</v>
      </c>
    </row>
    <row r="274" spans="1:25" x14ac:dyDescent="0.2">
      <c r="A274" s="2">
        <v>273</v>
      </c>
      <c r="B274" s="3">
        <v>45018</v>
      </c>
      <c r="C274" s="2">
        <v>9</v>
      </c>
      <c r="D274" s="2">
        <v>37</v>
      </c>
      <c r="E274" s="2">
        <v>21</v>
      </c>
      <c r="F274" t="str">
        <f t="shared" si="46"/>
        <v>Sunday</v>
      </c>
      <c r="G274" t="str">
        <f t="shared" si="47"/>
        <v>April</v>
      </c>
      <c r="H274" t="str">
        <f>VLOOKUP(C274,Productos!A:B,2,0)</f>
        <v>Producto I</v>
      </c>
      <c r="I274">
        <f>VLOOKUP(Ventas!C274,Productos!A:C,3,0)</f>
        <v>26</v>
      </c>
      <c r="J274">
        <f>VLOOKUP(C274,Productos!$A$1:$D$11,4,0)</f>
        <v>52</v>
      </c>
      <c r="K274" s="7" t="str">
        <f>VLOOKUP(D274,Vendedores!$A$1:$F$5000,6,0)</f>
        <v>Gonzalez, Lionel</v>
      </c>
      <c r="L274" s="7">
        <f>VLOOKUP(D274,Vendedores!$A$1:$E$50000,5,0)</f>
        <v>4073</v>
      </c>
      <c r="M274">
        <f>VLOOKUP(D274,Vendedores!A:F,2,FALSE)</f>
        <v>5</v>
      </c>
      <c r="N274" s="7" t="str">
        <f>VLOOKUP(Ventas!D274,Vendedores!A:G,7,0)</f>
        <v>Vendedor Sr</v>
      </c>
      <c r="O274">
        <f>VLOOKUP(D274,Vendedores!A:H,8,0)</f>
        <v>2</v>
      </c>
      <c r="P274" s="18">
        <f t="shared" si="48"/>
        <v>62.4</v>
      </c>
      <c r="Q274" s="9">
        <f t="shared" si="44"/>
        <v>26</v>
      </c>
      <c r="R274" s="9">
        <f t="shared" si="54"/>
        <v>26</v>
      </c>
      <c r="S274" s="9">
        <f t="shared" si="49"/>
        <v>26</v>
      </c>
      <c r="T274" s="9">
        <f>VLOOKUP(O274,Comisiones!A:N,HLOOKUP(G274,Comisiones!$1:$7,2,0),0)</f>
        <v>0.15</v>
      </c>
      <c r="U274" s="9">
        <f t="shared" si="45"/>
        <v>1310.3999999999999</v>
      </c>
      <c r="V274" s="9">
        <f t="shared" si="50"/>
        <v>546</v>
      </c>
      <c r="W274" s="9">
        <f t="shared" si="51"/>
        <v>196.55999999999997</v>
      </c>
      <c r="X274" s="9">
        <f t="shared" si="52"/>
        <v>567.83999999999992</v>
      </c>
      <c r="Y274" s="11">
        <f t="shared" si="53"/>
        <v>0.43333333333333329</v>
      </c>
    </row>
    <row r="275" spans="1:25" x14ac:dyDescent="0.2">
      <c r="A275" s="2">
        <v>274</v>
      </c>
      <c r="B275" s="3">
        <v>45019</v>
      </c>
      <c r="C275" s="2">
        <v>3</v>
      </c>
      <c r="D275" s="2">
        <v>40</v>
      </c>
      <c r="E275" s="2">
        <v>16</v>
      </c>
      <c r="F275" t="str">
        <f t="shared" si="46"/>
        <v>Monday</v>
      </c>
      <c r="G275" t="str">
        <f t="shared" si="47"/>
        <v>April</v>
      </c>
      <c r="H275" t="str">
        <f>VLOOKUP(C275,Productos!A:B,2,0)</f>
        <v>Producto C</v>
      </c>
      <c r="I275">
        <f>VLOOKUP(Ventas!C275,Productos!A:C,3,0)</f>
        <v>23</v>
      </c>
      <c r="J275">
        <f>VLOOKUP(C275,Productos!$A$1:$D$11,4,0)</f>
        <v>46</v>
      </c>
      <c r="K275" s="7" t="str">
        <f>VLOOKUP(D275,Vendedores!$A$1:$F$5000,6,0)</f>
        <v>Martin, Carmen</v>
      </c>
      <c r="L275" s="7">
        <f>VLOOKUP(D275,Vendedores!$A$1:$E$50000,5,0)</f>
        <v>1598</v>
      </c>
      <c r="M275">
        <f>VLOOKUP(D275,Vendedores!A:F,2,FALSE)</f>
        <v>8</v>
      </c>
      <c r="N275" s="7" t="str">
        <f>VLOOKUP(Ventas!D275,Vendedores!A:G,7,0)</f>
        <v>Pasante</v>
      </c>
      <c r="O275">
        <f>VLOOKUP(D275,Vendedores!A:H,8,0)</f>
        <v>1</v>
      </c>
      <c r="P275" s="18">
        <f t="shared" si="48"/>
        <v>46</v>
      </c>
      <c r="Q275" s="9">
        <f t="shared" si="44"/>
        <v>23</v>
      </c>
      <c r="R275" s="9">
        <f t="shared" si="54"/>
        <v>23</v>
      </c>
      <c r="S275" s="9">
        <f t="shared" si="49"/>
        <v>23</v>
      </c>
      <c r="T275" s="9">
        <f>VLOOKUP(O275,Comisiones!A:N,HLOOKUP(G275,Comisiones!$1:$7,2,0),0)</f>
        <v>0.14000000000000001</v>
      </c>
      <c r="U275" s="9">
        <f t="shared" si="45"/>
        <v>736</v>
      </c>
      <c r="V275" s="9">
        <f t="shared" si="50"/>
        <v>368</v>
      </c>
      <c r="W275" s="9">
        <f t="shared" si="51"/>
        <v>103.04</v>
      </c>
      <c r="X275" s="9">
        <f t="shared" si="52"/>
        <v>264.95999999999998</v>
      </c>
      <c r="Y275" s="11">
        <f t="shared" si="53"/>
        <v>0.36</v>
      </c>
    </row>
    <row r="276" spans="1:25" x14ac:dyDescent="0.2">
      <c r="A276" s="2">
        <v>275</v>
      </c>
      <c r="B276" s="3">
        <v>45019</v>
      </c>
      <c r="C276" s="2">
        <v>4</v>
      </c>
      <c r="D276" s="2">
        <v>3</v>
      </c>
      <c r="E276" s="2">
        <v>18</v>
      </c>
      <c r="F276" t="str">
        <f t="shared" si="46"/>
        <v>Monday</v>
      </c>
      <c r="G276" t="str">
        <f t="shared" si="47"/>
        <v>April</v>
      </c>
      <c r="H276" t="str">
        <f>VLOOKUP(C276,Productos!A:B,2,0)</f>
        <v>Producto D</v>
      </c>
      <c r="I276">
        <f>VLOOKUP(Ventas!C276,Productos!A:C,3,0)</f>
        <v>14</v>
      </c>
      <c r="J276">
        <f>VLOOKUP(C276,Productos!$A$1:$D$11,4,0)</f>
        <v>28</v>
      </c>
      <c r="K276" s="7" t="str">
        <f>VLOOKUP(D276,Vendedores!$A$1:$F$5000,6,0)</f>
        <v>Gonzalez, Pedro</v>
      </c>
      <c r="L276" s="7">
        <f>VLOOKUP(D276,Vendedores!$A$1:$E$50000,5,0)</f>
        <v>5010</v>
      </c>
      <c r="M276">
        <f>VLOOKUP(D276,Vendedores!A:F,2,FALSE)</f>
        <v>4</v>
      </c>
      <c r="N276" s="7" t="str">
        <f>VLOOKUP(Ventas!D276,Vendedores!A:G,7,0)</f>
        <v>Jefe</v>
      </c>
      <c r="O276">
        <f>VLOOKUP(D276,Vendedores!A:H,8,0)</f>
        <v>3</v>
      </c>
      <c r="P276" s="18">
        <f t="shared" si="48"/>
        <v>28</v>
      </c>
      <c r="Q276" s="9">
        <f t="shared" si="44"/>
        <v>14</v>
      </c>
      <c r="R276" s="9">
        <f t="shared" si="54"/>
        <v>14</v>
      </c>
      <c r="S276" s="9">
        <f t="shared" si="49"/>
        <v>14</v>
      </c>
      <c r="T276" s="9">
        <f>VLOOKUP(O276,Comisiones!A:N,HLOOKUP(G276,Comisiones!$1:$7,2,0),0)</f>
        <v>0.17</v>
      </c>
      <c r="U276" s="9">
        <f t="shared" si="45"/>
        <v>504</v>
      </c>
      <c r="V276" s="9">
        <f t="shared" si="50"/>
        <v>252</v>
      </c>
      <c r="W276" s="9">
        <f t="shared" si="51"/>
        <v>85.68</v>
      </c>
      <c r="X276" s="9">
        <f t="shared" si="52"/>
        <v>166.32</v>
      </c>
      <c r="Y276" s="11">
        <f t="shared" si="53"/>
        <v>0.32999999999999996</v>
      </c>
    </row>
    <row r="277" spans="1:25" x14ac:dyDescent="0.2">
      <c r="A277" s="2">
        <v>276</v>
      </c>
      <c r="B277" s="3">
        <v>45019</v>
      </c>
      <c r="C277" s="2">
        <v>4</v>
      </c>
      <c r="D277" s="2">
        <v>26</v>
      </c>
      <c r="E277" s="2">
        <v>8</v>
      </c>
      <c r="F277" t="str">
        <f t="shared" si="46"/>
        <v>Monday</v>
      </c>
      <c r="G277" t="str">
        <f t="shared" si="47"/>
        <v>April</v>
      </c>
      <c r="H277" t="str">
        <f>VLOOKUP(C277,Productos!A:B,2,0)</f>
        <v>Producto D</v>
      </c>
      <c r="I277">
        <f>VLOOKUP(Ventas!C277,Productos!A:C,3,0)</f>
        <v>14</v>
      </c>
      <c r="J277">
        <f>VLOOKUP(C277,Productos!$A$1:$D$11,4,0)</f>
        <v>28</v>
      </c>
      <c r="K277" s="7" t="str">
        <f>VLOOKUP(D277,Vendedores!$A$1:$F$5000,6,0)</f>
        <v>Gomez, Pilar</v>
      </c>
      <c r="L277" s="7">
        <f>VLOOKUP(D277,Vendedores!$A$1:$E$50000,5,0)</f>
        <v>2557</v>
      </c>
      <c r="M277">
        <f>VLOOKUP(D277,Vendedores!A:F,2,FALSE)</f>
        <v>7</v>
      </c>
      <c r="N277" s="7" t="str">
        <f>VLOOKUP(Ventas!D277,Vendedores!A:G,7,0)</f>
        <v>Vendedor Jr</v>
      </c>
      <c r="O277">
        <f>VLOOKUP(D277,Vendedores!A:H,8,0)</f>
        <v>2</v>
      </c>
      <c r="P277" s="18">
        <f t="shared" si="48"/>
        <v>28</v>
      </c>
      <c r="Q277" s="9">
        <f t="shared" si="44"/>
        <v>14</v>
      </c>
      <c r="R277" s="9">
        <f t="shared" si="54"/>
        <v>14</v>
      </c>
      <c r="S277" s="9">
        <f t="shared" si="49"/>
        <v>14</v>
      </c>
      <c r="T277" s="9">
        <f>VLOOKUP(O277,Comisiones!A:N,HLOOKUP(G277,Comisiones!$1:$7,2,0),0)</f>
        <v>0.15</v>
      </c>
      <c r="U277" s="9">
        <f t="shared" si="45"/>
        <v>224</v>
      </c>
      <c r="V277" s="9">
        <f t="shared" si="50"/>
        <v>112</v>
      </c>
      <c r="W277" s="9">
        <f t="shared" si="51"/>
        <v>33.6</v>
      </c>
      <c r="X277" s="9">
        <f t="shared" si="52"/>
        <v>78.400000000000006</v>
      </c>
      <c r="Y277" s="11">
        <f t="shared" si="53"/>
        <v>0.35000000000000003</v>
      </c>
    </row>
    <row r="278" spans="1:25" x14ac:dyDescent="0.2">
      <c r="A278" s="2">
        <v>277</v>
      </c>
      <c r="B278" s="3">
        <v>45020</v>
      </c>
      <c r="C278" s="2">
        <v>10</v>
      </c>
      <c r="D278" s="2">
        <v>9</v>
      </c>
      <c r="E278" s="2">
        <v>11</v>
      </c>
      <c r="F278" t="str">
        <f t="shared" si="46"/>
        <v>Tuesday</v>
      </c>
      <c r="G278" t="str">
        <f t="shared" si="47"/>
        <v>April</v>
      </c>
      <c r="H278" t="str">
        <f>VLOOKUP(C278,Productos!A:B,2,0)</f>
        <v>Producto J</v>
      </c>
      <c r="I278">
        <f>VLOOKUP(Ventas!C278,Productos!A:C,3,0)</f>
        <v>29</v>
      </c>
      <c r="J278">
        <f>VLOOKUP(C278,Productos!$A$1:$D$11,4,0)</f>
        <v>58</v>
      </c>
      <c r="K278" s="7" t="str">
        <f>VLOOKUP(D278,Vendedores!$A$1:$F$5000,6,0)</f>
        <v>Gomez, Jose</v>
      </c>
      <c r="L278" s="7">
        <f>VLOOKUP(D278,Vendedores!$A$1:$E$50000,5,0)</f>
        <v>5400</v>
      </c>
      <c r="M278">
        <f>VLOOKUP(D278,Vendedores!A:F,2,FALSE)</f>
        <v>4</v>
      </c>
      <c r="N278" s="7" t="str">
        <f>VLOOKUP(Ventas!D278,Vendedores!A:G,7,0)</f>
        <v>Jefe</v>
      </c>
      <c r="O278">
        <f>VLOOKUP(D278,Vendedores!A:H,8,0)</f>
        <v>3</v>
      </c>
      <c r="P278" s="18">
        <f t="shared" si="48"/>
        <v>58</v>
      </c>
      <c r="Q278" s="9">
        <f t="shared" si="44"/>
        <v>29</v>
      </c>
      <c r="R278" s="9">
        <f t="shared" si="54"/>
        <v>29</v>
      </c>
      <c r="S278" s="9">
        <f t="shared" si="49"/>
        <v>29</v>
      </c>
      <c r="T278" s="9">
        <f>VLOOKUP(O278,Comisiones!A:N,HLOOKUP(G278,Comisiones!$1:$7,2,0),0)</f>
        <v>0.17</v>
      </c>
      <c r="U278" s="9">
        <f t="shared" si="45"/>
        <v>638</v>
      </c>
      <c r="V278" s="9">
        <f t="shared" si="50"/>
        <v>319</v>
      </c>
      <c r="W278" s="9">
        <f t="shared" si="51"/>
        <v>108.46000000000001</v>
      </c>
      <c r="X278" s="9">
        <f t="shared" si="52"/>
        <v>210.53999999999996</v>
      </c>
      <c r="Y278" s="11">
        <f t="shared" si="53"/>
        <v>0.32999999999999996</v>
      </c>
    </row>
    <row r="279" spans="1:25" x14ac:dyDescent="0.2">
      <c r="A279" s="2">
        <v>278</v>
      </c>
      <c r="B279" s="3">
        <v>45020</v>
      </c>
      <c r="C279" s="2">
        <v>9</v>
      </c>
      <c r="D279" s="2">
        <v>7</v>
      </c>
      <c r="E279" s="2">
        <v>13</v>
      </c>
      <c r="F279" t="str">
        <f t="shared" si="46"/>
        <v>Tuesday</v>
      </c>
      <c r="G279" t="str">
        <f t="shared" si="47"/>
        <v>April</v>
      </c>
      <c r="H279" t="str">
        <f>VLOOKUP(C279,Productos!A:B,2,0)</f>
        <v>Producto I</v>
      </c>
      <c r="I279">
        <f>VLOOKUP(Ventas!C279,Productos!A:C,3,0)</f>
        <v>26</v>
      </c>
      <c r="J279">
        <f>VLOOKUP(C279,Productos!$A$1:$D$11,4,0)</f>
        <v>52</v>
      </c>
      <c r="K279" s="7" t="str">
        <f>VLOOKUP(D279,Vendedores!$A$1:$F$5000,6,0)</f>
        <v>Sanchez, Antonio</v>
      </c>
      <c r="L279" s="7">
        <f>VLOOKUP(D279,Vendedores!$A$1:$E$50000,5,0)</f>
        <v>1810</v>
      </c>
      <c r="M279">
        <f>VLOOKUP(D279,Vendedores!A:F,2,FALSE)</f>
        <v>8</v>
      </c>
      <c r="N279" s="7" t="str">
        <f>VLOOKUP(Ventas!D279,Vendedores!A:G,7,0)</f>
        <v>Pasante</v>
      </c>
      <c r="O279">
        <f>VLOOKUP(D279,Vendedores!A:H,8,0)</f>
        <v>1</v>
      </c>
      <c r="P279" s="18">
        <f t="shared" si="48"/>
        <v>52</v>
      </c>
      <c r="Q279" s="9">
        <f t="shared" si="44"/>
        <v>26</v>
      </c>
      <c r="R279" s="9">
        <f t="shared" si="54"/>
        <v>26</v>
      </c>
      <c r="S279" s="9">
        <f t="shared" si="49"/>
        <v>26</v>
      </c>
      <c r="T279" s="9">
        <f>VLOOKUP(O279,Comisiones!A:N,HLOOKUP(G279,Comisiones!$1:$7,2,0),0)</f>
        <v>0.14000000000000001</v>
      </c>
      <c r="U279" s="9">
        <f t="shared" si="45"/>
        <v>676</v>
      </c>
      <c r="V279" s="9">
        <f t="shared" si="50"/>
        <v>338</v>
      </c>
      <c r="W279" s="9">
        <f t="shared" si="51"/>
        <v>94.640000000000015</v>
      </c>
      <c r="X279" s="9">
        <f t="shared" si="52"/>
        <v>243.36</v>
      </c>
      <c r="Y279" s="11">
        <f t="shared" si="53"/>
        <v>0.36000000000000004</v>
      </c>
    </row>
    <row r="280" spans="1:25" x14ac:dyDescent="0.2">
      <c r="A280" s="2">
        <v>279</v>
      </c>
      <c r="B280" s="3">
        <v>45020</v>
      </c>
      <c r="C280" s="2">
        <v>10</v>
      </c>
      <c r="D280" s="2">
        <v>27</v>
      </c>
      <c r="E280" s="2">
        <v>14</v>
      </c>
      <c r="F280" t="str">
        <f t="shared" si="46"/>
        <v>Tuesday</v>
      </c>
      <c r="G280" t="str">
        <f t="shared" si="47"/>
        <v>April</v>
      </c>
      <c r="H280" t="str">
        <f>VLOOKUP(C280,Productos!A:B,2,0)</f>
        <v>Producto J</v>
      </c>
      <c r="I280">
        <f>VLOOKUP(Ventas!C280,Productos!A:C,3,0)</f>
        <v>29</v>
      </c>
      <c r="J280">
        <f>VLOOKUP(C280,Productos!$A$1:$D$11,4,0)</f>
        <v>58</v>
      </c>
      <c r="K280" s="7" t="str">
        <f>VLOOKUP(D280,Vendedores!$A$1:$F$5000,6,0)</f>
        <v>Martin, Antonio</v>
      </c>
      <c r="L280" s="7">
        <f>VLOOKUP(D280,Vendedores!$A$1:$E$50000,5,0)</f>
        <v>1057</v>
      </c>
      <c r="M280">
        <f>VLOOKUP(D280,Vendedores!A:F,2,FALSE)</f>
        <v>8</v>
      </c>
      <c r="N280" s="7" t="str">
        <f>VLOOKUP(Ventas!D280,Vendedores!A:G,7,0)</f>
        <v>Pasante</v>
      </c>
      <c r="O280">
        <f>VLOOKUP(D280,Vendedores!A:H,8,0)</f>
        <v>1</v>
      </c>
      <c r="P280" s="18">
        <f t="shared" si="48"/>
        <v>58</v>
      </c>
      <c r="Q280" s="9">
        <f t="shared" si="44"/>
        <v>29</v>
      </c>
      <c r="R280" s="9">
        <f t="shared" si="54"/>
        <v>29</v>
      </c>
      <c r="S280" s="9">
        <f t="shared" si="49"/>
        <v>29</v>
      </c>
      <c r="T280" s="9">
        <f>VLOOKUP(O280,Comisiones!A:N,HLOOKUP(G280,Comisiones!$1:$7,2,0),0)</f>
        <v>0.14000000000000001</v>
      </c>
      <c r="U280" s="9">
        <f t="shared" si="45"/>
        <v>812</v>
      </c>
      <c r="V280" s="9">
        <f t="shared" si="50"/>
        <v>406</v>
      </c>
      <c r="W280" s="9">
        <f t="shared" si="51"/>
        <v>113.68</v>
      </c>
      <c r="X280" s="9">
        <f t="shared" si="52"/>
        <v>292.31999999999994</v>
      </c>
      <c r="Y280" s="11">
        <f t="shared" si="53"/>
        <v>0.35999999999999993</v>
      </c>
    </row>
    <row r="281" spans="1:25" x14ac:dyDescent="0.2">
      <c r="A281" s="2">
        <v>280</v>
      </c>
      <c r="B281" s="3">
        <v>45021</v>
      </c>
      <c r="C281" s="2">
        <v>1</v>
      </c>
      <c r="D281" s="2">
        <v>6</v>
      </c>
      <c r="E281" s="2">
        <v>4</v>
      </c>
      <c r="F281" t="str">
        <f t="shared" si="46"/>
        <v>Wednesday</v>
      </c>
      <c r="G281" t="str">
        <f t="shared" si="47"/>
        <v>April</v>
      </c>
      <c r="H281" t="str">
        <f>VLOOKUP(C281,Productos!A:B,2,0)</f>
        <v>Producto A</v>
      </c>
      <c r="I281">
        <f>VLOOKUP(Ventas!C281,Productos!A:C,3,0)</f>
        <v>10</v>
      </c>
      <c r="J281">
        <f>VLOOKUP(C281,Productos!$A$1:$D$11,4,0)</f>
        <v>20</v>
      </c>
      <c r="K281" s="7" t="str">
        <f>VLOOKUP(D281,Vendedores!$A$1:$F$5000,6,0)</f>
        <v>Martinez, Pilar</v>
      </c>
      <c r="L281" s="7">
        <f>VLOOKUP(D281,Vendedores!$A$1:$E$50000,5,0)</f>
        <v>2700</v>
      </c>
      <c r="M281">
        <f>VLOOKUP(D281,Vendedores!A:F,2,FALSE)</f>
        <v>2</v>
      </c>
      <c r="N281" s="7" t="str">
        <f>VLOOKUP(Ventas!D281,Vendedores!A:G,7,0)</f>
        <v>Director</v>
      </c>
      <c r="O281">
        <f>VLOOKUP(D281,Vendedores!A:H,8,0)</f>
        <v>4</v>
      </c>
      <c r="P281" s="18">
        <f t="shared" si="48"/>
        <v>18</v>
      </c>
      <c r="Q281" s="9">
        <f t="shared" si="44"/>
        <v>10</v>
      </c>
      <c r="R281" s="9">
        <f t="shared" si="54"/>
        <v>10</v>
      </c>
      <c r="S281" s="9">
        <f t="shared" si="49"/>
        <v>10</v>
      </c>
      <c r="T281" s="9">
        <f>VLOOKUP(O281,Comisiones!A:N,HLOOKUP(G281,Comisiones!$1:$7,2,0),0)</f>
        <v>0.19</v>
      </c>
      <c r="U281" s="9">
        <f t="shared" si="45"/>
        <v>72</v>
      </c>
      <c r="V281" s="9">
        <f t="shared" si="50"/>
        <v>40</v>
      </c>
      <c r="W281" s="9">
        <f t="shared" si="51"/>
        <v>13.68</v>
      </c>
      <c r="X281" s="9">
        <f t="shared" si="52"/>
        <v>18.32</v>
      </c>
      <c r="Y281" s="11">
        <f t="shared" si="53"/>
        <v>0.25444444444444447</v>
      </c>
    </row>
    <row r="282" spans="1:25" x14ac:dyDescent="0.2">
      <c r="A282" s="2">
        <v>281</v>
      </c>
      <c r="B282" s="3">
        <v>45021</v>
      </c>
      <c r="C282" s="2">
        <v>4</v>
      </c>
      <c r="D282" s="2">
        <v>25</v>
      </c>
      <c r="E282" s="2">
        <v>15</v>
      </c>
      <c r="F282" t="str">
        <f t="shared" si="46"/>
        <v>Wednesday</v>
      </c>
      <c r="G282" t="str">
        <f t="shared" si="47"/>
        <v>April</v>
      </c>
      <c r="H282" t="str">
        <f>VLOOKUP(C282,Productos!A:B,2,0)</f>
        <v>Producto D</v>
      </c>
      <c r="I282">
        <f>VLOOKUP(Ventas!C282,Productos!A:C,3,0)</f>
        <v>14</v>
      </c>
      <c r="J282">
        <f>VLOOKUP(C282,Productos!$A$1:$D$11,4,0)</f>
        <v>28</v>
      </c>
      <c r="K282" s="7" t="str">
        <f>VLOOKUP(D282,Vendedores!$A$1:$F$5000,6,0)</f>
        <v>Perez, Laura</v>
      </c>
      <c r="L282" s="7">
        <f>VLOOKUP(D282,Vendedores!$A$1:$E$50000,5,0)</f>
        <v>3586</v>
      </c>
      <c r="M282">
        <f>VLOOKUP(D282,Vendedores!A:F,2,FALSE)</f>
        <v>6</v>
      </c>
      <c r="N282" s="7" t="str">
        <f>VLOOKUP(Ventas!D282,Vendedores!A:G,7,0)</f>
        <v>Vendedor Ssr</v>
      </c>
      <c r="O282">
        <f>VLOOKUP(D282,Vendedores!A:H,8,0)</f>
        <v>2</v>
      </c>
      <c r="P282" s="18">
        <f t="shared" si="48"/>
        <v>28</v>
      </c>
      <c r="Q282" s="9">
        <f t="shared" si="44"/>
        <v>14</v>
      </c>
      <c r="R282" s="9">
        <f t="shared" si="54"/>
        <v>14</v>
      </c>
      <c r="S282" s="9">
        <f t="shared" si="49"/>
        <v>14</v>
      </c>
      <c r="T282" s="9">
        <f>VLOOKUP(O282,Comisiones!A:N,HLOOKUP(G282,Comisiones!$1:$7,2,0),0)</f>
        <v>0.15</v>
      </c>
      <c r="U282" s="9">
        <f t="shared" si="45"/>
        <v>420</v>
      </c>
      <c r="V282" s="9">
        <f t="shared" si="50"/>
        <v>210</v>
      </c>
      <c r="W282" s="9">
        <f t="shared" si="51"/>
        <v>63</v>
      </c>
      <c r="X282" s="9">
        <f t="shared" si="52"/>
        <v>147</v>
      </c>
      <c r="Y282" s="11">
        <f t="shared" si="53"/>
        <v>0.35</v>
      </c>
    </row>
    <row r="283" spans="1:25" x14ac:dyDescent="0.2">
      <c r="A283" s="2">
        <v>282</v>
      </c>
      <c r="B283" s="3">
        <v>45021</v>
      </c>
      <c r="C283" s="2">
        <v>1</v>
      </c>
      <c r="D283" s="2">
        <v>13</v>
      </c>
      <c r="E283" s="2">
        <v>16</v>
      </c>
      <c r="F283" t="str">
        <f t="shared" si="46"/>
        <v>Wednesday</v>
      </c>
      <c r="G283" t="str">
        <f t="shared" si="47"/>
        <v>April</v>
      </c>
      <c r="H283" t="str">
        <f>VLOOKUP(C283,Productos!A:B,2,0)</f>
        <v>Producto A</v>
      </c>
      <c r="I283">
        <f>VLOOKUP(Ventas!C283,Productos!A:C,3,0)</f>
        <v>10</v>
      </c>
      <c r="J283">
        <f>VLOOKUP(C283,Productos!$A$1:$D$11,4,0)</f>
        <v>20</v>
      </c>
      <c r="K283" s="7" t="str">
        <f>VLOOKUP(D283,Vendedores!$A$1:$F$5000,6,0)</f>
        <v>Gonzalez, Josefa</v>
      </c>
      <c r="L283" s="7">
        <f>VLOOKUP(D283,Vendedores!$A$1:$E$50000,5,0)</f>
        <v>1830</v>
      </c>
      <c r="M283">
        <f>VLOOKUP(D283,Vendedores!A:F,2,FALSE)</f>
        <v>8</v>
      </c>
      <c r="N283" s="7" t="str">
        <f>VLOOKUP(Ventas!D283,Vendedores!A:G,7,0)</f>
        <v>Pasante</v>
      </c>
      <c r="O283">
        <f>VLOOKUP(D283,Vendedores!A:H,8,0)</f>
        <v>1</v>
      </c>
      <c r="P283" s="18">
        <f t="shared" si="48"/>
        <v>20</v>
      </c>
      <c r="Q283" s="9">
        <f t="shared" si="44"/>
        <v>10</v>
      </c>
      <c r="R283" s="9">
        <f t="shared" si="54"/>
        <v>10</v>
      </c>
      <c r="S283" s="9">
        <f t="shared" si="49"/>
        <v>10</v>
      </c>
      <c r="T283" s="9">
        <f>VLOOKUP(O283,Comisiones!A:N,HLOOKUP(G283,Comisiones!$1:$7,2,0),0)</f>
        <v>0.14000000000000001</v>
      </c>
      <c r="U283" s="9">
        <f t="shared" si="45"/>
        <v>320</v>
      </c>
      <c r="V283" s="9">
        <f t="shared" si="50"/>
        <v>160</v>
      </c>
      <c r="W283" s="9">
        <f t="shared" si="51"/>
        <v>44.800000000000004</v>
      </c>
      <c r="X283" s="9">
        <f t="shared" si="52"/>
        <v>115.19999999999999</v>
      </c>
      <c r="Y283" s="11">
        <f t="shared" si="53"/>
        <v>0.36</v>
      </c>
    </row>
    <row r="284" spans="1:25" x14ac:dyDescent="0.2">
      <c r="A284" s="2">
        <v>283</v>
      </c>
      <c r="B284" s="3">
        <v>45022</v>
      </c>
      <c r="C284" s="2">
        <v>4</v>
      </c>
      <c r="D284" s="2">
        <v>14</v>
      </c>
      <c r="E284" s="2">
        <v>14</v>
      </c>
      <c r="F284" t="str">
        <f t="shared" si="46"/>
        <v>Thursday</v>
      </c>
      <c r="G284" t="str">
        <f t="shared" si="47"/>
        <v>April</v>
      </c>
      <c r="H284" t="str">
        <f>VLOOKUP(C284,Productos!A:B,2,0)</f>
        <v>Producto D</v>
      </c>
      <c r="I284">
        <f>VLOOKUP(Ventas!C284,Productos!A:C,3,0)</f>
        <v>14</v>
      </c>
      <c r="J284">
        <f>VLOOKUP(C284,Productos!$A$1:$D$11,4,0)</f>
        <v>28</v>
      </c>
      <c r="K284" s="7" t="str">
        <f>VLOOKUP(D284,Vendedores!$A$1:$F$5000,6,0)</f>
        <v>Fernandez, Teresa</v>
      </c>
      <c r="L284" s="7">
        <f>VLOOKUP(D284,Vendedores!$A$1:$E$50000,5,0)</f>
        <v>7062</v>
      </c>
      <c r="M284">
        <f>VLOOKUP(D284,Vendedores!A:F,2,FALSE)</f>
        <v>2</v>
      </c>
      <c r="N284" s="7" t="str">
        <f>VLOOKUP(Ventas!D284,Vendedores!A:G,7,0)</f>
        <v>Director</v>
      </c>
      <c r="O284">
        <f>VLOOKUP(D284,Vendedores!A:H,8,0)</f>
        <v>4</v>
      </c>
      <c r="P284" s="18">
        <f t="shared" si="48"/>
        <v>25.2</v>
      </c>
      <c r="Q284" s="9">
        <f t="shared" si="44"/>
        <v>14</v>
      </c>
      <c r="R284" s="9">
        <f t="shared" si="54"/>
        <v>14</v>
      </c>
      <c r="S284" s="9">
        <f t="shared" si="49"/>
        <v>14</v>
      </c>
      <c r="T284" s="9">
        <f>VLOOKUP(O284,Comisiones!A:N,HLOOKUP(G284,Comisiones!$1:$7,2,0),0)</f>
        <v>0.19</v>
      </c>
      <c r="U284" s="9">
        <f t="shared" si="45"/>
        <v>352.8</v>
      </c>
      <c r="V284" s="9">
        <f t="shared" si="50"/>
        <v>196</v>
      </c>
      <c r="W284" s="9">
        <f t="shared" si="51"/>
        <v>67.031999999999996</v>
      </c>
      <c r="X284" s="9">
        <f t="shared" si="52"/>
        <v>89.768000000000029</v>
      </c>
      <c r="Y284" s="11">
        <f t="shared" si="53"/>
        <v>0.25444444444444453</v>
      </c>
    </row>
    <row r="285" spans="1:25" x14ac:dyDescent="0.2">
      <c r="A285" s="2">
        <v>284</v>
      </c>
      <c r="B285" s="3">
        <v>45022</v>
      </c>
      <c r="C285" s="2">
        <v>2</v>
      </c>
      <c r="D285" s="2">
        <v>33</v>
      </c>
      <c r="E285" s="2">
        <v>17</v>
      </c>
      <c r="F285" t="str">
        <f t="shared" si="46"/>
        <v>Thursday</v>
      </c>
      <c r="G285" t="str">
        <f t="shared" si="47"/>
        <v>April</v>
      </c>
      <c r="H285" t="str">
        <f>VLOOKUP(C285,Productos!A:B,2,0)</f>
        <v>Producto B</v>
      </c>
      <c r="I285">
        <f>VLOOKUP(Ventas!C285,Productos!A:C,3,0)</f>
        <v>14</v>
      </c>
      <c r="J285">
        <f>VLOOKUP(C285,Productos!$A$1:$D$11,4,0)</f>
        <v>28</v>
      </c>
      <c r="K285" s="7" t="str">
        <f>VLOOKUP(D285,Vendedores!$A$1:$F$5000,6,0)</f>
        <v>Martin, Josefa</v>
      </c>
      <c r="L285" s="7">
        <f>VLOOKUP(D285,Vendedores!$A$1:$E$50000,5,0)</f>
        <v>4217</v>
      </c>
      <c r="M285">
        <f>VLOOKUP(D285,Vendedores!A:F,2,FALSE)</f>
        <v>5</v>
      </c>
      <c r="N285" s="7" t="str">
        <f>VLOOKUP(Ventas!D285,Vendedores!A:G,7,0)</f>
        <v>Vendedor Sr</v>
      </c>
      <c r="O285">
        <f>VLOOKUP(D285,Vendedores!A:H,8,0)</f>
        <v>2</v>
      </c>
      <c r="P285" s="18">
        <f t="shared" si="48"/>
        <v>28</v>
      </c>
      <c r="Q285" s="9">
        <f t="shared" si="44"/>
        <v>14</v>
      </c>
      <c r="R285" s="9">
        <f t="shared" si="54"/>
        <v>14</v>
      </c>
      <c r="S285" s="9">
        <f t="shared" si="49"/>
        <v>14</v>
      </c>
      <c r="T285" s="9">
        <f>VLOOKUP(O285,Comisiones!A:N,HLOOKUP(G285,Comisiones!$1:$7,2,0),0)</f>
        <v>0.15</v>
      </c>
      <c r="U285" s="9">
        <f t="shared" si="45"/>
        <v>476</v>
      </c>
      <c r="V285" s="9">
        <f t="shared" si="50"/>
        <v>238</v>
      </c>
      <c r="W285" s="9">
        <f t="shared" si="51"/>
        <v>71.399999999999991</v>
      </c>
      <c r="X285" s="9">
        <f t="shared" si="52"/>
        <v>166.60000000000002</v>
      </c>
      <c r="Y285" s="11">
        <f t="shared" si="53"/>
        <v>0.35000000000000003</v>
      </c>
    </row>
    <row r="286" spans="1:25" x14ac:dyDescent="0.2">
      <c r="A286" s="2">
        <v>285</v>
      </c>
      <c r="B286" s="3">
        <v>45022</v>
      </c>
      <c r="C286" s="2">
        <v>8</v>
      </c>
      <c r="D286" s="2">
        <v>38</v>
      </c>
      <c r="E286" s="2">
        <v>11</v>
      </c>
      <c r="F286" t="str">
        <f t="shared" si="46"/>
        <v>Thursday</v>
      </c>
      <c r="G286" t="str">
        <f t="shared" si="47"/>
        <v>April</v>
      </c>
      <c r="H286" t="str">
        <f>VLOOKUP(C286,Productos!A:B,2,0)</f>
        <v>Producto H</v>
      </c>
      <c r="I286">
        <f>VLOOKUP(Ventas!C286,Productos!A:C,3,0)</f>
        <v>14</v>
      </c>
      <c r="J286">
        <f>VLOOKUP(C286,Productos!$A$1:$D$11,4,0)</f>
        <v>28</v>
      </c>
      <c r="K286" s="7" t="str">
        <f>VLOOKUP(D286,Vendedores!$A$1:$F$5000,6,0)</f>
        <v>Fernandez, Jose</v>
      </c>
      <c r="L286" s="7">
        <f>VLOOKUP(D286,Vendedores!$A$1:$E$50000,5,0)</f>
        <v>3055</v>
      </c>
      <c r="M286">
        <f>VLOOKUP(D286,Vendedores!A:F,2,FALSE)</f>
        <v>6</v>
      </c>
      <c r="N286" s="7" t="str">
        <f>VLOOKUP(Ventas!D286,Vendedores!A:G,7,0)</f>
        <v>Vendedor Ssr</v>
      </c>
      <c r="O286">
        <f>VLOOKUP(D286,Vendedores!A:H,8,0)</f>
        <v>2</v>
      </c>
      <c r="P286" s="18">
        <f t="shared" si="48"/>
        <v>28</v>
      </c>
      <c r="Q286" s="9">
        <f t="shared" si="44"/>
        <v>14</v>
      </c>
      <c r="R286" s="9">
        <f t="shared" si="54"/>
        <v>14</v>
      </c>
      <c r="S286" s="9">
        <f t="shared" si="49"/>
        <v>14</v>
      </c>
      <c r="T286" s="9">
        <f>VLOOKUP(O286,Comisiones!A:N,HLOOKUP(G286,Comisiones!$1:$7,2,0),0)</f>
        <v>0.15</v>
      </c>
      <c r="U286" s="9">
        <f t="shared" si="45"/>
        <v>308</v>
      </c>
      <c r="V286" s="9">
        <f t="shared" si="50"/>
        <v>154</v>
      </c>
      <c r="W286" s="9">
        <f t="shared" si="51"/>
        <v>46.199999999999996</v>
      </c>
      <c r="X286" s="9">
        <f t="shared" si="52"/>
        <v>107.80000000000001</v>
      </c>
      <c r="Y286" s="11">
        <f t="shared" si="53"/>
        <v>0.35000000000000003</v>
      </c>
    </row>
    <row r="287" spans="1:25" x14ac:dyDescent="0.2">
      <c r="A287" s="2">
        <v>286</v>
      </c>
      <c r="B287" s="3">
        <v>45023</v>
      </c>
      <c r="C287" s="2">
        <v>1</v>
      </c>
      <c r="D287" s="2">
        <v>33</v>
      </c>
      <c r="E287" s="2">
        <v>10</v>
      </c>
      <c r="F287" t="str">
        <f t="shared" si="46"/>
        <v>Friday</v>
      </c>
      <c r="G287" t="str">
        <f t="shared" si="47"/>
        <v>April</v>
      </c>
      <c r="H287" t="str">
        <f>VLOOKUP(C287,Productos!A:B,2,0)</f>
        <v>Producto A</v>
      </c>
      <c r="I287">
        <f>VLOOKUP(Ventas!C287,Productos!A:C,3,0)</f>
        <v>10</v>
      </c>
      <c r="J287">
        <f>VLOOKUP(C287,Productos!$A$1:$D$11,4,0)</f>
        <v>20</v>
      </c>
      <c r="K287" s="7" t="str">
        <f>VLOOKUP(D287,Vendedores!$A$1:$F$5000,6,0)</f>
        <v>Martin, Josefa</v>
      </c>
      <c r="L287" s="7">
        <f>VLOOKUP(D287,Vendedores!$A$1:$E$50000,5,0)</f>
        <v>4217</v>
      </c>
      <c r="M287">
        <f>VLOOKUP(D287,Vendedores!A:F,2,FALSE)</f>
        <v>5</v>
      </c>
      <c r="N287" s="7" t="str">
        <f>VLOOKUP(Ventas!D287,Vendedores!A:G,7,0)</f>
        <v>Vendedor Sr</v>
      </c>
      <c r="O287">
        <f>VLOOKUP(D287,Vendedores!A:H,8,0)</f>
        <v>2</v>
      </c>
      <c r="P287" s="18">
        <f t="shared" si="48"/>
        <v>20</v>
      </c>
      <c r="Q287" s="9">
        <f t="shared" si="44"/>
        <v>10</v>
      </c>
      <c r="R287" s="9">
        <f t="shared" si="54"/>
        <v>10</v>
      </c>
      <c r="S287" s="9">
        <f t="shared" si="49"/>
        <v>10</v>
      </c>
      <c r="T287" s="9">
        <f>VLOOKUP(O287,Comisiones!A:N,HLOOKUP(G287,Comisiones!$1:$7,2,0),0)</f>
        <v>0.15</v>
      </c>
      <c r="U287" s="9">
        <f t="shared" si="45"/>
        <v>200</v>
      </c>
      <c r="V287" s="9">
        <f t="shared" si="50"/>
        <v>100</v>
      </c>
      <c r="W287" s="9">
        <f t="shared" si="51"/>
        <v>30</v>
      </c>
      <c r="X287" s="9">
        <f t="shared" si="52"/>
        <v>70</v>
      </c>
      <c r="Y287" s="11">
        <f t="shared" si="53"/>
        <v>0.35</v>
      </c>
    </row>
    <row r="288" spans="1:25" x14ac:dyDescent="0.2">
      <c r="A288" s="2">
        <v>287</v>
      </c>
      <c r="B288" s="3">
        <v>45023</v>
      </c>
      <c r="C288" s="2">
        <v>7</v>
      </c>
      <c r="D288" s="2">
        <v>15</v>
      </c>
      <c r="E288" s="2">
        <v>16</v>
      </c>
      <c r="F288" t="str">
        <f t="shared" si="46"/>
        <v>Friday</v>
      </c>
      <c r="G288" t="str">
        <f t="shared" si="47"/>
        <v>April</v>
      </c>
      <c r="H288" t="str">
        <f>VLOOKUP(C288,Productos!A:B,2,0)</f>
        <v>Producto G</v>
      </c>
      <c r="I288">
        <f>VLOOKUP(Ventas!C288,Productos!A:C,3,0)</f>
        <v>17</v>
      </c>
      <c r="J288">
        <f>VLOOKUP(C288,Productos!$A$1:$D$11,4,0)</f>
        <v>34</v>
      </c>
      <c r="K288" s="7" t="str">
        <f>VLOOKUP(D288,Vendedores!$A$1:$F$5000,6,0)</f>
        <v>Gomez, David</v>
      </c>
      <c r="L288" s="7">
        <f>VLOOKUP(D288,Vendedores!$A$1:$E$50000,5,0)</f>
        <v>1821</v>
      </c>
      <c r="M288">
        <f>VLOOKUP(D288,Vendedores!A:F,2,FALSE)</f>
        <v>8</v>
      </c>
      <c r="N288" s="7" t="str">
        <f>VLOOKUP(Ventas!D288,Vendedores!A:G,7,0)</f>
        <v>Pasante</v>
      </c>
      <c r="O288">
        <f>VLOOKUP(D288,Vendedores!A:H,8,0)</f>
        <v>1</v>
      </c>
      <c r="P288" s="18">
        <f t="shared" si="48"/>
        <v>34</v>
      </c>
      <c r="Q288" s="9">
        <f t="shared" si="44"/>
        <v>17</v>
      </c>
      <c r="R288" s="9">
        <f t="shared" si="54"/>
        <v>17</v>
      </c>
      <c r="S288" s="9">
        <f t="shared" si="49"/>
        <v>17</v>
      </c>
      <c r="T288" s="9">
        <f>VLOOKUP(O288,Comisiones!A:N,HLOOKUP(G288,Comisiones!$1:$7,2,0),0)</f>
        <v>0.14000000000000001</v>
      </c>
      <c r="U288" s="9">
        <f t="shared" si="45"/>
        <v>544</v>
      </c>
      <c r="V288" s="9">
        <f t="shared" si="50"/>
        <v>272</v>
      </c>
      <c r="W288" s="9">
        <f t="shared" si="51"/>
        <v>76.160000000000011</v>
      </c>
      <c r="X288" s="9">
        <f t="shared" si="52"/>
        <v>195.83999999999997</v>
      </c>
      <c r="Y288" s="11">
        <f t="shared" si="53"/>
        <v>0.35999999999999993</v>
      </c>
    </row>
    <row r="289" spans="1:25" x14ac:dyDescent="0.2">
      <c r="A289" s="2">
        <v>288</v>
      </c>
      <c r="B289" s="3">
        <v>45023</v>
      </c>
      <c r="C289" s="2">
        <v>8</v>
      </c>
      <c r="D289" s="2">
        <v>4</v>
      </c>
      <c r="E289" s="2">
        <v>9</v>
      </c>
      <c r="F289" t="str">
        <f t="shared" si="46"/>
        <v>Friday</v>
      </c>
      <c r="G289" t="str">
        <f t="shared" si="47"/>
        <v>April</v>
      </c>
      <c r="H289" t="str">
        <f>VLOOKUP(C289,Productos!A:B,2,0)</f>
        <v>Producto H</v>
      </c>
      <c r="I289">
        <f>VLOOKUP(Ventas!C289,Productos!A:C,3,0)</f>
        <v>14</v>
      </c>
      <c r="J289">
        <f>VLOOKUP(C289,Productos!$A$1:$D$11,4,0)</f>
        <v>28</v>
      </c>
      <c r="K289" s="7" t="str">
        <f>VLOOKUP(D289,Vendedores!$A$1:$F$5000,6,0)</f>
        <v>Fernandez, Isabel</v>
      </c>
      <c r="L289" s="7">
        <f>VLOOKUP(D289,Vendedores!$A$1:$E$50000,5,0)</f>
        <v>4345</v>
      </c>
      <c r="M289">
        <f>VLOOKUP(D289,Vendedores!A:F,2,FALSE)</f>
        <v>5</v>
      </c>
      <c r="N289" s="7" t="str">
        <f>VLOOKUP(Ventas!D289,Vendedores!A:G,7,0)</f>
        <v>Vendedor Sr</v>
      </c>
      <c r="O289">
        <f>VLOOKUP(D289,Vendedores!A:H,8,0)</f>
        <v>2</v>
      </c>
      <c r="P289" s="18">
        <f t="shared" si="48"/>
        <v>28</v>
      </c>
      <c r="Q289" s="9">
        <f t="shared" si="44"/>
        <v>14</v>
      </c>
      <c r="R289" s="9">
        <f t="shared" si="54"/>
        <v>14</v>
      </c>
      <c r="S289" s="9">
        <f t="shared" si="49"/>
        <v>14</v>
      </c>
      <c r="T289" s="9">
        <f>VLOOKUP(O289,Comisiones!A:N,HLOOKUP(G289,Comisiones!$1:$7,2,0),0)</f>
        <v>0.15</v>
      </c>
      <c r="U289" s="9">
        <f t="shared" si="45"/>
        <v>252</v>
      </c>
      <c r="V289" s="9">
        <f t="shared" si="50"/>
        <v>126</v>
      </c>
      <c r="W289" s="9">
        <f t="shared" si="51"/>
        <v>37.799999999999997</v>
      </c>
      <c r="X289" s="9">
        <f t="shared" si="52"/>
        <v>88.199999999999989</v>
      </c>
      <c r="Y289" s="11">
        <f t="shared" si="53"/>
        <v>0.35</v>
      </c>
    </row>
    <row r="290" spans="1:25" x14ac:dyDescent="0.2">
      <c r="A290" s="2">
        <v>289</v>
      </c>
      <c r="B290" s="3">
        <v>45024</v>
      </c>
      <c r="C290" s="2">
        <v>6</v>
      </c>
      <c r="D290" s="2">
        <v>24</v>
      </c>
      <c r="E290" s="2">
        <v>22</v>
      </c>
      <c r="F290" t="str">
        <f t="shared" si="46"/>
        <v>Saturday</v>
      </c>
      <c r="G290" t="str">
        <f t="shared" si="47"/>
        <v>April</v>
      </c>
      <c r="H290" t="str">
        <f>VLOOKUP(C290,Productos!A:B,2,0)</f>
        <v>Producto F</v>
      </c>
      <c r="I290">
        <f>VLOOKUP(Ventas!C290,Productos!A:C,3,0)</f>
        <v>16</v>
      </c>
      <c r="J290">
        <f>VLOOKUP(C290,Productos!$A$1:$D$11,4,0)</f>
        <v>32</v>
      </c>
      <c r="K290" s="7" t="str">
        <f>VLOOKUP(D290,Vendedores!$A$1:$F$5000,6,0)</f>
        <v>Sanchez, Isabel</v>
      </c>
      <c r="L290" s="7">
        <f>VLOOKUP(D290,Vendedores!$A$1:$E$50000,5,0)</f>
        <v>4875</v>
      </c>
      <c r="M290">
        <f>VLOOKUP(D290,Vendedores!A:F,2,FALSE)</f>
        <v>5</v>
      </c>
      <c r="N290" s="7" t="str">
        <f>VLOOKUP(Ventas!D290,Vendedores!A:G,7,0)</f>
        <v>Vendedor Sr</v>
      </c>
      <c r="O290">
        <f>VLOOKUP(D290,Vendedores!A:H,8,0)</f>
        <v>2</v>
      </c>
      <c r="P290" s="18">
        <f t="shared" si="48"/>
        <v>32</v>
      </c>
      <c r="Q290" s="9">
        <f t="shared" si="44"/>
        <v>16</v>
      </c>
      <c r="R290" s="9">
        <f t="shared" si="54"/>
        <v>16</v>
      </c>
      <c r="S290" s="9">
        <f t="shared" si="49"/>
        <v>16</v>
      </c>
      <c r="T290" s="9">
        <f>VLOOKUP(O290,Comisiones!A:N,HLOOKUP(G290,Comisiones!$1:$7,2,0),0)</f>
        <v>0.15</v>
      </c>
      <c r="U290" s="9">
        <f t="shared" si="45"/>
        <v>704</v>
      </c>
      <c r="V290" s="9">
        <f t="shared" si="50"/>
        <v>352</v>
      </c>
      <c r="W290" s="9">
        <f t="shared" si="51"/>
        <v>105.6</v>
      </c>
      <c r="X290" s="9">
        <f t="shared" si="52"/>
        <v>246.39999999999998</v>
      </c>
      <c r="Y290" s="11">
        <f t="shared" si="53"/>
        <v>0.35</v>
      </c>
    </row>
    <row r="291" spans="1:25" x14ac:dyDescent="0.2">
      <c r="A291" s="2">
        <v>290</v>
      </c>
      <c r="B291" s="3">
        <v>45024</v>
      </c>
      <c r="C291" s="2">
        <v>8</v>
      </c>
      <c r="D291" s="2">
        <v>8</v>
      </c>
      <c r="E291" s="2">
        <v>11</v>
      </c>
      <c r="F291" t="str">
        <f t="shared" si="46"/>
        <v>Saturday</v>
      </c>
      <c r="G291" t="str">
        <f t="shared" si="47"/>
        <v>April</v>
      </c>
      <c r="H291" t="str">
        <f>VLOOKUP(C291,Productos!A:B,2,0)</f>
        <v>Producto H</v>
      </c>
      <c r="I291">
        <f>VLOOKUP(Ventas!C291,Productos!A:C,3,0)</f>
        <v>14</v>
      </c>
      <c r="J291">
        <f>VLOOKUP(C291,Productos!$A$1:$D$11,4,0)</f>
        <v>28</v>
      </c>
      <c r="K291" s="7" t="str">
        <f>VLOOKUP(D291,Vendedores!$A$1:$F$5000,6,0)</f>
        <v>Perez, Manuel</v>
      </c>
      <c r="L291" s="7">
        <f>VLOOKUP(D291,Vendedores!$A$1:$E$50000,5,0)</f>
        <v>6768</v>
      </c>
      <c r="M291">
        <f>VLOOKUP(D291,Vendedores!A:F,2,FALSE)</f>
        <v>3</v>
      </c>
      <c r="N291" s="7" t="str">
        <f>VLOOKUP(Ventas!D291,Vendedores!A:G,7,0)</f>
        <v>Gerente</v>
      </c>
      <c r="O291">
        <f>VLOOKUP(D291,Vendedores!A:H,8,0)</f>
        <v>3</v>
      </c>
      <c r="P291" s="18">
        <f t="shared" si="48"/>
        <v>25.2</v>
      </c>
      <c r="Q291" s="9">
        <f t="shared" si="44"/>
        <v>14</v>
      </c>
      <c r="R291" s="9">
        <f t="shared" si="54"/>
        <v>14</v>
      </c>
      <c r="S291" s="9">
        <f t="shared" si="49"/>
        <v>14</v>
      </c>
      <c r="T291" s="9">
        <f>VLOOKUP(O291,Comisiones!A:N,HLOOKUP(G291,Comisiones!$1:$7,2,0),0)</f>
        <v>0.17</v>
      </c>
      <c r="U291" s="9">
        <f t="shared" si="45"/>
        <v>277.2</v>
      </c>
      <c r="V291" s="9">
        <f t="shared" si="50"/>
        <v>154</v>
      </c>
      <c r="W291" s="9">
        <f t="shared" si="51"/>
        <v>47.124000000000002</v>
      </c>
      <c r="X291" s="9">
        <f t="shared" si="52"/>
        <v>76.075999999999993</v>
      </c>
      <c r="Y291" s="11">
        <f t="shared" si="53"/>
        <v>0.27444444444444444</v>
      </c>
    </row>
    <row r="292" spans="1:25" x14ac:dyDescent="0.2">
      <c r="A292" s="2">
        <v>291</v>
      </c>
      <c r="B292" s="3">
        <v>45024</v>
      </c>
      <c r="C292" s="2">
        <v>3</v>
      </c>
      <c r="D292" s="2">
        <v>23</v>
      </c>
      <c r="E292" s="2">
        <v>10</v>
      </c>
      <c r="F292" t="str">
        <f t="shared" si="46"/>
        <v>Saturday</v>
      </c>
      <c r="G292" t="str">
        <f t="shared" si="47"/>
        <v>April</v>
      </c>
      <c r="H292" t="str">
        <f>VLOOKUP(C292,Productos!A:B,2,0)</f>
        <v>Producto C</v>
      </c>
      <c r="I292">
        <f>VLOOKUP(Ventas!C292,Productos!A:C,3,0)</f>
        <v>23</v>
      </c>
      <c r="J292">
        <f>VLOOKUP(C292,Productos!$A$1:$D$11,4,0)</f>
        <v>46</v>
      </c>
      <c r="K292" s="7" t="str">
        <f>VLOOKUP(D292,Vendedores!$A$1:$F$5000,6,0)</f>
        <v>Martinez, Pedro</v>
      </c>
      <c r="L292" s="7">
        <f>VLOOKUP(D292,Vendedores!$A$1:$E$50000,5,0)</f>
        <v>5555</v>
      </c>
      <c r="M292">
        <f>VLOOKUP(D292,Vendedores!A:F,2,FALSE)</f>
        <v>4</v>
      </c>
      <c r="N292" s="7" t="str">
        <f>VLOOKUP(Ventas!D292,Vendedores!A:G,7,0)</f>
        <v>Jefe</v>
      </c>
      <c r="O292">
        <f>VLOOKUP(D292,Vendedores!A:H,8,0)</f>
        <v>3</v>
      </c>
      <c r="P292" s="18">
        <f t="shared" si="48"/>
        <v>46</v>
      </c>
      <c r="Q292" s="9">
        <f t="shared" si="44"/>
        <v>23</v>
      </c>
      <c r="R292" s="9">
        <f t="shared" si="54"/>
        <v>23</v>
      </c>
      <c r="S292" s="9">
        <f t="shared" si="49"/>
        <v>23</v>
      </c>
      <c r="T292" s="9">
        <f>VLOOKUP(O292,Comisiones!A:N,HLOOKUP(G292,Comisiones!$1:$7,2,0),0)</f>
        <v>0.17</v>
      </c>
      <c r="U292" s="9">
        <f t="shared" si="45"/>
        <v>460</v>
      </c>
      <c r="V292" s="9">
        <f t="shared" si="50"/>
        <v>230</v>
      </c>
      <c r="W292" s="9">
        <f t="shared" si="51"/>
        <v>78.2</v>
      </c>
      <c r="X292" s="9">
        <f t="shared" si="52"/>
        <v>151.80000000000001</v>
      </c>
      <c r="Y292" s="11">
        <f t="shared" si="53"/>
        <v>0.33</v>
      </c>
    </row>
    <row r="293" spans="1:25" x14ac:dyDescent="0.2">
      <c r="A293" s="2">
        <v>292</v>
      </c>
      <c r="B293" s="3">
        <v>45025</v>
      </c>
      <c r="C293" s="2">
        <v>10</v>
      </c>
      <c r="D293" s="2">
        <v>21</v>
      </c>
      <c r="E293" s="2">
        <v>17</v>
      </c>
      <c r="F293" t="str">
        <f t="shared" si="46"/>
        <v>Sunday</v>
      </c>
      <c r="G293" t="str">
        <f t="shared" si="47"/>
        <v>April</v>
      </c>
      <c r="H293" t="str">
        <f>VLOOKUP(C293,Productos!A:B,2,0)</f>
        <v>Producto J</v>
      </c>
      <c r="I293">
        <f>VLOOKUP(Ventas!C293,Productos!A:C,3,0)</f>
        <v>29</v>
      </c>
      <c r="J293">
        <f>VLOOKUP(C293,Productos!$A$1:$D$11,4,0)</f>
        <v>58</v>
      </c>
      <c r="K293" s="7" t="str">
        <f>VLOOKUP(D293,Vendedores!$A$1:$F$5000,6,0)</f>
        <v>Fernandez, Juan</v>
      </c>
      <c r="L293" s="7">
        <f>VLOOKUP(D293,Vendedores!$A$1:$E$50000,5,0)</f>
        <v>2616</v>
      </c>
      <c r="M293">
        <f>VLOOKUP(D293,Vendedores!A:F,2,FALSE)</f>
        <v>7</v>
      </c>
      <c r="N293" s="7" t="str">
        <f>VLOOKUP(Ventas!D293,Vendedores!A:G,7,0)</f>
        <v>Vendedor Jr</v>
      </c>
      <c r="O293">
        <f>VLOOKUP(D293,Vendedores!A:H,8,0)</f>
        <v>2</v>
      </c>
      <c r="P293" s="18">
        <f t="shared" si="48"/>
        <v>69.599999999999994</v>
      </c>
      <c r="Q293" s="9">
        <f t="shared" si="44"/>
        <v>29</v>
      </c>
      <c r="R293" s="9">
        <f t="shared" si="54"/>
        <v>29</v>
      </c>
      <c r="S293" s="9">
        <f t="shared" si="49"/>
        <v>29</v>
      </c>
      <c r="T293" s="9">
        <f>VLOOKUP(O293,Comisiones!A:N,HLOOKUP(G293,Comisiones!$1:$7,2,0),0)</f>
        <v>0.15</v>
      </c>
      <c r="U293" s="9">
        <f t="shared" si="45"/>
        <v>1183.1999999999998</v>
      </c>
      <c r="V293" s="9">
        <f t="shared" si="50"/>
        <v>493</v>
      </c>
      <c r="W293" s="9">
        <f t="shared" si="51"/>
        <v>177.47999999999996</v>
      </c>
      <c r="X293" s="9">
        <f t="shared" si="52"/>
        <v>512.7199999999998</v>
      </c>
      <c r="Y293" s="11">
        <f t="shared" si="53"/>
        <v>0.43333333333333324</v>
      </c>
    </row>
    <row r="294" spans="1:25" x14ac:dyDescent="0.2">
      <c r="A294" s="2">
        <v>293</v>
      </c>
      <c r="B294" s="3">
        <v>45025</v>
      </c>
      <c r="C294" s="2">
        <v>1</v>
      </c>
      <c r="D294" s="2">
        <v>40</v>
      </c>
      <c r="E294" s="2">
        <v>13</v>
      </c>
      <c r="F294" t="str">
        <f t="shared" si="46"/>
        <v>Sunday</v>
      </c>
      <c r="G294" t="str">
        <f t="shared" si="47"/>
        <v>April</v>
      </c>
      <c r="H294" t="str">
        <f>VLOOKUP(C294,Productos!A:B,2,0)</f>
        <v>Producto A</v>
      </c>
      <c r="I294">
        <f>VLOOKUP(Ventas!C294,Productos!A:C,3,0)</f>
        <v>10</v>
      </c>
      <c r="J294">
        <f>VLOOKUP(C294,Productos!$A$1:$D$11,4,0)</f>
        <v>20</v>
      </c>
      <c r="K294" s="7" t="str">
        <f>VLOOKUP(D294,Vendedores!$A$1:$F$5000,6,0)</f>
        <v>Martin, Carmen</v>
      </c>
      <c r="L294" s="7">
        <f>VLOOKUP(D294,Vendedores!$A$1:$E$50000,5,0)</f>
        <v>1598</v>
      </c>
      <c r="M294">
        <f>VLOOKUP(D294,Vendedores!A:F,2,FALSE)</f>
        <v>8</v>
      </c>
      <c r="N294" s="7" t="str">
        <f>VLOOKUP(Ventas!D294,Vendedores!A:G,7,0)</f>
        <v>Pasante</v>
      </c>
      <c r="O294">
        <f>VLOOKUP(D294,Vendedores!A:H,8,0)</f>
        <v>1</v>
      </c>
      <c r="P294" s="18">
        <f t="shared" si="48"/>
        <v>24</v>
      </c>
      <c r="Q294" s="9">
        <f t="shared" si="44"/>
        <v>10</v>
      </c>
      <c r="R294" s="9">
        <f t="shared" si="54"/>
        <v>10</v>
      </c>
      <c r="S294" s="9">
        <f t="shared" si="49"/>
        <v>10</v>
      </c>
      <c r="T294" s="9">
        <f>VLOOKUP(O294,Comisiones!A:N,HLOOKUP(G294,Comisiones!$1:$7,2,0),0)</f>
        <v>0.14000000000000001</v>
      </c>
      <c r="U294" s="9">
        <f t="shared" si="45"/>
        <v>312</v>
      </c>
      <c r="V294" s="9">
        <f t="shared" si="50"/>
        <v>130</v>
      </c>
      <c r="W294" s="9">
        <f t="shared" si="51"/>
        <v>43.680000000000007</v>
      </c>
      <c r="X294" s="9">
        <f t="shared" si="52"/>
        <v>138.32</v>
      </c>
      <c r="Y294" s="11">
        <f t="shared" si="53"/>
        <v>0.4433333333333333</v>
      </c>
    </row>
    <row r="295" spans="1:25" x14ac:dyDescent="0.2">
      <c r="A295" s="2">
        <v>294</v>
      </c>
      <c r="B295" s="3">
        <v>45025</v>
      </c>
      <c r="C295" s="2">
        <v>5</v>
      </c>
      <c r="D295" s="2">
        <v>36</v>
      </c>
      <c r="E295" s="2">
        <v>14</v>
      </c>
      <c r="F295" t="str">
        <f t="shared" si="46"/>
        <v>Sunday</v>
      </c>
      <c r="G295" t="str">
        <f t="shared" si="47"/>
        <v>April</v>
      </c>
      <c r="H295" t="str">
        <f>VLOOKUP(C295,Productos!A:B,2,0)</f>
        <v>Producto E</v>
      </c>
      <c r="I295">
        <f>VLOOKUP(Ventas!C295,Productos!A:C,3,0)</f>
        <v>24</v>
      </c>
      <c r="J295">
        <f>VLOOKUP(C295,Productos!$A$1:$D$11,4,0)</f>
        <v>48</v>
      </c>
      <c r="K295" s="7" t="str">
        <f>VLOOKUP(D295,Vendedores!$A$1:$F$5000,6,0)</f>
        <v>Rodriguez, Francisco</v>
      </c>
      <c r="L295" s="7">
        <f>VLOOKUP(D295,Vendedores!$A$1:$E$50000,5,0)</f>
        <v>1898</v>
      </c>
      <c r="M295">
        <f>VLOOKUP(D295,Vendedores!A:F,2,FALSE)</f>
        <v>8</v>
      </c>
      <c r="N295" s="7" t="str">
        <f>VLOOKUP(Ventas!D295,Vendedores!A:G,7,0)</f>
        <v>Pasante</v>
      </c>
      <c r="O295">
        <f>VLOOKUP(D295,Vendedores!A:H,8,0)</f>
        <v>1</v>
      </c>
      <c r="P295" s="18">
        <f t="shared" si="48"/>
        <v>57.599999999999994</v>
      </c>
      <c r="Q295" s="9">
        <f t="shared" si="44"/>
        <v>24</v>
      </c>
      <c r="R295" s="9">
        <f t="shared" si="54"/>
        <v>24</v>
      </c>
      <c r="S295" s="9">
        <f t="shared" si="49"/>
        <v>24</v>
      </c>
      <c r="T295" s="9">
        <f>VLOOKUP(O295,Comisiones!A:N,HLOOKUP(G295,Comisiones!$1:$7,2,0),0)</f>
        <v>0.14000000000000001</v>
      </c>
      <c r="U295" s="9">
        <f t="shared" si="45"/>
        <v>806.39999999999986</v>
      </c>
      <c r="V295" s="9">
        <f t="shared" si="50"/>
        <v>336</v>
      </c>
      <c r="W295" s="9">
        <f t="shared" si="51"/>
        <v>112.89599999999999</v>
      </c>
      <c r="X295" s="9">
        <f t="shared" si="52"/>
        <v>357.50399999999991</v>
      </c>
      <c r="Y295" s="11">
        <f t="shared" si="53"/>
        <v>0.4433333333333333</v>
      </c>
    </row>
    <row r="296" spans="1:25" x14ac:dyDescent="0.2">
      <c r="A296" s="2">
        <v>295</v>
      </c>
      <c r="B296" s="3">
        <v>45026</v>
      </c>
      <c r="C296" s="2">
        <v>10</v>
      </c>
      <c r="D296" s="2">
        <v>40</v>
      </c>
      <c r="E296" s="2">
        <v>13</v>
      </c>
      <c r="F296" t="str">
        <f t="shared" si="46"/>
        <v>Monday</v>
      </c>
      <c r="G296" t="str">
        <f t="shared" si="47"/>
        <v>April</v>
      </c>
      <c r="H296" t="str">
        <f>VLOOKUP(C296,Productos!A:B,2,0)</f>
        <v>Producto J</v>
      </c>
      <c r="I296">
        <f>VLOOKUP(Ventas!C296,Productos!A:C,3,0)</f>
        <v>29</v>
      </c>
      <c r="J296">
        <f>VLOOKUP(C296,Productos!$A$1:$D$11,4,0)</f>
        <v>58</v>
      </c>
      <c r="K296" s="7" t="str">
        <f>VLOOKUP(D296,Vendedores!$A$1:$F$5000,6,0)</f>
        <v>Martin, Carmen</v>
      </c>
      <c r="L296" s="7">
        <f>VLOOKUP(D296,Vendedores!$A$1:$E$50000,5,0)</f>
        <v>1598</v>
      </c>
      <c r="M296">
        <f>VLOOKUP(D296,Vendedores!A:F,2,FALSE)</f>
        <v>8</v>
      </c>
      <c r="N296" s="7" t="str">
        <f>VLOOKUP(Ventas!D296,Vendedores!A:G,7,0)</f>
        <v>Pasante</v>
      </c>
      <c r="O296">
        <f>VLOOKUP(D296,Vendedores!A:H,8,0)</f>
        <v>1</v>
      </c>
      <c r="P296" s="18">
        <f t="shared" si="48"/>
        <v>58</v>
      </c>
      <c r="Q296" s="9">
        <f t="shared" si="44"/>
        <v>29</v>
      </c>
      <c r="R296" s="9">
        <f t="shared" si="54"/>
        <v>29</v>
      </c>
      <c r="S296" s="9">
        <f t="shared" si="49"/>
        <v>29</v>
      </c>
      <c r="T296" s="9">
        <f>VLOOKUP(O296,Comisiones!A:N,HLOOKUP(G296,Comisiones!$1:$7,2,0),0)</f>
        <v>0.14000000000000001</v>
      </c>
      <c r="U296" s="9">
        <f t="shared" si="45"/>
        <v>754</v>
      </c>
      <c r="V296" s="9">
        <f t="shared" si="50"/>
        <v>377</v>
      </c>
      <c r="W296" s="9">
        <f t="shared" si="51"/>
        <v>105.56000000000002</v>
      </c>
      <c r="X296" s="9">
        <f t="shared" si="52"/>
        <v>271.44</v>
      </c>
      <c r="Y296" s="11">
        <f t="shared" si="53"/>
        <v>0.36</v>
      </c>
    </row>
    <row r="297" spans="1:25" x14ac:dyDescent="0.2">
      <c r="A297" s="2">
        <v>296</v>
      </c>
      <c r="B297" s="3">
        <v>45026</v>
      </c>
      <c r="C297" s="2">
        <v>1</v>
      </c>
      <c r="D297" s="2">
        <v>20</v>
      </c>
      <c r="E297" s="2">
        <v>16</v>
      </c>
      <c r="F297" t="str">
        <f t="shared" si="46"/>
        <v>Monday</v>
      </c>
      <c r="G297" t="str">
        <f t="shared" si="47"/>
        <v>April</v>
      </c>
      <c r="H297" t="str">
        <f>VLOOKUP(C297,Productos!A:B,2,0)</f>
        <v>Producto A</v>
      </c>
      <c r="I297">
        <f>VLOOKUP(Ventas!C297,Productos!A:C,3,0)</f>
        <v>10</v>
      </c>
      <c r="J297">
        <f>VLOOKUP(C297,Productos!$A$1:$D$11,4,0)</f>
        <v>20</v>
      </c>
      <c r="K297" s="7" t="str">
        <f>VLOOKUP(D297,Vendedores!$A$1:$F$5000,6,0)</f>
        <v>Gonzalez, Carmen</v>
      </c>
      <c r="L297" s="7">
        <f>VLOOKUP(D297,Vendedores!$A$1:$E$50000,5,0)</f>
        <v>3522</v>
      </c>
      <c r="M297">
        <f>VLOOKUP(D297,Vendedores!A:F,2,FALSE)</f>
        <v>6</v>
      </c>
      <c r="N297" s="7" t="str">
        <f>VLOOKUP(Ventas!D297,Vendedores!A:G,7,0)</f>
        <v>Vendedor Ssr</v>
      </c>
      <c r="O297">
        <f>VLOOKUP(D297,Vendedores!A:H,8,0)</f>
        <v>2</v>
      </c>
      <c r="P297" s="18">
        <f t="shared" si="48"/>
        <v>20</v>
      </c>
      <c r="Q297" s="9">
        <f t="shared" si="44"/>
        <v>10</v>
      </c>
      <c r="R297" s="9">
        <f t="shared" si="54"/>
        <v>10</v>
      </c>
      <c r="S297" s="9">
        <f t="shared" si="49"/>
        <v>10</v>
      </c>
      <c r="T297" s="9">
        <f>VLOOKUP(O297,Comisiones!A:N,HLOOKUP(G297,Comisiones!$1:$7,2,0),0)</f>
        <v>0.15</v>
      </c>
      <c r="U297" s="9">
        <f t="shared" si="45"/>
        <v>320</v>
      </c>
      <c r="V297" s="9">
        <f t="shared" si="50"/>
        <v>160</v>
      </c>
      <c r="W297" s="9">
        <f t="shared" si="51"/>
        <v>48</v>
      </c>
      <c r="X297" s="9">
        <f t="shared" si="52"/>
        <v>112</v>
      </c>
      <c r="Y297" s="11">
        <f t="shared" si="53"/>
        <v>0.35</v>
      </c>
    </row>
    <row r="298" spans="1:25" x14ac:dyDescent="0.2">
      <c r="A298" s="2">
        <v>297</v>
      </c>
      <c r="B298" s="3">
        <v>45026</v>
      </c>
      <c r="C298" s="2">
        <v>6</v>
      </c>
      <c r="D298" s="2">
        <v>26</v>
      </c>
      <c r="E298" s="2">
        <v>16</v>
      </c>
      <c r="F298" t="str">
        <f t="shared" si="46"/>
        <v>Monday</v>
      </c>
      <c r="G298" t="str">
        <f t="shared" si="47"/>
        <v>April</v>
      </c>
      <c r="H298" t="str">
        <f>VLOOKUP(C298,Productos!A:B,2,0)</f>
        <v>Producto F</v>
      </c>
      <c r="I298">
        <f>VLOOKUP(Ventas!C298,Productos!A:C,3,0)</f>
        <v>16</v>
      </c>
      <c r="J298">
        <f>VLOOKUP(C298,Productos!$A$1:$D$11,4,0)</f>
        <v>32</v>
      </c>
      <c r="K298" s="7" t="str">
        <f>VLOOKUP(D298,Vendedores!$A$1:$F$5000,6,0)</f>
        <v>Gomez, Pilar</v>
      </c>
      <c r="L298" s="7">
        <f>VLOOKUP(D298,Vendedores!$A$1:$E$50000,5,0)</f>
        <v>2557</v>
      </c>
      <c r="M298">
        <f>VLOOKUP(D298,Vendedores!A:F,2,FALSE)</f>
        <v>7</v>
      </c>
      <c r="N298" s="7" t="str">
        <f>VLOOKUP(Ventas!D298,Vendedores!A:G,7,0)</f>
        <v>Vendedor Jr</v>
      </c>
      <c r="O298">
        <f>VLOOKUP(D298,Vendedores!A:H,8,0)</f>
        <v>2</v>
      </c>
      <c r="P298" s="18">
        <f t="shared" si="48"/>
        <v>32</v>
      </c>
      <c r="Q298" s="9">
        <f t="shared" si="44"/>
        <v>16</v>
      </c>
      <c r="R298" s="9">
        <f t="shared" si="54"/>
        <v>16</v>
      </c>
      <c r="S298" s="9">
        <f t="shared" si="49"/>
        <v>16</v>
      </c>
      <c r="T298" s="9">
        <f>VLOOKUP(O298,Comisiones!A:N,HLOOKUP(G298,Comisiones!$1:$7,2,0),0)</f>
        <v>0.15</v>
      </c>
      <c r="U298" s="9">
        <f t="shared" si="45"/>
        <v>512</v>
      </c>
      <c r="V298" s="9">
        <f t="shared" si="50"/>
        <v>256</v>
      </c>
      <c r="W298" s="9">
        <f t="shared" si="51"/>
        <v>76.8</v>
      </c>
      <c r="X298" s="9">
        <f t="shared" si="52"/>
        <v>179.2</v>
      </c>
      <c r="Y298" s="11">
        <f t="shared" si="53"/>
        <v>0.35</v>
      </c>
    </row>
    <row r="299" spans="1:25" x14ac:dyDescent="0.2">
      <c r="A299" s="2">
        <v>298</v>
      </c>
      <c r="B299" s="3">
        <v>45027</v>
      </c>
      <c r="C299" s="2">
        <v>4</v>
      </c>
      <c r="D299" s="2">
        <v>1</v>
      </c>
      <c r="E299" s="2">
        <v>12</v>
      </c>
      <c r="F299" t="str">
        <f t="shared" si="46"/>
        <v>Tuesday</v>
      </c>
      <c r="G299" t="str">
        <f t="shared" si="47"/>
        <v>April</v>
      </c>
      <c r="H299" t="str">
        <f>VLOOKUP(C299,Productos!A:B,2,0)</f>
        <v>Producto D</v>
      </c>
      <c r="I299">
        <f>VLOOKUP(Ventas!C299,Productos!A:C,3,0)</f>
        <v>14</v>
      </c>
      <c r="J299">
        <f>VLOOKUP(C299,Productos!$A$1:$D$11,4,0)</f>
        <v>28</v>
      </c>
      <c r="K299" s="7" t="str">
        <f>VLOOKUP(D299,Vendedores!$A$1:$F$5000,6,0)</f>
        <v>Garcia, Juan</v>
      </c>
      <c r="L299" s="7">
        <f>VLOOKUP(D299,Vendedores!$A$1:$E$50000,5,0)</f>
        <v>7402</v>
      </c>
      <c r="M299">
        <f>VLOOKUP(D299,Vendedores!A:F,2,FALSE)</f>
        <v>7</v>
      </c>
      <c r="N299" s="7" t="str">
        <f>VLOOKUP(Ventas!D299,Vendedores!A:G,7,0)</f>
        <v>Vendedor Jr</v>
      </c>
      <c r="O299">
        <f>VLOOKUP(D299,Vendedores!A:H,8,0)</f>
        <v>2</v>
      </c>
      <c r="P299" s="18">
        <f t="shared" si="48"/>
        <v>28</v>
      </c>
      <c r="Q299" s="9">
        <f t="shared" si="44"/>
        <v>14</v>
      </c>
      <c r="R299" s="9">
        <f t="shared" si="54"/>
        <v>14</v>
      </c>
      <c r="S299" s="9">
        <f t="shared" si="49"/>
        <v>14</v>
      </c>
      <c r="T299" s="9">
        <f>VLOOKUP(O299,Comisiones!A:N,HLOOKUP(G299,Comisiones!$1:$7,2,0),0)</f>
        <v>0.15</v>
      </c>
      <c r="U299" s="9">
        <f t="shared" si="45"/>
        <v>336</v>
      </c>
      <c r="V299" s="9">
        <f t="shared" si="50"/>
        <v>168</v>
      </c>
      <c r="W299" s="9">
        <f t="shared" si="51"/>
        <v>50.4</v>
      </c>
      <c r="X299" s="9">
        <f t="shared" si="52"/>
        <v>117.6</v>
      </c>
      <c r="Y299" s="11">
        <f t="shared" si="53"/>
        <v>0.35</v>
      </c>
    </row>
    <row r="300" spans="1:25" x14ac:dyDescent="0.2">
      <c r="A300" s="2">
        <v>299</v>
      </c>
      <c r="B300" s="3">
        <v>45027</v>
      </c>
      <c r="C300" s="2">
        <v>3</v>
      </c>
      <c r="D300" s="2">
        <v>29</v>
      </c>
      <c r="E300" s="2">
        <v>11</v>
      </c>
      <c r="F300" t="str">
        <f t="shared" si="46"/>
        <v>Tuesday</v>
      </c>
      <c r="G300" t="str">
        <f t="shared" si="47"/>
        <v>April</v>
      </c>
      <c r="H300" t="str">
        <f>VLOOKUP(C300,Productos!A:B,2,0)</f>
        <v>Producto C</v>
      </c>
      <c r="I300">
        <f>VLOOKUP(Ventas!C300,Productos!A:C,3,0)</f>
        <v>23</v>
      </c>
      <c r="J300">
        <f>VLOOKUP(C300,Productos!$A$1:$D$11,4,0)</f>
        <v>46</v>
      </c>
      <c r="K300" s="7" t="str">
        <f>VLOOKUP(D300,Vendedores!$A$1:$F$5000,6,0)</f>
        <v>Rodriguez, Jose</v>
      </c>
      <c r="L300" s="7">
        <f>VLOOKUP(D300,Vendedores!$A$1:$E$50000,5,0)</f>
        <v>4645</v>
      </c>
      <c r="M300">
        <f>VLOOKUP(D300,Vendedores!A:F,2,FALSE)</f>
        <v>5</v>
      </c>
      <c r="N300" s="7" t="str">
        <f>VLOOKUP(Ventas!D300,Vendedores!A:G,7,0)</f>
        <v>Vendedor Sr</v>
      </c>
      <c r="O300">
        <f>VLOOKUP(D300,Vendedores!A:H,8,0)</f>
        <v>2</v>
      </c>
      <c r="P300" s="18">
        <f t="shared" si="48"/>
        <v>46</v>
      </c>
      <c r="Q300" s="9">
        <f t="shared" si="44"/>
        <v>23</v>
      </c>
      <c r="R300" s="9">
        <f t="shared" si="54"/>
        <v>23</v>
      </c>
      <c r="S300" s="9">
        <f t="shared" si="49"/>
        <v>23</v>
      </c>
      <c r="T300" s="9">
        <f>VLOOKUP(O300,Comisiones!A:N,HLOOKUP(G300,Comisiones!$1:$7,2,0),0)</f>
        <v>0.15</v>
      </c>
      <c r="U300" s="9">
        <f t="shared" si="45"/>
        <v>506</v>
      </c>
      <c r="V300" s="9">
        <f t="shared" si="50"/>
        <v>253</v>
      </c>
      <c r="W300" s="9">
        <f t="shared" si="51"/>
        <v>75.899999999999991</v>
      </c>
      <c r="X300" s="9">
        <f t="shared" si="52"/>
        <v>177.10000000000002</v>
      </c>
      <c r="Y300" s="11">
        <f t="shared" si="53"/>
        <v>0.35000000000000003</v>
      </c>
    </row>
    <row r="301" spans="1:25" x14ac:dyDescent="0.2">
      <c r="A301" s="2">
        <v>300</v>
      </c>
      <c r="B301" s="3">
        <v>45027</v>
      </c>
      <c r="C301" s="2">
        <v>8</v>
      </c>
      <c r="D301" s="2">
        <v>7</v>
      </c>
      <c r="E301" s="2">
        <v>11</v>
      </c>
      <c r="F301" t="str">
        <f t="shared" si="46"/>
        <v>Tuesday</v>
      </c>
      <c r="G301" t="str">
        <f t="shared" si="47"/>
        <v>April</v>
      </c>
      <c r="H301" t="str">
        <f>VLOOKUP(C301,Productos!A:B,2,0)</f>
        <v>Producto H</v>
      </c>
      <c r="I301">
        <f>VLOOKUP(Ventas!C301,Productos!A:C,3,0)</f>
        <v>14</v>
      </c>
      <c r="J301">
        <f>VLOOKUP(C301,Productos!$A$1:$D$11,4,0)</f>
        <v>28</v>
      </c>
      <c r="K301" s="7" t="str">
        <f>VLOOKUP(D301,Vendedores!$A$1:$F$5000,6,0)</f>
        <v>Sanchez, Antonio</v>
      </c>
      <c r="L301" s="7">
        <f>VLOOKUP(D301,Vendedores!$A$1:$E$50000,5,0)</f>
        <v>1810</v>
      </c>
      <c r="M301">
        <f>VLOOKUP(D301,Vendedores!A:F,2,FALSE)</f>
        <v>8</v>
      </c>
      <c r="N301" s="7" t="str">
        <f>VLOOKUP(Ventas!D301,Vendedores!A:G,7,0)</f>
        <v>Pasante</v>
      </c>
      <c r="O301">
        <f>VLOOKUP(D301,Vendedores!A:H,8,0)</f>
        <v>1</v>
      </c>
      <c r="P301" s="18">
        <f t="shared" si="48"/>
        <v>28</v>
      </c>
      <c r="Q301" s="9">
        <f t="shared" si="44"/>
        <v>14</v>
      </c>
      <c r="R301" s="9">
        <f t="shared" si="54"/>
        <v>14</v>
      </c>
      <c r="S301" s="9">
        <f t="shared" si="49"/>
        <v>14</v>
      </c>
      <c r="T301" s="9">
        <f>VLOOKUP(O301,Comisiones!A:N,HLOOKUP(G301,Comisiones!$1:$7,2,0),0)</f>
        <v>0.14000000000000001</v>
      </c>
      <c r="U301" s="9">
        <f t="shared" si="45"/>
        <v>308</v>
      </c>
      <c r="V301" s="9">
        <f t="shared" si="50"/>
        <v>154</v>
      </c>
      <c r="W301" s="9">
        <f t="shared" si="51"/>
        <v>43.120000000000005</v>
      </c>
      <c r="X301" s="9">
        <f t="shared" si="52"/>
        <v>110.88</v>
      </c>
      <c r="Y301" s="11">
        <f t="shared" si="53"/>
        <v>0.36</v>
      </c>
    </row>
    <row r="302" spans="1:25" x14ac:dyDescent="0.2">
      <c r="A302" s="2">
        <v>301</v>
      </c>
      <c r="B302" s="3">
        <v>45028</v>
      </c>
      <c r="C302" s="2">
        <v>10</v>
      </c>
      <c r="D302" s="2">
        <v>19</v>
      </c>
      <c r="E302" s="2">
        <v>15</v>
      </c>
      <c r="F302" t="str">
        <f t="shared" si="46"/>
        <v>Wednesday</v>
      </c>
      <c r="G302" t="str">
        <f t="shared" si="47"/>
        <v>April</v>
      </c>
      <c r="H302" t="str">
        <f>VLOOKUP(C302,Productos!A:B,2,0)</f>
        <v>Producto J</v>
      </c>
      <c r="I302">
        <f>VLOOKUP(Ventas!C302,Productos!A:C,3,0)</f>
        <v>29</v>
      </c>
      <c r="J302">
        <f>VLOOKUP(C302,Productos!$A$1:$D$11,4,0)</f>
        <v>58</v>
      </c>
      <c r="K302" s="7" t="str">
        <f>VLOOKUP(D302,Vendedores!$A$1:$F$5000,6,0)</f>
        <v>Rodriguez, Maria</v>
      </c>
      <c r="L302" s="7">
        <f>VLOOKUP(D302,Vendedores!$A$1:$E$50000,5,0)</f>
        <v>4862</v>
      </c>
      <c r="M302">
        <f>VLOOKUP(D302,Vendedores!A:F,2,FALSE)</f>
        <v>5</v>
      </c>
      <c r="N302" s="7" t="str">
        <f>VLOOKUP(Ventas!D302,Vendedores!A:G,7,0)</f>
        <v>Vendedor Sr</v>
      </c>
      <c r="O302">
        <f>VLOOKUP(D302,Vendedores!A:H,8,0)</f>
        <v>2</v>
      </c>
      <c r="P302" s="18">
        <f t="shared" si="48"/>
        <v>58</v>
      </c>
      <c r="Q302" s="9">
        <f t="shared" si="44"/>
        <v>29</v>
      </c>
      <c r="R302" s="9">
        <f t="shared" si="54"/>
        <v>29</v>
      </c>
      <c r="S302" s="9">
        <f t="shared" si="49"/>
        <v>29</v>
      </c>
      <c r="T302" s="9">
        <f>VLOOKUP(O302,Comisiones!A:N,HLOOKUP(G302,Comisiones!$1:$7,2,0),0)</f>
        <v>0.15</v>
      </c>
      <c r="U302" s="9">
        <f t="shared" si="45"/>
        <v>870</v>
      </c>
      <c r="V302" s="9">
        <f t="shared" si="50"/>
        <v>435</v>
      </c>
      <c r="W302" s="9">
        <f t="shared" si="51"/>
        <v>130.5</v>
      </c>
      <c r="X302" s="9">
        <f t="shared" si="52"/>
        <v>304.5</v>
      </c>
      <c r="Y302" s="11">
        <f t="shared" si="53"/>
        <v>0.35</v>
      </c>
    </row>
    <row r="303" spans="1:25" x14ac:dyDescent="0.2">
      <c r="A303" s="2">
        <v>302</v>
      </c>
      <c r="B303" s="3">
        <v>45028</v>
      </c>
      <c r="C303" s="2">
        <v>5</v>
      </c>
      <c r="D303" s="2">
        <v>9</v>
      </c>
      <c r="E303" s="2">
        <v>10</v>
      </c>
      <c r="F303" t="str">
        <f t="shared" si="46"/>
        <v>Wednesday</v>
      </c>
      <c r="G303" t="str">
        <f t="shared" si="47"/>
        <v>April</v>
      </c>
      <c r="H303" t="str">
        <f>VLOOKUP(C303,Productos!A:B,2,0)</f>
        <v>Producto E</v>
      </c>
      <c r="I303">
        <f>VLOOKUP(Ventas!C303,Productos!A:C,3,0)</f>
        <v>24</v>
      </c>
      <c r="J303">
        <f>VLOOKUP(C303,Productos!$A$1:$D$11,4,0)</f>
        <v>48</v>
      </c>
      <c r="K303" s="7" t="str">
        <f>VLOOKUP(D303,Vendedores!$A$1:$F$5000,6,0)</f>
        <v>Gomez, Jose</v>
      </c>
      <c r="L303" s="7">
        <f>VLOOKUP(D303,Vendedores!$A$1:$E$50000,5,0)</f>
        <v>5400</v>
      </c>
      <c r="M303">
        <f>VLOOKUP(D303,Vendedores!A:F,2,FALSE)</f>
        <v>4</v>
      </c>
      <c r="N303" s="7" t="str">
        <f>VLOOKUP(Ventas!D303,Vendedores!A:G,7,0)</f>
        <v>Jefe</v>
      </c>
      <c r="O303">
        <f>VLOOKUP(D303,Vendedores!A:H,8,0)</f>
        <v>3</v>
      </c>
      <c r="P303" s="18">
        <f t="shared" si="48"/>
        <v>48</v>
      </c>
      <c r="Q303" s="9">
        <f t="shared" si="44"/>
        <v>24</v>
      </c>
      <c r="R303" s="9">
        <f t="shared" si="54"/>
        <v>24</v>
      </c>
      <c r="S303" s="9">
        <f t="shared" si="49"/>
        <v>24</v>
      </c>
      <c r="T303" s="9">
        <f>VLOOKUP(O303,Comisiones!A:N,HLOOKUP(G303,Comisiones!$1:$7,2,0),0)</f>
        <v>0.17</v>
      </c>
      <c r="U303" s="9">
        <f t="shared" si="45"/>
        <v>480</v>
      </c>
      <c r="V303" s="9">
        <f t="shared" si="50"/>
        <v>240</v>
      </c>
      <c r="W303" s="9">
        <f t="shared" si="51"/>
        <v>81.600000000000009</v>
      </c>
      <c r="X303" s="9">
        <f t="shared" si="52"/>
        <v>158.39999999999998</v>
      </c>
      <c r="Y303" s="11">
        <f t="shared" si="53"/>
        <v>0.32999999999999996</v>
      </c>
    </row>
    <row r="304" spans="1:25" x14ac:dyDescent="0.2">
      <c r="A304" s="2">
        <v>303</v>
      </c>
      <c r="B304" s="3">
        <v>45028</v>
      </c>
      <c r="C304" s="2">
        <v>4</v>
      </c>
      <c r="D304" s="2">
        <v>20</v>
      </c>
      <c r="E304" s="2">
        <v>18</v>
      </c>
      <c r="F304" t="str">
        <f t="shared" si="46"/>
        <v>Wednesday</v>
      </c>
      <c r="G304" t="str">
        <f t="shared" si="47"/>
        <v>April</v>
      </c>
      <c r="H304" t="str">
        <f>VLOOKUP(C304,Productos!A:B,2,0)</f>
        <v>Producto D</v>
      </c>
      <c r="I304">
        <f>VLOOKUP(Ventas!C304,Productos!A:C,3,0)</f>
        <v>14</v>
      </c>
      <c r="J304">
        <f>VLOOKUP(C304,Productos!$A$1:$D$11,4,0)</f>
        <v>28</v>
      </c>
      <c r="K304" s="7" t="str">
        <f>VLOOKUP(D304,Vendedores!$A$1:$F$5000,6,0)</f>
        <v>Gonzalez, Carmen</v>
      </c>
      <c r="L304" s="7">
        <f>VLOOKUP(D304,Vendedores!$A$1:$E$50000,5,0)</f>
        <v>3522</v>
      </c>
      <c r="M304">
        <f>VLOOKUP(D304,Vendedores!A:F,2,FALSE)</f>
        <v>6</v>
      </c>
      <c r="N304" s="7" t="str">
        <f>VLOOKUP(Ventas!D304,Vendedores!A:G,7,0)</f>
        <v>Vendedor Ssr</v>
      </c>
      <c r="O304">
        <f>VLOOKUP(D304,Vendedores!A:H,8,0)</f>
        <v>2</v>
      </c>
      <c r="P304" s="18">
        <f t="shared" si="48"/>
        <v>28</v>
      </c>
      <c r="Q304" s="9">
        <f t="shared" si="44"/>
        <v>14</v>
      </c>
      <c r="R304" s="9">
        <f t="shared" si="54"/>
        <v>14</v>
      </c>
      <c r="S304" s="9">
        <f t="shared" si="49"/>
        <v>14</v>
      </c>
      <c r="T304" s="9">
        <f>VLOOKUP(O304,Comisiones!A:N,HLOOKUP(G304,Comisiones!$1:$7,2,0),0)</f>
        <v>0.15</v>
      </c>
      <c r="U304" s="9">
        <f t="shared" si="45"/>
        <v>504</v>
      </c>
      <c r="V304" s="9">
        <f t="shared" si="50"/>
        <v>252</v>
      </c>
      <c r="W304" s="9">
        <f t="shared" si="51"/>
        <v>75.599999999999994</v>
      </c>
      <c r="X304" s="9">
        <f t="shared" si="52"/>
        <v>176.39999999999998</v>
      </c>
      <c r="Y304" s="11">
        <f t="shared" si="53"/>
        <v>0.35</v>
      </c>
    </row>
    <row r="305" spans="1:25" x14ac:dyDescent="0.2">
      <c r="A305" s="2">
        <v>304</v>
      </c>
      <c r="B305" s="3">
        <v>45029</v>
      </c>
      <c r="C305" s="2">
        <v>8</v>
      </c>
      <c r="D305" s="2">
        <v>38</v>
      </c>
      <c r="E305" s="2">
        <v>15</v>
      </c>
      <c r="F305" t="str">
        <f t="shared" si="46"/>
        <v>Thursday</v>
      </c>
      <c r="G305" t="str">
        <f t="shared" si="47"/>
        <v>April</v>
      </c>
      <c r="H305" t="str">
        <f>VLOOKUP(C305,Productos!A:B,2,0)</f>
        <v>Producto H</v>
      </c>
      <c r="I305">
        <f>VLOOKUP(Ventas!C305,Productos!A:C,3,0)</f>
        <v>14</v>
      </c>
      <c r="J305">
        <f>VLOOKUP(C305,Productos!$A$1:$D$11,4,0)</f>
        <v>28</v>
      </c>
      <c r="K305" s="7" t="str">
        <f>VLOOKUP(D305,Vendedores!$A$1:$F$5000,6,0)</f>
        <v>Fernandez, Jose</v>
      </c>
      <c r="L305" s="7">
        <f>VLOOKUP(D305,Vendedores!$A$1:$E$50000,5,0)</f>
        <v>3055</v>
      </c>
      <c r="M305">
        <f>VLOOKUP(D305,Vendedores!A:F,2,FALSE)</f>
        <v>6</v>
      </c>
      <c r="N305" s="7" t="str">
        <f>VLOOKUP(Ventas!D305,Vendedores!A:G,7,0)</f>
        <v>Vendedor Ssr</v>
      </c>
      <c r="O305">
        <f>VLOOKUP(D305,Vendedores!A:H,8,0)</f>
        <v>2</v>
      </c>
      <c r="P305" s="18">
        <f t="shared" si="48"/>
        <v>28</v>
      </c>
      <c r="Q305" s="9">
        <f t="shared" si="44"/>
        <v>14</v>
      </c>
      <c r="R305" s="9">
        <f t="shared" si="54"/>
        <v>14</v>
      </c>
      <c r="S305" s="9">
        <f t="shared" si="49"/>
        <v>14</v>
      </c>
      <c r="T305" s="9">
        <f>VLOOKUP(O305,Comisiones!A:N,HLOOKUP(G305,Comisiones!$1:$7,2,0),0)</f>
        <v>0.15</v>
      </c>
      <c r="U305" s="9">
        <f t="shared" si="45"/>
        <v>420</v>
      </c>
      <c r="V305" s="9">
        <f t="shared" si="50"/>
        <v>210</v>
      </c>
      <c r="W305" s="9">
        <f t="shared" si="51"/>
        <v>63</v>
      </c>
      <c r="X305" s="9">
        <f t="shared" si="52"/>
        <v>147</v>
      </c>
      <c r="Y305" s="11">
        <f t="shared" si="53"/>
        <v>0.35</v>
      </c>
    </row>
    <row r="306" spans="1:25" x14ac:dyDescent="0.2">
      <c r="A306" s="2">
        <v>305</v>
      </c>
      <c r="B306" s="3">
        <v>45029</v>
      </c>
      <c r="C306" s="2">
        <v>9</v>
      </c>
      <c r="D306" s="2">
        <v>12</v>
      </c>
      <c r="E306" s="2">
        <v>20</v>
      </c>
      <c r="F306" t="str">
        <f t="shared" si="46"/>
        <v>Thursday</v>
      </c>
      <c r="G306" t="str">
        <f t="shared" si="47"/>
        <v>April</v>
      </c>
      <c r="H306" t="str">
        <f>VLOOKUP(C306,Productos!A:B,2,0)</f>
        <v>Producto I</v>
      </c>
      <c r="I306">
        <f>VLOOKUP(Ventas!C306,Productos!A:C,3,0)</f>
        <v>26</v>
      </c>
      <c r="J306">
        <f>VLOOKUP(C306,Productos!$A$1:$D$11,4,0)</f>
        <v>52</v>
      </c>
      <c r="K306" s="7" t="str">
        <f>VLOOKUP(D306,Vendedores!$A$1:$F$5000,6,0)</f>
        <v>Rodriguez, Javier</v>
      </c>
      <c r="L306" s="7">
        <f>VLOOKUP(D306,Vendedores!$A$1:$E$50000,5,0)</f>
        <v>2027</v>
      </c>
      <c r="M306">
        <f>VLOOKUP(D306,Vendedores!A:F,2,FALSE)</f>
        <v>7</v>
      </c>
      <c r="N306" s="7" t="str">
        <f>VLOOKUP(Ventas!D306,Vendedores!A:G,7,0)</f>
        <v>Vendedor Jr</v>
      </c>
      <c r="O306">
        <f>VLOOKUP(D306,Vendedores!A:H,8,0)</f>
        <v>2</v>
      </c>
      <c r="P306" s="18">
        <f t="shared" si="48"/>
        <v>52</v>
      </c>
      <c r="Q306" s="9">
        <f t="shared" si="44"/>
        <v>26</v>
      </c>
      <c r="R306" s="9">
        <f t="shared" si="54"/>
        <v>26</v>
      </c>
      <c r="S306" s="9">
        <f t="shared" si="49"/>
        <v>26</v>
      </c>
      <c r="T306" s="9">
        <f>VLOOKUP(O306,Comisiones!A:N,HLOOKUP(G306,Comisiones!$1:$7,2,0),0)</f>
        <v>0.15</v>
      </c>
      <c r="U306" s="9">
        <f t="shared" si="45"/>
        <v>1040</v>
      </c>
      <c r="V306" s="9">
        <f t="shared" si="50"/>
        <v>520</v>
      </c>
      <c r="W306" s="9">
        <f t="shared" si="51"/>
        <v>156</v>
      </c>
      <c r="X306" s="9">
        <f t="shared" si="52"/>
        <v>364</v>
      </c>
      <c r="Y306" s="11">
        <f t="shared" si="53"/>
        <v>0.35</v>
      </c>
    </row>
    <row r="307" spans="1:25" x14ac:dyDescent="0.2">
      <c r="A307" s="2">
        <v>306</v>
      </c>
      <c r="B307" s="3">
        <v>45029</v>
      </c>
      <c r="C307" s="2">
        <v>3</v>
      </c>
      <c r="D307" s="2">
        <v>24</v>
      </c>
      <c r="E307" s="2">
        <v>14</v>
      </c>
      <c r="F307" t="str">
        <f t="shared" si="46"/>
        <v>Thursday</v>
      </c>
      <c r="G307" t="str">
        <f t="shared" si="47"/>
        <v>April</v>
      </c>
      <c r="H307" t="str">
        <f>VLOOKUP(C307,Productos!A:B,2,0)</f>
        <v>Producto C</v>
      </c>
      <c r="I307">
        <f>VLOOKUP(Ventas!C307,Productos!A:C,3,0)</f>
        <v>23</v>
      </c>
      <c r="J307">
        <f>VLOOKUP(C307,Productos!$A$1:$D$11,4,0)</f>
        <v>46</v>
      </c>
      <c r="K307" s="7" t="str">
        <f>VLOOKUP(D307,Vendedores!$A$1:$F$5000,6,0)</f>
        <v>Sanchez, Isabel</v>
      </c>
      <c r="L307" s="7">
        <f>VLOOKUP(D307,Vendedores!$A$1:$E$50000,5,0)</f>
        <v>4875</v>
      </c>
      <c r="M307">
        <f>VLOOKUP(D307,Vendedores!A:F,2,FALSE)</f>
        <v>5</v>
      </c>
      <c r="N307" s="7" t="str">
        <f>VLOOKUP(Ventas!D307,Vendedores!A:G,7,0)</f>
        <v>Vendedor Sr</v>
      </c>
      <c r="O307">
        <f>VLOOKUP(D307,Vendedores!A:H,8,0)</f>
        <v>2</v>
      </c>
      <c r="P307" s="18">
        <f t="shared" si="48"/>
        <v>46</v>
      </c>
      <c r="Q307" s="9">
        <f t="shared" si="44"/>
        <v>23</v>
      </c>
      <c r="R307" s="9">
        <f t="shared" si="54"/>
        <v>23</v>
      </c>
      <c r="S307" s="9">
        <f t="shared" si="49"/>
        <v>23</v>
      </c>
      <c r="T307" s="9">
        <f>VLOOKUP(O307,Comisiones!A:N,HLOOKUP(G307,Comisiones!$1:$7,2,0),0)</f>
        <v>0.15</v>
      </c>
      <c r="U307" s="9">
        <f t="shared" si="45"/>
        <v>644</v>
      </c>
      <c r="V307" s="9">
        <f t="shared" si="50"/>
        <v>322</v>
      </c>
      <c r="W307" s="9">
        <f t="shared" si="51"/>
        <v>96.6</v>
      </c>
      <c r="X307" s="9">
        <f t="shared" si="52"/>
        <v>225.39999999999998</v>
      </c>
      <c r="Y307" s="11">
        <f t="shared" si="53"/>
        <v>0.35</v>
      </c>
    </row>
    <row r="308" spans="1:25" x14ac:dyDescent="0.2">
      <c r="A308" s="2">
        <v>307</v>
      </c>
      <c r="B308" s="3">
        <v>45030</v>
      </c>
      <c r="C308" s="2">
        <v>9</v>
      </c>
      <c r="D308" s="2">
        <v>34</v>
      </c>
      <c r="E308" s="2">
        <v>12</v>
      </c>
      <c r="F308" t="str">
        <f t="shared" si="46"/>
        <v>Friday</v>
      </c>
      <c r="G308" t="str">
        <f t="shared" si="47"/>
        <v>April</v>
      </c>
      <c r="H308" t="str">
        <f>VLOOKUP(C308,Productos!A:B,2,0)</f>
        <v>Producto I</v>
      </c>
      <c r="I308">
        <f>VLOOKUP(Ventas!C308,Productos!A:C,3,0)</f>
        <v>26</v>
      </c>
      <c r="J308">
        <f>VLOOKUP(C308,Productos!$A$1:$D$11,4,0)</f>
        <v>52</v>
      </c>
      <c r="K308" s="7" t="str">
        <f>VLOOKUP(D308,Vendedores!$A$1:$F$5000,6,0)</f>
        <v>Lopez, Teresa</v>
      </c>
      <c r="L308" s="7">
        <f>VLOOKUP(D308,Vendedores!$A$1:$E$50000,5,0)</f>
        <v>3680</v>
      </c>
      <c r="M308">
        <f>VLOOKUP(D308,Vendedores!A:F,2,FALSE)</f>
        <v>6</v>
      </c>
      <c r="N308" s="7" t="str">
        <f>VLOOKUP(Ventas!D308,Vendedores!A:G,7,0)</f>
        <v>Vendedor Ssr</v>
      </c>
      <c r="O308">
        <f>VLOOKUP(D308,Vendedores!A:H,8,0)</f>
        <v>2</v>
      </c>
      <c r="P308" s="18">
        <f t="shared" si="48"/>
        <v>52</v>
      </c>
      <c r="Q308" s="9">
        <f t="shared" si="44"/>
        <v>26</v>
      </c>
      <c r="R308" s="9">
        <f t="shared" si="54"/>
        <v>26</v>
      </c>
      <c r="S308" s="9">
        <f t="shared" si="49"/>
        <v>26</v>
      </c>
      <c r="T308" s="9">
        <f>VLOOKUP(O308,Comisiones!A:N,HLOOKUP(G308,Comisiones!$1:$7,2,0),0)</f>
        <v>0.15</v>
      </c>
      <c r="U308" s="9">
        <f t="shared" si="45"/>
        <v>624</v>
      </c>
      <c r="V308" s="9">
        <f t="shared" si="50"/>
        <v>312</v>
      </c>
      <c r="W308" s="9">
        <f t="shared" si="51"/>
        <v>93.6</v>
      </c>
      <c r="X308" s="9">
        <f t="shared" si="52"/>
        <v>218.39999999999998</v>
      </c>
      <c r="Y308" s="11">
        <f t="shared" si="53"/>
        <v>0.35</v>
      </c>
    </row>
    <row r="309" spans="1:25" x14ac:dyDescent="0.2">
      <c r="A309" s="2">
        <v>308</v>
      </c>
      <c r="B309" s="3">
        <v>45030</v>
      </c>
      <c r="C309" s="2">
        <v>3</v>
      </c>
      <c r="D309" s="2">
        <v>11</v>
      </c>
      <c r="E309" s="2">
        <v>14</v>
      </c>
      <c r="F309" t="str">
        <f t="shared" si="46"/>
        <v>Friday</v>
      </c>
      <c r="G309" t="str">
        <f t="shared" si="47"/>
        <v>April</v>
      </c>
      <c r="H309" t="str">
        <f>VLOOKUP(C309,Productos!A:B,2,0)</f>
        <v>Producto C</v>
      </c>
      <c r="I309">
        <f>VLOOKUP(Ventas!C309,Productos!A:C,3,0)</f>
        <v>23</v>
      </c>
      <c r="J309">
        <f>VLOOKUP(C309,Productos!$A$1:$D$11,4,0)</f>
        <v>46</v>
      </c>
      <c r="K309" s="7" t="str">
        <f>VLOOKUP(D309,Vendedores!$A$1:$F$5000,6,0)</f>
        <v>Garcia, Isabel</v>
      </c>
      <c r="L309" s="7">
        <f>VLOOKUP(D309,Vendedores!$A$1:$E$50000,5,0)</f>
        <v>3985</v>
      </c>
      <c r="M309">
        <f>VLOOKUP(D309,Vendedores!A:F,2,FALSE)</f>
        <v>6</v>
      </c>
      <c r="N309" s="7" t="str">
        <f>VLOOKUP(Ventas!D309,Vendedores!A:G,7,0)</f>
        <v>Vendedor Ssr</v>
      </c>
      <c r="O309">
        <f>VLOOKUP(D309,Vendedores!A:H,8,0)</f>
        <v>2</v>
      </c>
      <c r="P309" s="18">
        <f t="shared" si="48"/>
        <v>46</v>
      </c>
      <c r="Q309" s="9">
        <f t="shared" si="44"/>
        <v>23</v>
      </c>
      <c r="R309" s="9">
        <f t="shared" si="54"/>
        <v>23</v>
      </c>
      <c r="S309" s="9">
        <f t="shared" si="49"/>
        <v>23</v>
      </c>
      <c r="T309" s="9">
        <f>VLOOKUP(O309,Comisiones!A:N,HLOOKUP(G309,Comisiones!$1:$7,2,0),0)</f>
        <v>0.15</v>
      </c>
      <c r="U309" s="9">
        <f t="shared" si="45"/>
        <v>644</v>
      </c>
      <c r="V309" s="9">
        <f t="shared" si="50"/>
        <v>322</v>
      </c>
      <c r="W309" s="9">
        <f t="shared" si="51"/>
        <v>96.6</v>
      </c>
      <c r="X309" s="9">
        <f t="shared" si="52"/>
        <v>225.39999999999998</v>
      </c>
      <c r="Y309" s="11">
        <f t="shared" si="53"/>
        <v>0.35</v>
      </c>
    </row>
    <row r="310" spans="1:25" x14ac:dyDescent="0.2">
      <c r="A310" s="2">
        <v>309</v>
      </c>
      <c r="B310" s="3">
        <v>45030</v>
      </c>
      <c r="C310" s="2">
        <v>8</v>
      </c>
      <c r="D310" s="2">
        <v>2</v>
      </c>
      <c r="E310" s="2">
        <v>14</v>
      </c>
      <c r="F310" t="str">
        <f t="shared" si="46"/>
        <v>Friday</v>
      </c>
      <c r="G310" t="str">
        <f t="shared" si="47"/>
        <v>April</v>
      </c>
      <c r="H310" t="str">
        <f>VLOOKUP(C310,Productos!A:B,2,0)</f>
        <v>Producto H</v>
      </c>
      <c r="I310">
        <f>VLOOKUP(Ventas!C310,Productos!A:C,3,0)</f>
        <v>14</v>
      </c>
      <c r="J310">
        <f>VLOOKUP(C310,Productos!$A$1:$D$11,4,0)</f>
        <v>28</v>
      </c>
      <c r="K310" s="7" t="str">
        <f>VLOOKUP(D310,Vendedores!$A$1:$F$5000,6,0)</f>
        <v>Rodriguez, Ana</v>
      </c>
      <c r="L310" s="7">
        <f>VLOOKUP(D310,Vendedores!$A$1:$E$50000,5,0)</f>
        <v>6979</v>
      </c>
      <c r="M310">
        <f>VLOOKUP(D310,Vendedores!A:F,2,FALSE)</f>
        <v>3</v>
      </c>
      <c r="N310" s="7" t="str">
        <f>VLOOKUP(Ventas!D310,Vendedores!A:G,7,0)</f>
        <v>Gerente</v>
      </c>
      <c r="O310">
        <f>VLOOKUP(D310,Vendedores!A:H,8,0)</f>
        <v>3</v>
      </c>
      <c r="P310" s="18">
        <f t="shared" si="48"/>
        <v>25.2</v>
      </c>
      <c r="Q310" s="9">
        <f t="shared" si="44"/>
        <v>14</v>
      </c>
      <c r="R310" s="9">
        <f t="shared" si="54"/>
        <v>14</v>
      </c>
      <c r="S310" s="9">
        <f t="shared" si="49"/>
        <v>14</v>
      </c>
      <c r="T310" s="9">
        <f>VLOOKUP(O310,Comisiones!A:N,HLOOKUP(G310,Comisiones!$1:$7,2,0),0)</f>
        <v>0.17</v>
      </c>
      <c r="U310" s="9">
        <f t="shared" si="45"/>
        <v>352.8</v>
      </c>
      <c r="V310" s="9">
        <f t="shared" si="50"/>
        <v>196</v>
      </c>
      <c r="W310" s="9">
        <f t="shared" si="51"/>
        <v>59.976000000000006</v>
      </c>
      <c r="X310" s="9">
        <f t="shared" si="52"/>
        <v>96.824000000000012</v>
      </c>
      <c r="Y310" s="11">
        <f t="shared" si="53"/>
        <v>0.27444444444444449</v>
      </c>
    </row>
    <row r="311" spans="1:25" x14ac:dyDescent="0.2">
      <c r="A311" s="2">
        <v>310</v>
      </c>
      <c r="B311" s="3">
        <v>45031</v>
      </c>
      <c r="C311" s="2">
        <v>10</v>
      </c>
      <c r="D311" s="2">
        <v>20</v>
      </c>
      <c r="E311" s="2">
        <v>10</v>
      </c>
      <c r="F311" t="str">
        <f t="shared" si="46"/>
        <v>Saturday</v>
      </c>
      <c r="G311" t="str">
        <f t="shared" si="47"/>
        <v>April</v>
      </c>
      <c r="H311" t="str">
        <f>VLOOKUP(C311,Productos!A:B,2,0)</f>
        <v>Producto J</v>
      </c>
      <c r="I311">
        <f>VLOOKUP(Ventas!C311,Productos!A:C,3,0)</f>
        <v>29</v>
      </c>
      <c r="J311">
        <f>VLOOKUP(C311,Productos!$A$1:$D$11,4,0)</f>
        <v>58</v>
      </c>
      <c r="K311" s="7" t="str">
        <f>VLOOKUP(D311,Vendedores!$A$1:$F$5000,6,0)</f>
        <v>Gonzalez, Carmen</v>
      </c>
      <c r="L311" s="7">
        <f>VLOOKUP(D311,Vendedores!$A$1:$E$50000,5,0)</f>
        <v>3522</v>
      </c>
      <c r="M311">
        <f>VLOOKUP(D311,Vendedores!A:F,2,FALSE)</f>
        <v>6</v>
      </c>
      <c r="N311" s="7" t="str">
        <f>VLOOKUP(Ventas!D311,Vendedores!A:G,7,0)</f>
        <v>Vendedor Ssr</v>
      </c>
      <c r="O311">
        <f>VLOOKUP(D311,Vendedores!A:H,8,0)</f>
        <v>2</v>
      </c>
      <c r="P311" s="18">
        <f t="shared" si="48"/>
        <v>58</v>
      </c>
      <c r="Q311" s="9">
        <f t="shared" si="44"/>
        <v>29</v>
      </c>
      <c r="R311" s="9">
        <f t="shared" si="54"/>
        <v>29</v>
      </c>
      <c r="S311" s="9">
        <f t="shared" si="49"/>
        <v>29</v>
      </c>
      <c r="T311" s="9">
        <f>VLOOKUP(O311,Comisiones!A:N,HLOOKUP(G311,Comisiones!$1:$7,2,0),0)</f>
        <v>0.15</v>
      </c>
      <c r="U311" s="9">
        <f t="shared" si="45"/>
        <v>580</v>
      </c>
      <c r="V311" s="9">
        <f t="shared" si="50"/>
        <v>290</v>
      </c>
      <c r="W311" s="9">
        <f t="shared" si="51"/>
        <v>87</v>
      </c>
      <c r="X311" s="9">
        <f t="shared" si="52"/>
        <v>203</v>
      </c>
      <c r="Y311" s="11">
        <f t="shared" si="53"/>
        <v>0.35</v>
      </c>
    </row>
    <row r="312" spans="1:25" x14ac:dyDescent="0.2">
      <c r="A312" s="2">
        <v>311</v>
      </c>
      <c r="B312" s="3">
        <v>45031</v>
      </c>
      <c r="C312" s="2">
        <v>10</v>
      </c>
      <c r="D312" s="2">
        <v>20</v>
      </c>
      <c r="E312" s="2">
        <v>15</v>
      </c>
      <c r="F312" t="str">
        <f t="shared" si="46"/>
        <v>Saturday</v>
      </c>
      <c r="G312" t="str">
        <f t="shared" si="47"/>
        <v>April</v>
      </c>
      <c r="H312" t="str">
        <f>VLOOKUP(C312,Productos!A:B,2,0)</f>
        <v>Producto J</v>
      </c>
      <c r="I312">
        <f>VLOOKUP(Ventas!C312,Productos!A:C,3,0)</f>
        <v>29</v>
      </c>
      <c r="J312">
        <f>VLOOKUP(C312,Productos!$A$1:$D$11,4,0)</f>
        <v>58</v>
      </c>
      <c r="K312" s="7" t="str">
        <f>VLOOKUP(D312,Vendedores!$A$1:$F$5000,6,0)</f>
        <v>Gonzalez, Carmen</v>
      </c>
      <c r="L312" s="7">
        <f>VLOOKUP(D312,Vendedores!$A$1:$E$50000,5,0)</f>
        <v>3522</v>
      </c>
      <c r="M312">
        <f>VLOOKUP(D312,Vendedores!A:F,2,FALSE)</f>
        <v>6</v>
      </c>
      <c r="N312" s="7" t="str">
        <f>VLOOKUP(Ventas!D312,Vendedores!A:G,7,0)</f>
        <v>Vendedor Ssr</v>
      </c>
      <c r="O312">
        <f>VLOOKUP(D312,Vendedores!A:H,8,0)</f>
        <v>2</v>
      </c>
      <c r="P312" s="18">
        <f t="shared" si="48"/>
        <v>58</v>
      </c>
      <c r="Q312" s="9">
        <f t="shared" si="44"/>
        <v>29</v>
      </c>
      <c r="R312" s="9">
        <f t="shared" si="54"/>
        <v>29</v>
      </c>
      <c r="S312" s="9">
        <f t="shared" si="49"/>
        <v>29</v>
      </c>
      <c r="T312" s="9">
        <f>VLOOKUP(O312,Comisiones!A:N,HLOOKUP(G312,Comisiones!$1:$7,2,0),0)</f>
        <v>0.15</v>
      </c>
      <c r="U312" s="9">
        <f t="shared" si="45"/>
        <v>870</v>
      </c>
      <c r="V312" s="9">
        <f t="shared" si="50"/>
        <v>435</v>
      </c>
      <c r="W312" s="9">
        <f t="shared" si="51"/>
        <v>130.5</v>
      </c>
      <c r="X312" s="9">
        <f t="shared" si="52"/>
        <v>304.5</v>
      </c>
      <c r="Y312" s="11">
        <f t="shared" si="53"/>
        <v>0.35</v>
      </c>
    </row>
    <row r="313" spans="1:25" x14ac:dyDescent="0.2">
      <c r="A313" s="2">
        <v>312</v>
      </c>
      <c r="B313" s="3">
        <v>45031</v>
      </c>
      <c r="C313" s="2">
        <v>2</v>
      </c>
      <c r="D313" s="2">
        <v>33</v>
      </c>
      <c r="E313" s="2">
        <v>18</v>
      </c>
      <c r="F313" t="str">
        <f t="shared" si="46"/>
        <v>Saturday</v>
      </c>
      <c r="G313" t="str">
        <f t="shared" si="47"/>
        <v>April</v>
      </c>
      <c r="H313" t="str">
        <f>VLOOKUP(C313,Productos!A:B,2,0)</f>
        <v>Producto B</v>
      </c>
      <c r="I313">
        <f>VLOOKUP(Ventas!C313,Productos!A:C,3,0)</f>
        <v>14</v>
      </c>
      <c r="J313">
        <f>VLOOKUP(C313,Productos!$A$1:$D$11,4,0)</f>
        <v>28</v>
      </c>
      <c r="K313" s="7" t="str">
        <f>VLOOKUP(D313,Vendedores!$A$1:$F$5000,6,0)</f>
        <v>Martin, Josefa</v>
      </c>
      <c r="L313" s="7">
        <f>VLOOKUP(D313,Vendedores!$A$1:$E$50000,5,0)</f>
        <v>4217</v>
      </c>
      <c r="M313">
        <f>VLOOKUP(D313,Vendedores!A:F,2,FALSE)</f>
        <v>5</v>
      </c>
      <c r="N313" s="7" t="str">
        <f>VLOOKUP(Ventas!D313,Vendedores!A:G,7,0)</f>
        <v>Vendedor Sr</v>
      </c>
      <c r="O313">
        <f>VLOOKUP(D313,Vendedores!A:H,8,0)</f>
        <v>2</v>
      </c>
      <c r="P313" s="18">
        <f t="shared" si="48"/>
        <v>28</v>
      </c>
      <c r="Q313" s="9">
        <f t="shared" si="44"/>
        <v>14</v>
      </c>
      <c r="R313" s="9">
        <f t="shared" si="54"/>
        <v>14</v>
      </c>
      <c r="S313" s="9">
        <f t="shared" si="49"/>
        <v>14</v>
      </c>
      <c r="T313" s="9">
        <f>VLOOKUP(O313,Comisiones!A:N,HLOOKUP(G313,Comisiones!$1:$7,2,0),0)</f>
        <v>0.15</v>
      </c>
      <c r="U313" s="9">
        <f t="shared" si="45"/>
        <v>504</v>
      </c>
      <c r="V313" s="9">
        <f t="shared" si="50"/>
        <v>252</v>
      </c>
      <c r="W313" s="9">
        <f t="shared" si="51"/>
        <v>75.599999999999994</v>
      </c>
      <c r="X313" s="9">
        <f t="shared" si="52"/>
        <v>176.39999999999998</v>
      </c>
      <c r="Y313" s="11">
        <f t="shared" si="53"/>
        <v>0.35</v>
      </c>
    </row>
    <row r="314" spans="1:25" x14ac:dyDescent="0.2">
      <c r="A314" s="2">
        <v>313</v>
      </c>
      <c r="B314" s="3">
        <v>45032</v>
      </c>
      <c r="C314" s="2">
        <v>7</v>
      </c>
      <c r="D314" s="2">
        <v>18</v>
      </c>
      <c r="E314" s="2">
        <v>17</v>
      </c>
      <c r="F314" t="str">
        <f t="shared" si="46"/>
        <v>Sunday</v>
      </c>
      <c r="G314" t="str">
        <f t="shared" si="47"/>
        <v>April</v>
      </c>
      <c r="H314" t="str">
        <f>VLOOKUP(C314,Productos!A:B,2,0)</f>
        <v>Producto G</v>
      </c>
      <c r="I314">
        <f>VLOOKUP(Ventas!C314,Productos!A:C,3,0)</f>
        <v>17</v>
      </c>
      <c r="J314">
        <f>VLOOKUP(C314,Productos!$A$1:$D$11,4,0)</f>
        <v>34</v>
      </c>
      <c r="K314" s="7" t="str">
        <f>VLOOKUP(D314,Vendedores!$A$1:$F$5000,6,0)</f>
        <v>Garcia, Jose</v>
      </c>
      <c r="L314" s="7">
        <f>VLOOKUP(D314,Vendedores!$A$1:$E$50000,5,0)</f>
        <v>5194</v>
      </c>
      <c r="M314">
        <f>VLOOKUP(D314,Vendedores!A:F,2,FALSE)</f>
        <v>4</v>
      </c>
      <c r="N314" s="7" t="str">
        <f>VLOOKUP(Ventas!D314,Vendedores!A:G,7,0)</f>
        <v>Jefe</v>
      </c>
      <c r="O314">
        <f>VLOOKUP(D314,Vendedores!A:H,8,0)</f>
        <v>3</v>
      </c>
      <c r="P314" s="18">
        <f t="shared" si="48"/>
        <v>40.799999999999997</v>
      </c>
      <c r="Q314" s="9">
        <f t="shared" si="44"/>
        <v>17</v>
      </c>
      <c r="R314" s="9">
        <f t="shared" si="54"/>
        <v>17</v>
      </c>
      <c r="S314" s="9">
        <f t="shared" si="49"/>
        <v>17</v>
      </c>
      <c r="T314" s="9">
        <f>VLOOKUP(O314,Comisiones!A:N,HLOOKUP(G314,Comisiones!$1:$7,2,0),0)</f>
        <v>0.17</v>
      </c>
      <c r="U314" s="9">
        <f t="shared" si="45"/>
        <v>693.59999999999991</v>
      </c>
      <c r="V314" s="9">
        <f t="shared" si="50"/>
        <v>289</v>
      </c>
      <c r="W314" s="9">
        <f t="shared" si="51"/>
        <v>117.91199999999999</v>
      </c>
      <c r="X314" s="9">
        <f t="shared" si="52"/>
        <v>286.68799999999993</v>
      </c>
      <c r="Y314" s="11">
        <f t="shared" si="53"/>
        <v>0.41333333333333327</v>
      </c>
    </row>
    <row r="315" spans="1:25" x14ac:dyDescent="0.2">
      <c r="A315" s="2">
        <v>314</v>
      </c>
      <c r="B315" s="3">
        <v>45032</v>
      </c>
      <c r="C315" s="2">
        <v>8</v>
      </c>
      <c r="D315" s="2">
        <v>9</v>
      </c>
      <c r="E315" s="2">
        <v>20</v>
      </c>
      <c r="F315" t="str">
        <f t="shared" si="46"/>
        <v>Sunday</v>
      </c>
      <c r="G315" t="str">
        <f t="shared" si="47"/>
        <v>April</v>
      </c>
      <c r="H315" t="str">
        <f>VLOOKUP(C315,Productos!A:B,2,0)</f>
        <v>Producto H</v>
      </c>
      <c r="I315">
        <f>VLOOKUP(Ventas!C315,Productos!A:C,3,0)</f>
        <v>14</v>
      </c>
      <c r="J315">
        <f>VLOOKUP(C315,Productos!$A$1:$D$11,4,0)</f>
        <v>28</v>
      </c>
      <c r="K315" s="7" t="str">
        <f>VLOOKUP(D315,Vendedores!$A$1:$F$5000,6,0)</f>
        <v>Gomez, Jose</v>
      </c>
      <c r="L315" s="7">
        <f>VLOOKUP(D315,Vendedores!$A$1:$E$50000,5,0)</f>
        <v>5400</v>
      </c>
      <c r="M315">
        <f>VLOOKUP(D315,Vendedores!A:F,2,FALSE)</f>
        <v>4</v>
      </c>
      <c r="N315" s="7" t="str">
        <f>VLOOKUP(Ventas!D315,Vendedores!A:G,7,0)</f>
        <v>Jefe</v>
      </c>
      <c r="O315">
        <f>VLOOKUP(D315,Vendedores!A:H,8,0)</f>
        <v>3</v>
      </c>
      <c r="P315" s="18">
        <f t="shared" si="48"/>
        <v>33.6</v>
      </c>
      <c r="Q315" s="9">
        <f t="shared" si="44"/>
        <v>14</v>
      </c>
      <c r="R315" s="9">
        <f t="shared" si="54"/>
        <v>14</v>
      </c>
      <c r="S315" s="9">
        <f t="shared" si="49"/>
        <v>14</v>
      </c>
      <c r="T315" s="9">
        <f>VLOOKUP(O315,Comisiones!A:N,HLOOKUP(G315,Comisiones!$1:$7,2,0),0)</f>
        <v>0.17</v>
      </c>
      <c r="U315" s="9">
        <f t="shared" si="45"/>
        <v>672</v>
      </c>
      <c r="V315" s="9">
        <f t="shared" si="50"/>
        <v>280</v>
      </c>
      <c r="W315" s="9">
        <f t="shared" si="51"/>
        <v>114.24000000000001</v>
      </c>
      <c r="X315" s="9">
        <f t="shared" si="52"/>
        <v>277.76</v>
      </c>
      <c r="Y315" s="11">
        <f t="shared" si="53"/>
        <v>0.41333333333333333</v>
      </c>
    </row>
    <row r="316" spans="1:25" x14ac:dyDescent="0.2">
      <c r="A316" s="2">
        <v>315</v>
      </c>
      <c r="B316" s="3">
        <v>45032</v>
      </c>
      <c r="C316" s="2">
        <v>1</v>
      </c>
      <c r="D316" s="2">
        <v>7</v>
      </c>
      <c r="E316" s="2">
        <v>19</v>
      </c>
      <c r="F316" t="str">
        <f t="shared" si="46"/>
        <v>Sunday</v>
      </c>
      <c r="G316" t="str">
        <f t="shared" si="47"/>
        <v>April</v>
      </c>
      <c r="H316" t="str">
        <f>VLOOKUP(C316,Productos!A:B,2,0)</f>
        <v>Producto A</v>
      </c>
      <c r="I316">
        <f>VLOOKUP(Ventas!C316,Productos!A:C,3,0)</f>
        <v>10</v>
      </c>
      <c r="J316">
        <f>VLOOKUP(C316,Productos!$A$1:$D$11,4,0)</f>
        <v>20</v>
      </c>
      <c r="K316" s="7" t="str">
        <f>VLOOKUP(D316,Vendedores!$A$1:$F$5000,6,0)</f>
        <v>Sanchez, Antonio</v>
      </c>
      <c r="L316" s="7">
        <f>VLOOKUP(D316,Vendedores!$A$1:$E$50000,5,0)</f>
        <v>1810</v>
      </c>
      <c r="M316">
        <f>VLOOKUP(D316,Vendedores!A:F,2,FALSE)</f>
        <v>8</v>
      </c>
      <c r="N316" s="7" t="str">
        <f>VLOOKUP(Ventas!D316,Vendedores!A:G,7,0)</f>
        <v>Pasante</v>
      </c>
      <c r="O316">
        <f>VLOOKUP(D316,Vendedores!A:H,8,0)</f>
        <v>1</v>
      </c>
      <c r="P316" s="18">
        <f t="shared" si="48"/>
        <v>24</v>
      </c>
      <c r="Q316" s="9">
        <f t="shared" si="44"/>
        <v>10</v>
      </c>
      <c r="R316" s="9">
        <f t="shared" si="54"/>
        <v>10</v>
      </c>
      <c r="S316" s="9">
        <f t="shared" si="49"/>
        <v>10</v>
      </c>
      <c r="T316" s="9">
        <f>VLOOKUP(O316,Comisiones!A:N,HLOOKUP(G316,Comisiones!$1:$7,2,0),0)</f>
        <v>0.14000000000000001</v>
      </c>
      <c r="U316" s="9">
        <f t="shared" si="45"/>
        <v>456</v>
      </c>
      <c r="V316" s="9">
        <f t="shared" si="50"/>
        <v>190</v>
      </c>
      <c r="W316" s="9">
        <f t="shared" si="51"/>
        <v>63.84</v>
      </c>
      <c r="X316" s="9">
        <f t="shared" si="52"/>
        <v>202.16</v>
      </c>
      <c r="Y316" s="11">
        <f t="shared" si="53"/>
        <v>0.4433333333333333</v>
      </c>
    </row>
    <row r="317" spans="1:25" x14ac:dyDescent="0.2">
      <c r="A317" s="2">
        <v>316</v>
      </c>
      <c r="B317" s="3">
        <v>45033</v>
      </c>
      <c r="C317" s="2">
        <v>3</v>
      </c>
      <c r="D317" s="2">
        <v>40</v>
      </c>
      <c r="E317" s="2">
        <v>18</v>
      </c>
      <c r="F317" t="str">
        <f t="shared" si="46"/>
        <v>Monday</v>
      </c>
      <c r="G317" t="str">
        <f t="shared" si="47"/>
        <v>April</v>
      </c>
      <c r="H317" t="str">
        <f>VLOOKUP(C317,Productos!A:B,2,0)</f>
        <v>Producto C</v>
      </c>
      <c r="I317">
        <f>VLOOKUP(Ventas!C317,Productos!A:C,3,0)</f>
        <v>23</v>
      </c>
      <c r="J317">
        <f>VLOOKUP(C317,Productos!$A$1:$D$11,4,0)</f>
        <v>46</v>
      </c>
      <c r="K317" s="7" t="str">
        <f>VLOOKUP(D317,Vendedores!$A$1:$F$5000,6,0)</f>
        <v>Martin, Carmen</v>
      </c>
      <c r="L317" s="7">
        <f>VLOOKUP(D317,Vendedores!$A$1:$E$50000,5,0)</f>
        <v>1598</v>
      </c>
      <c r="M317">
        <f>VLOOKUP(D317,Vendedores!A:F,2,FALSE)</f>
        <v>8</v>
      </c>
      <c r="N317" s="7" t="str">
        <f>VLOOKUP(Ventas!D317,Vendedores!A:G,7,0)</f>
        <v>Pasante</v>
      </c>
      <c r="O317">
        <f>VLOOKUP(D317,Vendedores!A:H,8,0)</f>
        <v>1</v>
      </c>
      <c r="P317" s="18">
        <f t="shared" si="48"/>
        <v>46</v>
      </c>
      <c r="Q317" s="9">
        <f t="shared" si="44"/>
        <v>23</v>
      </c>
      <c r="R317" s="9">
        <f t="shared" si="54"/>
        <v>23</v>
      </c>
      <c r="S317" s="9">
        <f t="shared" si="49"/>
        <v>23</v>
      </c>
      <c r="T317" s="9">
        <f>VLOOKUP(O317,Comisiones!A:N,HLOOKUP(G317,Comisiones!$1:$7,2,0),0)</f>
        <v>0.14000000000000001</v>
      </c>
      <c r="U317" s="9">
        <f t="shared" si="45"/>
        <v>828</v>
      </c>
      <c r="V317" s="9">
        <f t="shared" si="50"/>
        <v>414</v>
      </c>
      <c r="W317" s="9">
        <f t="shared" si="51"/>
        <v>115.92000000000002</v>
      </c>
      <c r="X317" s="9">
        <f t="shared" si="52"/>
        <v>298.07999999999993</v>
      </c>
      <c r="Y317" s="11">
        <f t="shared" si="53"/>
        <v>0.35999999999999993</v>
      </c>
    </row>
    <row r="318" spans="1:25" x14ac:dyDescent="0.2">
      <c r="A318" s="2">
        <v>317</v>
      </c>
      <c r="B318" s="3">
        <v>45033</v>
      </c>
      <c r="C318" s="2">
        <v>4</v>
      </c>
      <c r="D318" s="2">
        <v>32</v>
      </c>
      <c r="E318" s="2">
        <v>14</v>
      </c>
      <c r="F318" t="str">
        <f t="shared" si="46"/>
        <v>Monday</v>
      </c>
      <c r="G318" t="str">
        <f t="shared" si="47"/>
        <v>April</v>
      </c>
      <c r="H318" t="str">
        <f>VLOOKUP(C318,Productos!A:B,2,0)</f>
        <v>Producto D</v>
      </c>
      <c r="I318">
        <f>VLOOKUP(Ventas!C318,Productos!A:C,3,0)</f>
        <v>14</v>
      </c>
      <c r="J318">
        <f>VLOOKUP(C318,Productos!$A$1:$D$11,4,0)</f>
        <v>28</v>
      </c>
      <c r="K318" s="7" t="str">
        <f>VLOOKUP(D318,Vendedores!$A$1:$F$5000,6,0)</f>
        <v>Gomez, Javier</v>
      </c>
      <c r="L318" s="7">
        <f>VLOOKUP(D318,Vendedores!$A$1:$E$50000,5,0)</f>
        <v>1612</v>
      </c>
      <c r="M318">
        <f>VLOOKUP(D318,Vendedores!A:F,2,FALSE)</f>
        <v>8</v>
      </c>
      <c r="N318" s="7" t="str">
        <f>VLOOKUP(Ventas!D318,Vendedores!A:G,7,0)</f>
        <v>Pasante</v>
      </c>
      <c r="O318">
        <f>VLOOKUP(D318,Vendedores!A:H,8,0)</f>
        <v>1</v>
      </c>
      <c r="P318" s="18">
        <f t="shared" si="48"/>
        <v>28</v>
      </c>
      <c r="Q318" s="9">
        <f t="shared" si="44"/>
        <v>14</v>
      </c>
      <c r="R318" s="9">
        <f t="shared" si="54"/>
        <v>14</v>
      </c>
      <c r="S318" s="9">
        <f t="shared" si="49"/>
        <v>14</v>
      </c>
      <c r="T318" s="9">
        <f>VLOOKUP(O318,Comisiones!A:N,HLOOKUP(G318,Comisiones!$1:$7,2,0),0)</f>
        <v>0.14000000000000001</v>
      </c>
      <c r="U318" s="9">
        <f t="shared" si="45"/>
        <v>392</v>
      </c>
      <c r="V318" s="9">
        <f t="shared" si="50"/>
        <v>196</v>
      </c>
      <c r="W318" s="9">
        <f t="shared" si="51"/>
        <v>54.88</v>
      </c>
      <c r="X318" s="9">
        <f t="shared" si="52"/>
        <v>141.12</v>
      </c>
      <c r="Y318" s="11">
        <f t="shared" si="53"/>
        <v>0.36</v>
      </c>
    </row>
    <row r="319" spans="1:25" x14ac:dyDescent="0.2">
      <c r="A319" s="2">
        <v>318</v>
      </c>
      <c r="B319" s="3">
        <v>45033</v>
      </c>
      <c r="C319" s="2">
        <v>10</v>
      </c>
      <c r="D319" s="2">
        <v>34</v>
      </c>
      <c r="E319" s="2">
        <v>10</v>
      </c>
      <c r="F319" t="str">
        <f t="shared" si="46"/>
        <v>Monday</v>
      </c>
      <c r="G319" t="str">
        <f t="shared" si="47"/>
        <v>April</v>
      </c>
      <c r="H319" t="str">
        <f>VLOOKUP(C319,Productos!A:B,2,0)</f>
        <v>Producto J</v>
      </c>
      <c r="I319">
        <f>VLOOKUP(Ventas!C319,Productos!A:C,3,0)</f>
        <v>29</v>
      </c>
      <c r="J319">
        <f>VLOOKUP(C319,Productos!$A$1:$D$11,4,0)</f>
        <v>58</v>
      </c>
      <c r="K319" s="7" t="str">
        <f>VLOOKUP(D319,Vendedores!$A$1:$F$5000,6,0)</f>
        <v>Lopez, Teresa</v>
      </c>
      <c r="L319" s="7">
        <f>VLOOKUP(D319,Vendedores!$A$1:$E$50000,5,0)</f>
        <v>3680</v>
      </c>
      <c r="M319">
        <f>VLOOKUP(D319,Vendedores!A:F,2,FALSE)</f>
        <v>6</v>
      </c>
      <c r="N319" s="7" t="str">
        <f>VLOOKUP(Ventas!D319,Vendedores!A:G,7,0)</f>
        <v>Vendedor Ssr</v>
      </c>
      <c r="O319">
        <f>VLOOKUP(D319,Vendedores!A:H,8,0)</f>
        <v>2</v>
      </c>
      <c r="P319" s="18">
        <f t="shared" si="48"/>
        <v>58</v>
      </c>
      <c r="Q319" s="9">
        <f t="shared" si="44"/>
        <v>29</v>
      </c>
      <c r="R319" s="9">
        <f t="shared" si="54"/>
        <v>29</v>
      </c>
      <c r="S319" s="9">
        <f t="shared" si="49"/>
        <v>29</v>
      </c>
      <c r="T319" s="9">
        <f>VLOOKUP(O319,Comisiones!A:N,HLOOKUP(G319,Comisiones!$1:$7,2,0),0)</f>
        <v>0.15</v>
      </c>
      <c r="U319" s="9">
        <f t="shared" si="45"/>
        <v>580</v>
      </c>
      <c r="V319" s="9">
        <f t="shared" si="50"/>
        <v>290</v>
      </c>
      <c r="W319" s="9">
        <f t="shared" si="51"/>
        <v>87</v>
      </c>
      <c r="X319" s="9">
        <f t="shared" si="52"/>
        <v>203</v>
      </c>
      <c r="Y319" s="11">
        <f t="shared" si="53"/>
        <v>0.35</v>
      </c>
    </row>
    <row r="320" spans="1:25" x14ac:dyDescent="0.2">
      <c r="A320" s="2">
        <v>319</v>
      </c>
      <c r="B320" s="3">
        <v>45034</v>
      </c>
      <c r="C320" s="2">
        <v>4</v>
      </c>
      <c r="D320" s="2">
        <v>32</v>
      </c>
      <c r="E320" s="2">
        <v>13</v>
      </c>
      <c r="F320" t="str">
        <f t="shared" si="46"/>
        <v>Tuesday</v>
      </c>
      <c r="G320" t="str">
        <f t="shared" si="47"/>
        <v>April</v>
      </c>
      <c r="H320" t="str">
        <f>VLOOKUP(C320,Productos!A:B,2,0)</f>
        <v>Producto D</v>
      </c>
      <c r="I320">
        <f>VLOOKUP(Ventas!C320,Productos!A:C,3,0)</f>
        <v>14</v>
      </c>
      <c r="J320">
        <f>VLOOKUP(C320,Productos!$A$1:$D$11,4,0)</f>
        <v>28</v>
      </c>
      <c r="K320" s="7" t="str">
        <f>VLOOKUP(D320,Vendedores!$A$1:$F$5000,6,0)</f>
        <v>Gomez, Javier</v>
      </c>
      <c r="L320" s="7">
        <f>VLOOKUP(D320,Vendedores!$A$1:$E$50000,5,0)</f>
        <v>1612</v>
      </c>
      <c r="M320">
        <f>VLOOKUP(D320,Vendedores!A:F,2,FALSE)</f>
        <v>8</v>
      </c>
      <c r="N320" s="7" t="str">
        <f>VLOOKUP(Ventas!D320,Vendedores!A:G,7,0)</f>
        <v>Pasante</v>
      </c>
      <c r="O320">
        <f>VLOOKUP(D320,Vendedores!A:H,8,0)</f>
        <v>1</v>
      </c>
      <c r="P320" s="18">
        <f t="shared" si="48"/>
        <v>28</v>
      </c>
      <c r="Q320" s="9">
        <f t="shared" si="44"/>
        <v>14</v>
      </c>
      <c r="R320" s="9">
        <f t="shared" si="54"/>
        <v>14</v>
      </c>
      <c r="S320" s="9">
        <f t="shared" si="49"/>
        <v>14</v>
      </c>
      <c r="T320" s="9">
        <f>VLOOKUP(O320,Comisiones!A:N,HLOOKUP(G320,Comisiones!$1:$7,2,0),0)</f>
        <v>0.14000000000000001</v>
      </c>
      <c r="U320" s="9">
        <f t="shared" si="45"/>
        <v>364</v>
      </c>
      <c r="V320" s="9">
        <f t="shared" si="50"/>
        <v>182</v>
      </c>
      <c r="W320" s="9">
        <f t="shared" si="51"/>
        <v>50.960000000000008</v>
      </c>
      <c r="X320" s="9">
        <f t="shared" si="52"/>
        <v>131.04</v>
      </c>
      <c r="Y320" s="11">
        <f t="shared" si="53"/>
        <v>0.36</v>
      </c>
    </row>
    <row r="321" spans="1:25" x14ac:dyDescent="0.2">
      <c r="A321" s="2">
        <v>320</v>
      </c>
      <c r="B321" s="3">
        <v>45034</v>
      </c>
      <c r="C321" s="2">
        <v>6</v>
      </c>
      <c r="D321" s="2">
        <v>4</v>
      </c>
      <c r="E321" s="2">
        <v>14</v>
      </c>
      <c r="F321" t="str">
        <f t="shared" si="46"/>
        <v>Tuesday</v>
      </c>
      <c r="G321" t="str">
        <f t="shared" si="47"/>
        <v>April</v>
      </c>
      <c r="H321" t="str">
        <f>VLOOKUP(C321,Productos!A:B,2,0)</f>
        <v>Producto F</v>
      </c>
      <c r="I321">
        <f>VLOOKUP(Ventas!C321,Productos!A:C,3,0)</f>
        <v>16</v>
      </c>
      <c r="J321">
        <f>VLOOKUP(C321,Productos!$A$1:$D$11,4,0)</f>
        <v>32</v>
      </c>
      <c r="K321" s="7" t="str">
        <f>VLOOKUP(D321,Vendedores!$A$1:$F$5000,6,0)</f>
        <v>Fernandez, Isabel</v>
      </c>
      <c r="L321" s="7">
        <f>VLOOKUP(D321,Vendedores!$A$1:$E$50000,5,0)</f>
        <v>4345</v>
      </c>
      <c r="M321">
        <f>VLOOKUP(D321,Vendedores!A:F,2,FALSE)</f>
        <v>5</v>
      </c>
      <c r="N321" s="7" t="str">
        <f>VLOOKUP(Ventas!D321,Vendedores!A:G,7,0)</f>
        <v>Vendedor Sr</v>
      </c>
      <c r="O321">
        <f>VLOOKUP(D321,Vendedores!A:H,8,0)</f>
        <v>2</v>
      </c>
      <c r="P321" s="18">
        <f t="shared" si="48"/>
        <v>32</v>
      </c>
      <c r="Q321" s="9">
        <f t="shared" si="44"/>
        <v>16</v>
      </c>
      <c r="R321" s="9">
        <f t="shared" si="54"/>
        <v>16</v>
      </c>
      <c r="S321" s="9">
        <f t="shared" si="49"/>
        <v>16</v>
      </c>
      <c r="T321" s="9">
        <f>VLOOKUP(O321,Comisiones!A:N,HLOOKUP(G321,Comisiones!$1:$7,2,0),0)</f>
        <v>0.15</v>
      </c>
      <c r="U321" s="9">
        <f t="shared" si="45"/>
        <v>448</v>
      </c>
      <c r="V321" s="9">
        <f t="shared" si="50"/>
        <v>224</v>
      </c>
      <c r="W321" s="9">
        <f t="shared" si="51"/>
        <v>67.2</v>
      </c>
      <c r="X321" s="9">
        <f t="shared" si="52"/>
        <v>156.80000000000001</v>
      </c>
      <c r="Y321" s="11">
        <f t="shared" si="53"/>
        <v>0.35000000000000003</v>
      </c>
    </row>
    <row r="322" spans="1:25" x14ac:dyDescent="0.2">
      <c r="A322" s="2">
        <v>321</v>
      </c>
      <c r="B322" s="3">
        <v>45034</v>
      </c>
      <c r="C322" s="2">
        <v>3</v>
      </c>
      <c r="D322" s="2">
        <v>19</v>
      </c>
      <c r="E322" s="2">
        <v>6</v>
      </c>
      <c r="F322" t="str">
        <f t="shared" si="46"/>
        <v>Tuesday</v>
      </c>
      <c r="G322" t="str">
        <f t="shared" si="47"/>
        <v>April</v>
      </c>
      <c r="H322" t="str">
        <f>VLOOKUP(C322,Productos!A:B,2,0)</f>
        <v>Producto C</v>
      </c>
      <c r="I322">
        <f>VLOOKUP(Ventas!C322,Productos!A:C,3,0)</f>
        <v>23</v>
      </c>
      <c r="J322">
        <f>VLOOKUP(C322,Productos!$A$1:$D$11,4,0)</f>
        <v>46</v>
      </c>
      <c r="K322" s="7" t="str">
        <f>VLOOKUP(D322,Vendedores!$A$1:$F$5000,6,0)</f>
        <v>Rodriguez, Maria</v>
      </c>
      <c r="L322" s="7">
        <f>VLOOKUP(D322,Vendedores!$A$1:$E$50000,5,0)</f>
        <v>4862</v>
      </c>
      <c r="M322">
        <f>VLOOKUP(D322,Vendedores!A:F,2,FALSE)</f>
        <v>5</v>
      </c>
      <c r="N322" s="7" t="str">
        <f>VLOOKUP(Ventas!D322,Vendedores!A:G,7,0)</f>
        <v>Vendedor Sr</v>
      </c>
      <c r="O322">
        <f>VLOOKUP(D322,Vendedores!A:H,8,0)</f>
        <v>2</v>
      </c>
      <c r="P322" s="18">
        <f t="shared" si="48"/>
        <v>46</v>
      </c>
      <c r="Q322" s="9">
        <f t="shared" ref="Q322:Q385" si="55">IF(AND(OR(H322="Producto A",H322="Producto B",H322="Producto C",H322="Producto D"),OR(G322="June",G322="July",G322="August")),I322 * 1.05,I322)</f>
        <v>23</v>
      </c>
      <c r="R322" s="9">
        <f t="shared" si="54"/>
        <v>23</v>
      </c>
      <c r="S322" s="9">
        <f t="shared" si="49"/>
        <v>23</v>
      </c>
      <c r="T322" s="9">
        <f>VLOOKUP(O322,Comisiones!A:N,HLOOKUP(G322,Comisiones!$1:$7,2,0),0)</f>
        <v>0.15</v>
      </c>
      <c r="U322" s="9">
        <f t="shared" ref="U322:U385" si="56">P322*E322</f>
        <v>276</v>
      </c>
      <c r="V322" s="9">
        <f t="shared" si="50"/>
        <v>138</v>
      </c>
      <c r="W322" s="9">
        <f t="shared" si="51"/>
        <v>41.4</v>
      </c>
      <c r="X322" s="9">
        <f t="shared" si="52"/>
        <v>96.6</v>
      </c>
      <c r="Y322" s="11">
        <f t="shared" si="53"/>
        <v>0.35</v>
      </c>
    </row>
    <row r="323" spans="1:25" x14ac:dyDescent="0.2">
      <c r="A323" s="2">
        <v>322</v>
      </c>
      <c r="B323" s="3">
        <v>45035</v>
      </c>
      <c r="C323" s="2">
        <v>10</v>
      </c>
      <c r="D323" s="2">
        <v>26</v>
      </c>
      <c r="E323" s="2">
        <v>13</v>
      </c>
      <c r="F323" t="str">
        <f t="shared" ref="F323:F386" si="57">TEXT(B:B,"dddd")</f>
        <v>Wednesday</v>
      </c>
      <c r="G323" t="str">
        <f t="shared" ref="G323:G386" si="58">TEXT(B:B,"mmmm")</f>
        <v>April</v>
      </c>
      <c r="H323" t="str">
        <f>VLOOKUP(C323,Productos!A:B,2,0)</f>
        <v>Producto J</v>
      </c>
      <c r="I323">
        <f>VLOOKUP(Ventas!C323,Productos!A:C,3,0)</f>
        <v>29</v>
      </c>
      <c r="J323">
        <f>VLOOKUP(C323,Productos!$A$1:$D$11,4,0)</f>
        <v>58</v>
      </c>
      <c r="K323" s="7" t="str">
        <f>VLOOKUP(D323,Vendedores!$A$1:$F$5000,6,0)</f>
        <v>Gomez, Pilar</v>
      </c>
      <c r="L323" s="7">
        <f>VLOOKUP(D323,Vendedores!$A$1:$E$50000,5,0)</f>
        <v>2557</v>
      </c>
      <c r="M323">
        <f>VLOOKUP(D323,Vendedores!A:F,2,FALSE)</f>
        <v>7</v>
      </c>
      <c r="N323" s="7" t="str">
        <f>VLOOKUP(Ventas!D323,Vendedores!A:G,7,0)</f>
        <v>Vendedor Jr</v>
      </c>
      <c r="O323">
        <f>VLOOKUP(D323,Vendedores!A:H,8,0)</f>
        <v>2</v>
      </c>
      <c r="P323" s="18">
        <f t="shared" ref="P323:P386" si="59">IF(OR(M323=1,M323=2,M323=3),J323*0.9,IF(F323="Sunday",J323*1.2,J323))</f>
        <v>58</v>
      </c>
      <c r="Q323" s="9">
        <f t="shared" si="55"/>
        <v>29</v>
      </c>
      <c r="R323" s="9">
        <f t="shared" si="54"/>
        <v>29</v>
      </c>
      <c r="S323" s="9">
        <f t="shared" ref="S323:S386" si="60">IF(AND(OR(C323=1,C323=2,C323=3,C323=4),OR(G323="June",G323="July",G323="August")),I323*1.05,IF(AND(OR(C323=5,C323=6,C323=7,C323=8),OR(G323="December",G323="January",G323="February")),I323*1.07,IF(AND(OR(C323=9,C323=10),OR(G323=G323="December",G323="January",G323="February")),I323*1.1,I323)))</f>
        <v>29</v>
      </c>
      <c r="T323" s="9">
        <f>VLOOKUP(O323,Comisiones!A:N,HLOOKUP(G323,Comisiones!$1:$7,2,0),0)</f>
        <v>0.15</v>
      </c>
      <c r="U323" s="9">
        <f t="shared" si="56"/>
        <v>754</v>
      </c>
      <c r="V323" s="9">
        <f t="shared" ref="V323:V386" si="61">E323*S323</f>
        <v>377</v>
      </c>
      <c r="W323" s="9">
        <f t="shared" ref="W323:W386" si="62">U323*T323</f>
        <v>113.1</v>
      </c>
      <c r="X323" s="9">
        <f t="shared" ref="X323:X386" si="63">U323-(V323+W323)</f>
        <v>263.89999999999998</v>
      </c>
      <c r="Y323" s="11">
        <f t="shared" ref="Y323:Y386" si="64">X323/U323</f>
        <v>0.35</v>
      </c>
    </row>
    <row r="324" spans="1:25" x14ac:dyDescent="0.2">
      <c r="A324" s="2">
        <v>323</v>
      </c>
      <c r="B324" s="3">
        <v>45035</v>
      </c>
      <c r="C324" s="2">
        <v>5</v>
      </c>
      <c r="D324" s="2">
        <v>3</v>
      </c>
      <c r="E324" s="2">
        <v>14</v>
      </c>
      <c r="F324" t="str">
        <f t="shared" si="57"/>
        <v>Wednesday</v>
      </c>
      <c r="G324" t="str">
        <f t="shared" si="58"/>
        <v>April</v>
      </c>
      <c r="H324" t="str">
        <f>VLOOKUP(C324,Productos!A:B,2,0)</f>
        <v>Producto E</v>
      </c>
      <c r="I324">
        <f>VLOOKUP(Ventas!C324,Productos!A:C,3,0)</f>
        <v>24</v>
      </c>
      <c r="J324">
        <f>VLOOKUP(C324,Productos!$A$1:$D$11,4,0)</f>
        <v>48</v>
      </c>
      <c r="K324" s="7" t="str">
        <f>VLOOKUP(D324,Vendedores!$A$1:$F$5000,6,0)</f>
        <v>Gonzalez, Pedro</v>
      </c>
      <c r="L324" s="7">
        <f>VLOOKUP(D324,Vendedores!$A$1:$E$50000,5,0)</f>
        <v>5010</v>
      </c>
      <c r="M324">
        <f>VLOOKUP(D324,Vendedores!A:F,2,FALSE)</f>
        <v>4</v>
      </c>
      <c r="N324" s="7" t="str">
        <f>VLOOKUP(Ventas!D324,Vendedores!A:G,7,0)</f>
        <v>Jefe</v>
      </c>
      <c r="O324">
        <f>VLOOKUP(D324,Vendedores!A:H,8,0)</f>
        <v>3</v>
      </c>
      <c r="P324" s="18">
        <f t="shared" si="59"/>
        <v>48</v>
      </c>
      <c r="Q324" s="9">
        <f t="shared" si="55"/>
        <v>24</v>
      </c>
      <c r="R324" s="9">
        <f t="shared" ref="R324:R387" si="65">IF(OR(G324="January",G324="February",G324="December"),IF(OR(H324="Producto E",H324="Producto F",H324="Producto G",H324="Producto H",I324*1.07),IF(OR(H324="Producto J",H324="Producto I"),I324*1.1,I324)),I324)</f>
        <v>24</v>
      </c>
      <c r="S324" s="9">
        <f t="shared" si="60"/>
        <v>24</v>
      </c>
      <c r="T324" s="9">
        <f>VLOOKUP(O324,Comisiones!A:N,HLOOKUP(G324,Comisiones!$1:$7,2,0),0)</f>
        <v>0.17</v>
      </c>
      <c r="U324" s="9">
        <f t="shared" si="56"/>
        <v>672</v>
      </c>
      <c r="V324" s="9">
        <f t="shared" si="61"/>
        <v>336</v>
      </c>
      <c r="W324" s="9">
        <f t="shared" si="62"/>
        <v>114.24000000000001</v>
      </c>
      <c r="X324" s="9">
        <f t="shared" si="63"/>
        <v>221.76</v>
      </c>
      <c r="Y324" s="11">
        <f t="shared" si="64"/>
        <v>0.32999999999999996</v>
      </c>
    </row>
    <row r="325" spans="1:25" x14ac:dyDescent="0.2">
      <c r="A325" s="2">
        <v>324</v>
      </c>
      <c r="B325" s="3">
        <v>45035</v>
      </c>
      <c r="C325" s="2">
        <v>9</v>
      </c>
      <c r="D325" s="2">
        <v>23</v>
      </c>
      <c r="E325" s="2">
        <v>17</v>
      </c>
      <c r="F325" t="str">
        <f t="shared" si="57"/>
        <v>Wednesday</v>
      </c>
      <c r="G325" t="str">
        <f t="shared" si="58"/>
        <v>April</v>
      </c>
      <c r="H325" t="str">
        <f>VLOOKUP(C325,Productos!A:B,2,0)</f>
        <v>Producto I</v>
      </c>
      <c r="I325">
        <f>VLOOKUP(Ventas!C325,Productos!A:C,3,0)</f>
        <v>26</v>
      </c>
      <c r="J325">
        <f>VLOOKUP(C325,Productos!$A$1:$D$11,4,0)</f>
        <v>52</v>
      </c>
      <c r="K325" s="7" t="str">
        <f>VLOOKUP(D325,Vendedores!$A$1:$F$5000,6,0)</f>
        <v>Martinez, Pedro</v>
      </c>
      <c r="L325" s="7">
        <f>VLOOKUP(D325,Vendedores!$A$1:$E$50000,5,0)</f>
        <v>5555</v>
      </c>
      <c r="M325">
        <f>VLOOKUP(D325,Vendedores!A:F,2,FALSE)</f>
        <v>4</v>
      </c>
      <c r="N325" s="7" t="str">
        <f>VLOOKUP(Ventas!D325,Vendedores!A:G,7,0)</f>
        <v>Jefe</v>
      </c>
      <c r="O325">
        <f>VLOOKUP(D325,Vendedores!A:H,8,0)</f>
        <v>3</v>
      </c>
      <c r="P325" s="18">
        <f t="shared" si="59"/>
        <v>52</v>
      </c>
      <c r="Q325" s="9">
        <f t="shared" si="55"/>
        <v>26</v>
      </c>
      <c r="R325" s="9">
        <f t="shared" si="65"/>
        <v>26</v>
      </c>
      <c r="S325" s="9">
        <f t="shared" si="60"/>
        <v>26</v>
      </c>
      <c r="T325" s="9">
        <f>VLOOKUP(O325,Comisiones!A:N,HLOOKUP(G325,Comisiones!$1:$7,2,0),0)</f>
        <v>0.17</v>
      </c>
      <c r="U325" s="9">
        <f t="shared" si="56"/>
        <v>884</v>
      </c>
      <c r="V325" s="9">
        <f t="shared" si="61"/>
        <v>442</v>
      </c>
      <c r="W325" s="9">
        <f t="shared" si="62"/>
        <v>150.28</v>
      </c>
      <c r="X325" s="9">
        <f t="shared" si="63"/>
        <v>291.72000000000003</v>
      </c>
      <c r="Y325" s="11">
        <f t="shared" si="64"/>
        <v>0.33</v>
      </c>
    </row>
    <row r="326" spans="1:25" x14ac:dyDescent="0.2">
      <c r="A326" s="2">
        <v>325</v>
      </c>
      <c r="B326" s="3">
        <v>45036</v>
      </c>
      <c r="C326" s="2">
        <v>10</v>
      </c>
      <c r="D326" s="2">
        <v>29</v>
      </c>
      <c r="E326" s="2">
        <v>8</v>
      </c>
      <c r="F326" t="str">
        <f t="shared" si="57"/>
        <v>Thursday</v>
      </c>
      <c r="G326" t="str">
        <f t="shared" si="58"/>
        <v>April</v>
      </c>
      <c r="H326" t="str">
        <f>VLOOKUP(C326,Productos!A:B,2,0)</f>
        <v>Producto J</v>
      </c>
      <c r="I326">
        <f>VLOOKUP(Ventas!C326,Productos!A:C,3,0)</f>
        <v>29</v>
      </c>
      <c r="J326">
        <f>VLOOKUP(C326,Productos!$A$1:$D$11,4,0)</f>
        <v>58</v>
      </c>
      <c r="K326" s="7" t="str">
        <f>VLOOKUP(D326,Vendedores!$A$1:$F$5000,6,0)</f>
        <v>Rodriguez, Jose</v>
      </c>
      <c r="L326" s="7">
        <f>VLOOKUP(D326,Vendedores!$A$1:$E$50000,5,0)</f>
        <v>4645</v>
      </c>
      <c r="M326">
        <f>VLOOKUP(D326,Vendedores!A:F,2,FALSE)</f>
        <v>5</v>
      </c>
      <c r="N326" s="7" t="str">
        <f>VLOOKUP(Ventas!D326,Vendedores!A:G,7,0)</f>
        <v>Vendedor Sr</v>
      </c>
      <c r="O326">
        <f>VLOOKUP(D326,Vendedores!A:H,8,0)</f>
        <v>2</v>
      </c>
      <c r="P326" s="18">
        <f t="shared" si="59"/>
        <v>58</v>
      </c>
      <c r="Q326" s="9">
        <f t="shared" si="55"/>
        <v>29</v>
      </c>
      <c r="R326" s="9">
        <f t="shared" si="65"/>
        <v>29</v>
      </c>
      <c r="S326" s="9">
        <f t="shared" si="60"/>
        <v>29</v>
      </c>
      <c r="T326" s="9">
        <f>VLOOKUP(O326,Comisiones!A:N,HLOOKUP(G326,Comisiones!$1:$7,2,0),0)</f>
        <v>0.15</v>
      </c>
      <c r="U326" s="9">
        <f t="shared" si="56"/>
        <v>464</v>
      </c>
      <c r="V326" s="9">
        <f t="shared" si="61"/>
        <v>232</v>
      </c>
      <c r="W326" s="9">
        <f t="shared" si="62"/>
        <v>69.599999999999994</v>
      </c>
      <c r="X326" s="9">
        <f t="shared" si="63"/>
        <v>162.39999999999998</v>
      </c>
      <c r="Y326" s="11">
        <f t="shared" si="64"/>
        <v>0.35</v>
      </c>
    </row>
    <row r="327" spans="1:25" x14ac:dyDescent="0.2">
      <c r="A327" s="2">
        <v>326</v>
      </c>
      <c r="B327" s="3">
        <v>45036</v>
      </c>
      <c r="C327" s="2">
        <v>3</v>
      </c>
      <c r="D327" s="2">
        <v>18</v>
      </c>
      <c r="E327" s="2">
        <v>13</v>
      </c>
      <c r="F327" t="str">
        <f t="shared" si="57"/>
        <v>Thursday</v>
      </c>
      <c r="G327" t="str">
        <f t="shared" si="58"/>
        <v>April</v>
      </c>
      <c r="H327" t="str">
        <f>VLOOKUP(C327,Productos!A:B,2,0)</f>
        <v>Producto C</v>
      </c>
      <c r="I327">
        <f>VLOOKUP(Ventas!C327,Productos!A:C,3,0)</f>
        <v>23</v>
      </c>
      <c r="J327">
        <f>VLOOKUP(C327,Productos!$A$1:$D$11,4,0)</f>
        <v>46</v>
      </c>
      <c r="K327" s="7" t="str">
        <f>VLOOKUP(D327,Vendedores!$A$1:$F$5000,6,0)</f>
        <v>Garcia, Jose</v>
      </c>
      <c r="L327" s="7">
        <f>VLOOKUP(D327,Vendedores!$A$1:$E$50000,5,0)</f>
        <v>5194</v>
      </c>
      <c r="M327">
        <f>VLOOKUP(D327,Vendedores!A:F,2,FALSE)</f>
        <v>4</v>
      </c>
      <c r="N327" s="7" t="str">
        <f>VLOOKUP(Ventas!D327,Vendedores!A:G,7,0)</f>
        <v>Jefe</v>
      </c>
      <c r="O327">
        <f>VLOOKUP(D327,Vendedores!A:H,8,0)</f>
        <v>3</v>
      </c>
      <c r="P327" s="18">
        <f t="shared" si="59"/>
        <v>46</v>
      </c>
      <c r="Q327" s="9">
        <f t="shared" si="55"/>
        <v>23</v>
      </c>
      <c r="R327" s="9">
        <f t="shared" si="65"/>
        <v>23</v>
      </c>
      <c r="S327" s="9">
        <f t="shared" si="60"/>
        <v>23</v>
      </c>
      <c r="T327" s="9">
        <f>VLOOKUP(O327,Comisiones!A:N,HLOOKUP(G327,Comisiones!$1:$7,2,0),0)</f>
        <v>0.17</v>
      </c>
      <c r="U327" s="9">
        <f t="shared" si="56"/>
        <v>598</v>
      </c>
      <c r="V327" s="9">
        <f t="shared" si="61"/>
        <v>299</v>
      </c>
      <c r="W327" s="9">
        <f t="shared" si="62"/>
        <v>101.66000000000001</v>
      </c>
      <c r="X327" s="9">
        <f t="shared" si="63"/>
        <v>197.33999999999997</v>
      </c>
      <c r="Y327" s="11">
        <f t="shared" si="64"/>
        <v>0.32999999999999996</v>
      </c>
    </row>
    <row r="328" spans="1:25" x14ac:dyDescent="0.2">
      <c r="A328" s="2">
        <v>327</v>
      </c>
      <c r="B328" s="3">
        <v>45036</v>
      </c>
      <c r="C328" s="2">
        <v>3</v>
      </c>
      <c r="D328" s="2">
        <v>3</v>
      </c>
      <c r="E328" s="2">
        <v>16</v>
      </c>
      <c r="F328" t="str">
        <f t="shared" si="57"/>
        <v>Thursday</v>
      </c>
      <c r="G328" t="str">
        <f t="shared" si="58"/>
        <v>April</v>
      </c>
      <c r="H328" t="str">
        <f>VLOOKUP(C328,Productos!A:B,2,0)</f>
        <v>Producto C</v>
      </c>
      <c r="I328">
        <f>VLOOKUP(Ventas!C328,Productos!A:C,3,0)</f>
        <v>23</v>
      </c>
      <c r="J328">
        <f>VLOOKUP(C328,Productos!$A$1:$D$11,4,0)</f>
        <v>46</v>
      </c>
      <c r="K328" s="7" t="str">
        <f>VLOOKUP(D328,Vendedores!$A$1:$F$5000,6,0)</f>
        <v>Gonzalez, Pedro</v>
      </c>
      <c r="L328" s="7">
        <f>VLOOKUP(D328,Vendedores!$A$1:$E$50000,5,0)</f>
        <v>5010</v>
      </c>
      <c r="M328">
        <f>VLOOKUP(D328,Vendedores!A:F,2,FALSE)</f>
        <v>4</v>
      </c>
      <c r="N328" s="7" t="str">
        <f>VLOOKUP(Ventas!D328,Vendedores!A:G,7,0)</f>
        <v>Jefe</v>
      </c>
      <c r="O328">
        <f>VLOOKUP(D328,Vendedores!A:H,8,0)</f>
        <v>3</v>
      </c>
      <c r="P328" s="18">
        <f t="shared" si="59"/>
        <v>46</v>
      </c>
      <c r="Q328" s="9">
        <f t="shared" si="55"/>
        <v>23</v>
      </c>
      <c r="R328" s="9">
        <f t="shared" si="65"/>
        <v>23</v>
      </c>
      <c r="S328" s="9">
        <f t="shared" si="60"/>
        <v>23</v>
      </c>
      <c r="T328" s="9">
        <f>VLOOKUP(O328,Comisiones!A:N,HLOOKUP(G328,Comisiones!$1:$7,2,0),0)</f>
        <v>0.17</v>
      </c>
      <c r="U328" s="9">
        <f t="shared" si="56"/>
        <v>736</v>
      </c>
      <c r="V328" s="9">
        <f t="shared" si="61"/>
        <v>368</v>
      </c>
      <c r="W328" s="9">
        <f t="shared" si="62"/>
        <v>125.12</v>
      </c>
      <c r="X328" s="9">
        <f t="shared" si="63"/>
        <v>242.88</v>
      </c>
      <c r="Y328" s="11">
        <f t="shared" si="64"/>
        <v>0.33</v>
      </c>
    </row>
    <row r="329" spans="1:25" x14ac:dyDescent="0.2">
      <c r="A329" s="2">
        <v>328</v>
      </c>
      <c r="B329" s="3">
        <v>45037</v>
      </c>
      <c r="C329" s="2">
        <v>2</v>
      </c>
      <c r="D329" s="2">
        <v>28</v>
      </c>
      <c r="E329" s="2">
        <v>16</v>
      </c>
      <c r="F329" t="str">
        <f t="shared" si="57"/>
        <v>Friday</v>
      </c>
      <c r="G329" t="str">
        <f t="shared" si="58"/>
        <v>April</v>
      </c>
      <c r="H329" t="str">
        <f>VLOOKUP(C329,Productos!A:B,2,0)</f>
        <v>Producto B</v>
      </c>
      <c r="I329">
        <f>VLOOKUP(Ventas!C329,Productos!A:C,3,0)</f>
        <v>14</v>
      </c>
      <c r="J329">
        <f>VLOOKUP(C329,Productos!$A$1:$D$11,4,0)</f>
        <v>28</v>
      </c>
      <c r="K329" s="7" t="str">
        <f>VLOOKUP(D329,Vendedores!$A$1:$F$5000,6,0)</f>
        <v>Garcia, Manuel</v>
      </c>
      <c r="L329" s="7">
        <f>VLOOKUP(D329,Vendedores!$A$1:$E$50000,5,0)</f>
        <v>5249</v>
      </c>
      <c r="M329">
        <f>VLOOKUP(D329,Vendedores!A:F,2,FALSE)</f>
        <v>4</v>
      </c>
      <c r="N329" s="7" t="str">
        <f>VLOOKUP(Ventas!D329,Vendedores!A:G,7,0)</f>
        <v>Jefe</v>
      </c>
      <c r="O329">
        <f>VLOOKUP(D329,Vendedores!A:H,8,0)</f>
        <v>3</v>
      </c>
      <c r="P329" s="18">
        <f t="shared" si="59"/>
        <v>28</v>
      </c>
      <c r="Q329" s="9">
        <f t="shared" si="55"/>
        <v>14</v>
      </c>
      <c r="R329" s="9">
        <f t="shared" si="65"/>
        <v>14</v>
      </c>
      <c r="S329" s="9">
        <f t="shared" si="60"/>
        <v>14</v>
      </c>
      <c r="T329" s="9">
        <f>VLOOKUP(O329,Comisiones!A:N,HLOOKUP(G329,Comisiones!$1:$7,2,0),0)</f>
        <v>0.17</v>
      </c>
      <c r="U329" s="9">
        <f t="shared" si="56"/>
        <v>448</v>
      </c>
      <c r="V329" s="9">
        <f t="shared" si="61"/>
        <v>224</v>
      </c>
      <c r="W329" s="9">
        <f t="shared" si="62"/>
        <v>76.160000000000011</v>
      </c>
      <c r="X329" s="9">
        <f t="shared" si="63"/>
        <v>147.83999999999997</v>
      </c>
      <c r="Y329" s="11">
        <f t="shared" si="64"/>
        <v>0.32999999999999996</v>
      </c>
    </row>
    <row r="330" spans="1:25" x14ac:dyDescent="0.2">
      <c r="A330" s="2">
        <v>329</v>
      </c>
      <c r="B330" s="3">
        <v>45037</v>
      </c>
      <c r="C330" s="2">
        <v>10</v>
      </c>
      <c r="D330" s="2">
        <v>30</v>
      </c>
      <c r="E330" s="2">
        <v>11</v>
      </c>
      <c r="F330" t="str">
        <f t="shared" si="57"/>
        <v>Friday</v>
      </c>
      <c r="G330" t="str">
        <f t="shared" si="58"/>
        <v>April</v>
      </c>
      <c r="H330" t="str">
        <f>VLOOKUP(C330,Productos!A:B,2,0)</f>
        <v>Producto J</v>
      </c>
      <c r="I330">
        <f>VLOOKUP(Ventas!C330,Productos!A:C,3,0)</f>
        <v>29</v>
      </c>
      <c r="J330">
        <f>VLOOKUP(C330,Productos!$A$1:$D$11,4,0)</f>
        <v>58</v>
      </c>
      <c r="K330" s="7" t="str">
        <f>VLOOKUP(D330,Vendedores!$A$1:$F$5000,6,0)</f>
        <v>Gonzalez, Francisco</v>
      </c>
      <c r="L330" s="7">
        <f>VLOOKUP(D330,Vendedores!$A$1:$E$50000,5,0)</f>
        <v>3909</v>
      </c>
      <c r="M330">
        <f>VLOOKUP(D330,Vendedores!A:F,2,FALSE)</f>
        <v>6</v>
      </c>
      <c r="N330" s="7" t="str">
        <f>VLOOKUP(Ventas!D330,Vendedores!A:G,7,0)</f>
        <v>Vendedor Ssr</v>
      </c>
      <c r="O330">
        <f>VLOOKUP(D330,Vendedores!A:H,8,0)</f>
        <v>2</v>
      </c>
      <c r="P330" s="18">
        <f t="shared" si="59"/>
        <v>58</v>
      </c>
      <c r="Q330" s="9">
        <f t="shared" si="55"/>
        <v>29</v>
      </c>
      <c r="R330" s="9">
        <f t="shared" si="65"/>
        <v>29</v>
      </c>
      <c r="S330" s="9">
        <f t="shared" si="60"/>
        <v>29</v>
      </c>
      <c r="T330" s="9">
        <f>VLOOKUP(O330,Comisiones!A:N,HLOOKUP(G330,Comisiones!$1:$7,2,0),0)</f>
        <v>0.15</v>
      </c>
      <c r="U330" s="9">
        <f t="shared" si="56"/>
        <v>638</v>
      </c>
      <c r="V330" s="9">
        <f t="shared" si="61"/>
        <v>319</v>
      </c>
      <c r="W330" s="9">
        <f t="shared" si="62"/>
        <v>95.7</v>
      </c>
      <c r="X330" s="9">
        <f t="shared" si="63"/>
        <v>223.3</v>
      </c>
      <c r="Y330" s="11">
        <f t="shared" si="64"/>
        <v>0.35000000000000003</v>
      </c>
    </row>
    <row r="331" spans="1:25" x14ac:dyDescent="0.2">
      <c r="A331" s="2">
        <v>330</v>
      </c>
      <c r="B331" s="3">
        <v>45037</v>
      </c>
      <c r="C331" s="2">
        <v>3</v>
      </c>
      <c r="D331" s="2">
        <v>39</v>
      </c>
      <c r="E331" s="2">
        <v>9</v>
      </c>
      <c r="F331" t="str">
        <f t="shared" si="57"/>
        <v>Friday</v>
      </c>
      <c r="G331" t="str">
        <f t="shared" si="58"/>
        <v>April</v>
      </c>
      <c r="H331" t="str">
        <f>VLOOKUP(C331,Productos!A:B,2,0)</f>
        <v>Producto C</v>
      </c>
      <c r="I331">
        <f>VLOOKUP(Ventas!C331,Productos!A:C,3,0)</f>
        <v>23</v>
      </c>
      <c r="J331">
        <f>VLOOKUP(C331,Productos!$A$1:$D$11,4,0)</f>
        <v>46</v>
      </c>
      <c r="K331" s="7" t="str">
        <f>VLOOKUP(D331,Vendedores!$A$1:$F$5000,6,0)</f>
        <v>Gomez, Maria</v>
      </c>
      <c r="L331" s="7">
        <f>VLOOKUP(D331,Vendedores!$A$1:$E$50000,5,0)</f>
        <v>2483</v>
      </c>
      <c r="M331">
        <f>VLOOKUP(D331,Vendedores!A:F,2,FALSE)</f>
        <v>7</v>
      </c>
      <c r="N331" s="7" t="str">
        <f>VLOOKUP(Ventas!D331,Vendedores!A:G,7,0)</f>
        <v>Vendedor Jr</v>
      </c>
      <c r="O331">
        <f>VLOOKUP(D331,Vendedores!A:H,8,0)</f>
        <v>2</v>
      </c>
      <c r="P331" s="18">
        <f t="shared" si="59"/>
        <v>46</v>
      </c>
      <c r="Q331" s="9">
        <f t="shared" si="55"/>
        <v>23</v>
      </c>
      <c r="R331" s="9">
        <f t="shared" si="65"/>
        <v>23</v>
      </c>
      <c r="S331" s="9">
        <f t="shared" si="60"/>
        <v>23</v>
      </c>
      <c r="T331" s="9">
        <f>VLOOKUP(O331,Comisiones!A:N,HLOOKUP(G331,Comisiones!$1:$7,2,0),0)</f>
        <v>0.15</v>
      </c>
      <c r="U331" s="9">
        <f t="shared" si="56"/>
        <v>414</v>
      </c>
      <c r="V331" s="9">
        <f t="shared" si="61"/>
        <v>207</v>
      </c>
      <c r="W331" s="9">
        <f t="shared" si="62"/>
        <v>62.099999999999994</v>
      </c>
      <c r="X331" s="9">
        <f t="shared" si="63"/>
        <v>144.89999999999998</v>
      </c>
      <c r="Y331" s="11">
        <f t="shared" si="64"/>
        <v>0.34999999999999992</v>
      </c>
    </row>
    <row r="332" spans="1:25" x14ac:dyDescent="0.2">
      <c r="A332" s="2">
        <v>331</v>
      </c>
      <c r="B332" s="3">
        <v>45038</v>
      </c>
      <c r="C332" s="2">
        <v>1</v>
      </c>
      <c r="D332" s="2">
        <v>16</v>
      </c>
      <c r="E332" s="2">
        <v>16</v>
      </c>
      <c r="F332" t="str">
        <f t="shared" si="57"/>
        <v>Saturday</v>
      </c>
      <c r="G332" t="str">
        <f t="shared" si="58"/>
        <v>April</v>
      </c>
      <c r="H332" t="str">
        <f>VLOOKUP(C332,Productos!A:B,2,0)</f>
        <v>Producto A</v>
      </c>
      <c r="I332">
        <f>VLOOKUP(Ventas!C332,Productos!A:C,3,0)</f>
        <v>10</v>
      </c>
      <c r="J332">
        <f>VLOOKUP(C332,Productos!$A$1:$D$11,4,0)</f>
        <v>20</v>
      </c>
      <c r="K332" s="7" t="str">
        <f>VLOOKUP(D332,Vendedores!$A$1:$F$5000,6,0)</f>
        <v>Martin, Francisco</v>
      </c>
      <c r="L332" s="7">
        <f>VLOOKUP(D332,Vendedores!$A$1:$E$50000,5,0)</f>
        <v>2456</v>
      </c>
      <c r="M332">
        <f>VLOOKUP(D332,Vendedores!A:F,2,FALSE)</f>
        <v>7</v>
      </c>
      <c r="N332" s="7" t="str">
        <f>VLOOKUP(Ventas!D332,Vendedores!A:G,7,0)</f>
        <v>Vendedor Jr</v>
      </c>
      <c r="O332">
        <f>VLOOKUP(D332,Vendedores!A:H,8,0)</f>
        <v>2</v>
      </c>
      <c r="P332" s="18">
        <f t="shared" si="59"/>
        <v>20</v>
      </c>
      <c r="Q332" s="9">
        <f t="shared" si="55"/>
        <v>10</v>
      </c>
      <c r="R332" s="9">
        <f t="shared" si="65"/>
        <v>10</v>
      </c>
      <c r="S332" s="9">
        <f t="shared" si="60"/>
        <v>10</v>
      </c>
      <c r="T332" s="9">
        <f>VLOOKUP(O332,Comisiones!A:N,HLOOKUP(G332,Comisiones!$1:$7,2,0),0)</f>
        <v>0.15</v>
      </c>
      <c r="U332" s="9">
        <f t="shared" si="56"/>
        <v>320</v>
      </c>
      <c r="V332" s="9">
        <f t="shared" si="61"/>
        <v>160</v>
      </c>
      <c r="W332" s="9">
        <f t="shared" si="62"/>
        <v>48</v>
      </c>
      <c r="X332" s="9">
        <f t="shared" si="63"/>
        <v>112</v>
      </c>
      <c r="Y332" s="11">
        <f t="shared" si="64"/>
        <v>0.35</v>
      </c>
    </row>
    <row r="333" spans="1:25" x14ac:dyDescent="0.2">
      <c r="A333" s="2">
        <v>332</v>
      </c>
      <c r="B333" s="3">
        <v>45038</v>
      </c>
      <c r="C333" s="2">
        <v>8</v>
      </c>
      <c r="D333" s="2">
        <v>25</v>
      </c>
      <c r="E333" s="2">
        <v>15</v>
      </c>
      <c r="F333" t="str">
        <f t="shared" si="57"/>
        <v>Saturday</v>
      </c>
      <c r="G333" t="str">
        <f t="shared" si="58"/>
        <v>April</v>
      </c>
      <c r="H333" t="str">
        <f>VLOOKUP(C333,Productos!A:B,2,0)</f>
        <v>Producto H</v>
      </c>
      <c r="I333">
        <f>VLOOKUP(Ventas!C333,Productos!A:C,3,0)</f>
        <v>14</v>
      </c>
      <c r="J333">
        <f>VLOOKUP(C333,Productos!$A$1:$D$11,4,0)</f>
        <v>28</v>
      </c>
      <c r="K333" s="7" t="str">
        <f>VLOOKUP(D333,Vendedores!$A$1:$F$5000,6,0)</f>
        <v>Perez, Laura</v>
      </c>
      <c r="L333" s="7">
        <f>VLOOKUP(D333,Vendedores!$A$1:$E$50000,5,0)</f>
        <v>3586</v>
      </c>
      <c r="M333">
        <f>VLOOKUP(D333,Vendedores!A:F,2,FALSE)</f>
        <v>6</v>
      </c>
      <c r="N333" s="7" t="str">
        <f>VLOOKUP(Ventas!D333,Vendedores!A:G,7,0)</f>
        <v>Vendedor Ssr</v>
      </c>
      <c r="O333">
        <f>VLOOKUP(D333,Vendedores!A:H,8,0)</f>
        <v>2</v>
      </c>
      <c r="P333" s="18">
        <f t="shared" si="59"/>
        <v>28</v>
      </c>
      <c r="Q333" s="9">
        <f t="shared" si="55"/>
        <v>14</v>
      </c>
      <c r="R333" s="9">
        <f t="shared" si="65"/>
        <v>14</v>
      </c>
      <c r="S333" s="9">
        <f t="shared" si="60"/>
        <v>14</v>
      </c>
      <c r="T333" s="9">
        <f>VLOOKUP(O333,Comisiones!A:N,HLOOKUP(G333,Comisiones!$1:$7,2,0),0)</f>
        <v>0.15</v>
      </c>
      <c r="U333" s="9">
        <f t="shared" si="56"/>
        <v>420</v>
      </c>
      <c r="V333" s="9">
        <f t="shared" si="61"/>
        <v>210</v>
      </c>
      <c r="W333" s="9">
        <f t="shared" si="62"/>
        <v>63</v>
      </c>
      <c r="X333" s="9">
        <f t="shared" si="63"/>
        <v>147</v>
      </c>
      <c r="Y333" s="11">
        <f t="shared" si="64"/>
        <v>0.35</v>
      </c>
    </row>
    <row r="334" spans="1:25" x14ac:dyDescent="0.2">
      <c r="A334" s="2">
        <v>333</v>
      </c>
      <c r="B334" s="3">
        <v>45038</v>
      </c>
      <c r="C334" s="2">
        <v>7</v>
      </c>
      <c r="D334" s="2">
        <v>1</v>
      </c>
      <c r="E334" s="2">
        <v>14</v>
      </c>
      <c r="F334" t="str">
        <f t="shared" si="57"/>
        <v>Saturday</v>
      </c>
      <c r="G334" t="str">
        <f t="shared" si="58"/>
        <v>April</v>
      </c>
      <c r="H334" t="str">
        <f>VLOOKUP(C334,Productos!A:B,2,0)</f>
        <v>Producto G</v>
      </c>
      <c r="I334">
        <f>VLOOKUP(Ventas!C334,Productos!A:C,3,0)</f>
        <v>17</v>
      </c>
      <c r="J334">
        <f>VLOOKUP(C334,Productos!$A$1:$D$11,4,0)</f>
        <v>34</v>
      </c>
      <c r="K334" s="7" t="str">
        <f>VLOOKUP(D334,Vendedores!$A$1:$F$5000,6,0)</f>
        <v>Garcia, Juan</v>
      </c>
      <c r="L334" s="7">
        <f>VLOOKUP(D334,Vendedores!$A$1:$E$50000,5,0)</f>
        <v>7402</v>
      </c>
      <c r="M334">
        <f>VLOOKUP(D334,Vendedores!A:F,2,FALSE)</f>
        <v>7</v>
      </c>
      <c r="N334" s="7" t="str">
        <f>VLOOKUP(Ventas!D334,Vendedores!A:G,7,0)</f>
        <v>Vendedor Jr</v>
      </c>
      <c r="O334">
        <f>VLOOKUP(D334,Vendedores!A:H,8,0)</f>
        <v>2</v>
      </c>
      <c r="P334" s="18">
        <f t="shared" si="59"/>
        <v>34</v>
      </c>
      <c r="Q334" s="9">
        <f t="shared" si="55"/>
        <v>17</v>
      </c>
      <c r="R334" s="9">
        <f t="shared" si="65"/>
        <v>17</v>
      </c>
      <c r="S334" s="9">
        <f t="shared" si="60"/>
        <v>17</v>
      </c>
      <c r="T334" s="9">
        <f>VLOOKUP(O334,Comisiones!A:N,HLOOKUP(G334,Comisiones!$1:$7,2,0),0)</f>
        <v>0.15</v>
      </c>
      <c r="U334" s="9">
        <f t="shared" si="56"/>
        <v>476</v>
      </c>
      <c r="V334" s="9">
        <f t="shared" si="61"/>
        <v>238</v>
      </c>
      <c r="W334" s="9">
        <f t="shared" si="62"/>
        <v>71.399999999999991</v>
      </c>
      <c r="X334" s="9">
        <f t="shared" si="63"/>
        <v>166.60000000000002</v>
      </c>
      <c r="Y334" s="11">
        <f t="shared" si="64"/>
        <v>0.35000000000000003</v>
      </c>
    </row>
    <row r="335" spans="1:25" x14ac:dyDescent="0.2">
      <c r="A335" s="2">
        <v>334</v>
      </c>
      <c r="B335" s="3">
        <v>45039</v>
      </c>
      <c r="C335" s="2">
        <v>2</v>
      </c>
      <c r="D335" s="2">
        <v>27</v>
      </c>
      <c r="E335" s="2">
        <v>14</v>
      </c>
      <c r="F335" t="str">
        <f t="shared" si="57"/>
        <v>Sunday</v>
      </c>
      <c r="G335" t="str">
        <f t="shared" si="58"/>
        <v>April</v>
      </c>
      <c r="H335" t="str">
        <f>VLOOKUP(C335,Productos!A:B,2,0)</f>
        <v>Producto B</v>
      </c>
      <c r="I335">
        <f>VLOOKUP(Ventas!C335,Productos!A:C,3,0)</f>
        <v>14</v>
      </c>
      <c r="J335">
        <f>VLOOKUP(C335,Productos!$A$1:$D$11,4,0)</f>
        <v>28</v>
      </c>
      <c r="K335" s="7" t="str">
        <f>VLOOKUP(D335,Vendedores!$A$1:$F$5000,6,0)</f>
        <v>Martin, Antonio</v>
      </c>
      <c r="L335" s="7">
        <f>VLOOKUP(D335,Vendedores!$A$1:$E$50000,5,0)</f>
        <v>1057</v>
      </c>
      <c r="M335">
        <f>VLOOKUP(D335,Vendedores!A:F,2,FALSE)</f>
        <v>8</v>
      </c>
      <c r="N335" s="7" t="str">
        <f>VLOOKUP(Ventas!D335,Vendedores!A:G,7,0)</f>
        <v>Pasante</v>
      </c>
      <c r="O335">
        <f>VLOOKUP(D335,Vendedores!A:H,8,0)</f>
        <v>1</v>
      </c>
      <c r="P335" s="18">
        <f t="shared" si="59"/>
        <v>33.6</v>
      </c>
      <c r="Q335" s="9">
        <f t="shared" si="55"/>
        <v>14</v>
      </c>
      <c r="R335" s="9">
        <f t="shared" si="65"/>
        <v>14</v>
      </c>
      <c r="S335" s="9">
        <f t="shared" si="60"/>
        <v>14</v>
      </c>
      <c r="T335" s="9">
        <f>VLOOKUP(O335,Comisiones!A:N,HLOOKUP(G335,Comisiones!$1:$7,2,0),0)</f>
        <v>0.14000000000000001</v>
      </c>
      <c r="U335" s="9">
        <f t="shared" si="56"/>
        <v>470.40000000000003</v>
      </c>
      <c r="V335" s="9">
        <f t="shared" si="61"/>
        <v>196</v>
      </c>
      <c r="W335" s="9">
        <f t="shared" si="62"/>
        <v>65.856000000000009</v>
      </c>
      <c r="X335" s="9">
        <f t="shared" si="63"/>
        <v>208.54400000000004</v>
      </c>
      <c r="Y335" s="11">
        <f t="shared" si="64"/>
        <v>0.44333333333333341</v>
      </c>
    </row>
    <row r="336" spans="1:25" x14ac:dyDescent="0.2">
      <c r="A336" s="2">
        <v>335</v>
      </c>
      <c r="B336" s="3">
        <v>45039</v>
      </c>
      <c r="C336" s="2">
        <v>3</v>
      </c>
      <c r="D336" s="2">
        <v>21</v>
      </c>
      <c r="E336" s="2">
        <v>19</v>
      </c>
      <c r="F336" t="str">
        <f t="shared" si="57"/>
        <v>Sunday</v>
      </c>
      <c r="G336" t="str">
        <f t="shared" si="58"/>
        <v>April</v>
      </c>
      <c r="H336" t="str">
        <f>VLOOKUP(C336,Productos!A:B,2,0)</f>
        <v>Producto C</v>
      </c>
      <c r="I336">
        <f>VLOOKUP(Ventas!C336,Productos!A:C,3,0)</f>
        <v>23</v>
      </c>
      <c r="J336">
        <f>VLOOKUP(C336,Productos!$A$1:$D$11,4,0)</f>
        <v>46</v>
      </c>
      <c r="K336" s="7" t="str">
        <f>VLOOKUP(D336,Vendedores!$A$1:$F$5000,6,0)</f>
        <v>Fernandez, Juan</v>
      </c>
      <c r="L336" s="7">
        <f>VLOOKUP(D336,Vendedores!$A$1:$E$50000,5,0)</f>
        <v>2616</v>
      </c>
      <c r="M336">
        <f>VLOOKUP(D336,Vendedores!A:F,2,FALSE)</f>
        <v>7</v>
      </c>
      <c r="N336" s="7" t="str">
        <f>VLOOKUP(Ventas!D336,Vendedores!A:G,7,0)</f>
        <v>Vendedor Jr</v>
      </c>
      <c r="O336">
        <f>VLOOKUP(D336,Vendedores!A:H,8,0)</f>
        <v>2</v>
      </c>
      <c r="P336" s="18">
        <f t="shared" si="59"/>
        <v>55.199999999999996</v>
      </c>
      <c r="Q336" s="9">
        <f t="shared" si="55"/>
        <v>23</v>
      </c>
      <c r="R336" s="9">
        <f t="shared" si="65"/>
        <v>23</v>
      </c>
      <c r="S336" s="9">
        <f t="shared" si="60"/>
        <v>23</v>
      </c>
      <c r="T336" s="9">
        <f>VLOOKUP(O336,Comisiones!A:N,HLOOKUP(G336,Comisiones!$1:$7,2,0),0)</f>
        <v>0.15</v>
      </c>
      <c r="U336" s="9">
        <f t="shared" si="56"/>
        <v>1048.8</v>
      </c>
      <c r="V336" s="9">
        <f t="shared" si="61"/>
        <v>437</v>
      </c>
      <c r="W336" s="9">
        <f t="shared" si="62"/>
        <v>157.32</v>
      </c>
      <c r="X336" s="9">
        <f t="shared" si="63"/>
        <v>454.48</v>
      </c>
      <c r="Y336" s="11">
        <f t="shared" si="64"/>
        <v>0.43333333333333335</v>
      </c>
    </row>
    <row r="337" spans="1:25" x14ac:dyDescent="0.2">
      <c r="A337" s="2">
        <v>336</v>
      </c>
      <c r="B337" s="3">
        <v>45039</v>
      </c>
      <c r="C337" s="2">
        <v>9</v>
      </c>
      <c r="D337" s="2">
        <v>25</v>
      </c>
      <c r="E337" s="2">
        <v>18</v>
      </c>
      <c r="F337" t="str">
        <f t="shared" si="57"/>
        <v>Sunday</v>
      </c>
      <c r="G337" t="str">
        <f t="shared" si="58"/>
        <v>April</v>
      </c>
      <c r="H337" t="str">
        <f>VLOOKUP(C337,Productos!A:B,2,0)</f>
        <v>Producto I</v>
      </c>
      <c r="I337">
        <f>VLOOKUP(Ventas!C337,Productos!A:C,3,0)</f>
        <v>26</v>
      </c>
      <c r="J337">
        <f>VLOOKUP(C337,Productos!$A$1:$D$11,4,0)</f>
        <v>52</v>
      </c>
      <c r="K337" s="7" t="str">
        <f>VLOOKUP(D337,Vendedores!$A$1:$F$5000,6,0)</f>
        <v>Perez, Laura</v>
      </c>
      <c r="L337" s="7">
        <f>VLOOKUP(D337,Vendedores!$A$1:$E$50000,5,0)</f>
        <v>3586</v>
      </c>
      <c r="M337">
        <f>VLOOKUP(D337,Vendedores!A:F,2,FALSE)</f>
        <v>6</v>
      </c>
      <c r="N337" s="7" t="str">
        <f>VLOOKUP(Ventas!D337,Vendedores!A:G,7,0)</f>
        <v>Vendedor Ssr</v>
      </c>
      <c r="O337">
        <f>VLOOKUP(D337,Vendedores!A:H,8,0)</f>
        <v>2</v>
      </c>
      <c r="P337" s="18">
        <f t="shared" si="59"/>
        <v>62.4</v>
      </c>
      <c r="Q337" s="9">
        <f t="shared" si="55"/>
        <v>26</v>
      </c>
      <c r="R337" s="9">
        <f t="shared" si="65"/>
        <v>26</v>
      </c>
      <c r="S337" s="9">
        <f t="shared" si="60"/>
        <v>26</v>
      </c>
      <c r="T337" s="9">
        <f>VLOOKUP(O337,Comisiones!A:N,HLOOKUP(G337,Comisiones!$1:$7,2,0),0)</f>
        <v>0.15</v>
      </c>
      <c r="U337" s="9">
        <f t="shared" si="56"/>
        <v>1123.2</v>
      </c>
      <c r="V337" s="9">
        <f t="shared" si="61"/>
        <v>468</v>
      </c>
      <c r="W337" s="9">
        <f t="shared" si="62"/>
        <v>168.48</v>
      </c>
      <c r="X337" s="9">
        <f t="shared" si="63"/>
        <v>486.72</v>
      </c>
      <c r="Y337" s="11">
        <f t="shared" si="64"/>
        <v>0.43333333333333335</v>
      </c>
    </row>
    <row r="338" spans="1:25" x14ac:dyDescent="0.2">
      <c r="A338" s="2">
        <v>337</v>
      </c>
      <c r="B338" s="3">
        <v>45040</v>
      </c>
      <c r="C338" s="2">
        <v>3</v>
      </c>
      <c r="D338" s="2">
        <v>36</v>
      </c>
      <c r="E338" s="2">
        <v>7</v>
      </c>
      <c r="F338" t="str">
        <f t="shared" si="57"/>
        <v>Monday</v>
      </c>
      <c r="G338" t="str">
        <f t="shared" si="58"/>
        <v>April</v>
      </c>
      <c r="H338" t="str">
        <f>VLOOKUP(C338,Productos!A:B,2,0)</f>
        <v>Producto C</v>
      </c>
      <c r="I338">
        <f>VLOOKUP(Ventas!C338,Productos!A:C,3,0)</f>
        <v>23</v>
      </c>
      <c r="J338">
        <f>VLOOKUP(C338,Productos!$A$1:$D$11,4,0)</f>
        <v>46</v>
      </c>
      <c r="K338" s="7" t="str">
        <f>VLOOKUP(D338,Vendedores!$A$1:$F$5000,6,0)</f>
        <v>Rodriguez, Francisco</v>
      </c>
      <c r="L338" s="7">
        <f>VLOOKUP(D338,Vendedores!$A$1:$E$50000,5,0)</f>
        <v>1898</v>
      </c>
      <c r="M338">
        <f>VLOOKUP(D338,Vendedores!A:F,2,FALSE)</f>
        <v>8</v>
      </c>
      <c r="N338" s="7" t="str">
        <f>VLOOKUP(Ventas!D338,Vendedores!A:G,7,0)</f>
        <v>Pasante</v>
      </c>
      <c r="O338">
        <f>VLOOKUP(D338,Vendedores!A:H,8,0)</f>
        <v>1</v>
      </c>
      <c r="P338" s="18">
        <f t="shared" si="59"/>
        <v>46</v>
      </c>
      <c r="Q338" s="9">
        <f t="shared" si="55"/>
        <v>23</v>
      </c>
      <c r="R338" s="9">
        <f t="shared" si="65"/>
        <v>23</v>
      </c>
      <c r="S338" s="9">
        <f t="shared" si="60"/>
        <v>23</v>
      </c>
      <c r="T338" s="9">
        <f>VLOOKUP(O338,Comisiones!A:N,HLOOKUP(G338,Comisiones!$1:$7,2,0),0)</f>
        <v>0.14000000000000001</v>
      </c>
      <c r="U338" s="9">
        <f t="shared" si="56"/>
        <v>322</v>
      </c>
      <c r="V338" s="9">
        <f t="shared" si="61"/>
        <v>161</v>
      </c>
      <c r="W338" s="9">
        <f t="shared" si="62"/>
        <v>45.080000000000005</v>
      </c>
      <c r="X338" s="9">
        <f t="shared" si="63"/>
        <v>115.91999999999999</v>
      </c>
      <c r="Y338" s="11">
        <f t="shared" si="64"/>
        <v>0.36</v>
      </c>
    </row>
    <row r="339" spans="1:25" x14ac:dyDescent="0.2">
      <c r="A339" s="2">
        <v>338</v>
      </c>
      <c r="B339" s="3">
        <v>45040</v>
      </c>
      <c r="C339" s="2">
        <v>5</v>
      </c>
      <c r="D339" s="2">
        <v>31</v>
      </c>
      <c r="E339" s="2">
        <v>2</v>
      </c>
      <c r="F339" t="str">
        <f t="shared" si="57"/>
        <v>Monday</v>
      </c>
      <c r="G339" t="str">
        <f t="shared" si="58"/>
        <v>April</v>
      </c>
      <c r="H339" t="str">
        <f>VLOOKUP(C339,Productos!A:B,2,0)</f>
        <v>Producto E</v>
      </c>
      <c r="I339">
        <f>VLOOKUP(Ventas!C339,Productos!A:C,3,0)</f>
        <v>24</v>
      </c>
      <c r="J339">
        <f>VLOOKUP(C339,Productos!$A$1:$D$11,4,0)</f>
        <v>48</v>
      </c>
      <c r="K339" s="7" t="str">
        <f>VLOOKUP(D339,Vendedores!$A$1:$F$5000,6,0)</f>
        <v>Fernandez, Isabel</v>
      </c>
      <c r="L339" s="7">
        <f>VLOOKUP(D339,Vendedores!$A$1:$E$50000,5,0)</f>
        <v>2227</v>
      </c>
      <c r="M339">
        <f>VLOOKUP(D339,Vendedores!A:F,2,FALSE)</f>
        <v>7</v>
      </c>
      <c r="N339" s="7" t="str">
        <f>VLOOKUP(Ventas!D339,Vendedores!A:G,7,0)</f>
        <v>Vendedor Jr</v>
      </c>
      <c r="O339">
        <f>VLOOKUP(D339,Vendedores!A:H,8,0)</f>
        <v>2</v>
      </c>
      <c r="P339" s="18">
        <f t="shared" si="59"/>
        <v>48</v>
      </c>
      <c r="Q339" s="9">
        <f t="shared" si="55"/>
        <v>24</v>
      </c>
      <c r="R339" s="9">
        <f t="shared" si="65"/>
        <v>24</v>
      </c>
      <c r="S339" s="9">
        <f t="shared" si="60"/>
        <v>24</v>
      </c>
      <c r="T339" s="9">
        <f>VLOOKUP(O339,Comisiones!A:N,HLOOKUP(G339,Comisiones!$1:$7,2,0),0)</f>
        <v>0.15</v>
      </c>
      <c r="U339" s="9">
        <f t="shared" si="56"/>
        <v>96</v>
      </c>
      <c r="V339" s="9">
        <f t="shared" si="61"/>
        <v>48</v>
      </c>
      <c r="W339" s="9">
        <f t="shared" si="62"/>
        <v>14.399999999999999</v>
      </c>
      <c r="X339" s="9">
        <f t="shared" si="63"/>
        <v>33.6</v>
      </c>
      <c r="Y339" s="11">
        <f t="shared" si="64"/>
        <v>0.35000000000000003</v>
      </c>
    </row>
    <row r="340" spans="1:25" x14ac:dyDescent="0.2">
      <c r="A340" s="2">
        <v>339</v>
      </c>
      <c r="B340" s="3">
        <v>45040</v>
      </c>
      <c r="C340" s="2">
        <v>8</v>
      </c>
      <c r="D340" s="2">
        <v>13</v>
      </c>
      <c r="E340" s="2">
        <v>18</v>
      </c>
      <c r="F340" t="str">
        <f t="shared" si="57"/>
        <v>Monday</v>
      </c>
      <c r="G340" t="str">
        <f t="shared" si="58"/>
        <v>April</v>
      </c>
      <c r="H340" t="str">
        <f>VLOOKUP(C340,Productos!A:B,2,0)</f>
        <v>Producto H</v>
      </c>
      <c r="I340">
        <f>VLOOKUP(Ventas!C340,Productos!A:C,3,0)</f>
        <v>14</v>
      </c>
      <c r="J340">
        <f>VLOOKUP(C340,Productos!$A$1:$D$11,4,0)</f>
        <v>28</v>
      </c>
      <c r="K340" s="7" t="str">
        <f>VLOOKUP(D340,Vendedores!$A$1:$F$5000,6,0)</f>
        <v>Gonzalez, Josefa</v>
      </c>
      <c r="L340" s="7">
        <f>VLOOKUP(D340,Vendedores!$A$1:$E$50000,5,0)</f>
        <v>1830</v>
      </c>
      <c r="M340">
        <f>VLOOKUP(D340,Vendedores!A:F,2,FALSE)</f>
        <v>8</v>
      </c>
      <c r="N340" s="7" t="str">
        <f>VLOOKUP(Ventas!D340,Vendedores!A:G,7,0)</f>
        <v>Pasante</v>
      </c>
      <c r="O340">
        <f>VLOOKUP(D340,Vendedores!A:H,8,0)</f>
        <v>1</v>
      </c>
      <c r="P340" s="18">
        <f t="shared" si="59"/>
        <v>28</v>
      </c>
      <c r="Q340" s="9">
        <f t="shared" si="55"/>
        <v>14</v>
      </c>
      <c r="R340" s="9">
        <f t="shared" si="65"/>
        <v>14</v>
      </c>
      <c r="S340" s="9">
        <f t="shared" si="60"/>
        <v>14</v>
      </c>
      <c r="T340" s="9">
        <f>VLOOKUP(O340,Comisiones!A:N,HLOOKUP(G340,Comisiones!$1:$7,2,0),0)</f>
        <v>0.14000000000000001</v>
      </c>
      <c r="U340" s="9">
        <f t="shared" si="56"/>
        <v>504</v>
      </c>
      <c r="V340" s="9">
        <f t="shared" si="61"/>
        <v>252</v>
      </c>
      <c r="W340" s="9">
        <f t="shared" si="62"/>
        <v>70.56</v>
      </c>
      <c r="X340" s="9">
        <f t="shared" si="63"/>
        <v>181.44</v>
      </c>
      <c r="Y340" s="11">
        <f t="shared" si="64"/>
        <v>0.36</v>
      </c>
    </row>
    <row r="341" spans="1:25" x14ac:dyDescent="0.2">
      <c r="A341" s="2">
        <v>340</v>
      </c>
      <c r="B341" s="3">
        <v>45041</v>
      </c>
      <c r="C341" s="2">
        <v>10</v>
      </c>
      <c r="D341" s="2">
        <v>18</v>
      </c>
      <c r="E341" s="2">
        <v>15</v>
      </c>
      <c r="F341" t="str">
        <f t="shared" si="57"/>
        <v>Tuesday</v>
      </c>
      <c r="G341" t="str">
        <f t="shared" si="58"/>
        <v>April</v>
      </c>
      <c r="H341" t="str">
        <f>VLOOKUP(C341,Productos!A:B,2,0)</f>
        <v>Producto J</v>
      </c>
      <c r="I341">
        <f>VLOOKUP(Ventas!C341,Productos!A:C,3,0)</f>
        <v>29</v>
      </c>
      <c r="J341">
        <f>VLOOKUP(C341,Productos!$A$1:$D$11,4,0)</f>
        <v>58</v>
      </c>
      <c r="K341" s="7" t="str">
        <f>VLOOKUP(D341,Vendedores!$A$1:$F$5000,6,0)</f>
        <v>Garcia, Jose</v>
      </c>
      <c r="L341" s="7">
        <f>VLOOKUP(D341,Vendedores!$A$1:$E$50000,5,0)</f>
        <v>5194</v>
      </c>
      <c r="M341">
        <f>VLOOKUP(D341,Vendedores!A:F,2,FALSE)</f>
        <v>4</v>
      </c>
      <c r="N341" s="7" t="str">
        <f>VLOOKUP(Ventas!D341,Vendedores!A:G,7,0)</f>
        <v>Jefe</v>
      </c>
      <c r="O341">
        <f>VLOOKUP(D341,Vendedores!A:H,8,0)</f>
        <v>3</v>
      </c>
      <c r="P341" s="18">
        <f t="shared" si="59"/>
        <v>58</v>
      </c>
      <c r="Q341" s="9">
        <f t="shared" si="55"/>
        <v>29</v>
      </c>
      <c r="R341" s="9">
        <f t="shared" si="65"/>
        <v>29</v>
      </c>
      <c r="S341" s="9">
        <f t="shared" si="60"/>
        <v>29</v>
      </c>
      <c r="T341" s="9">
        <f>VLOOKUP(O341,Comisiones!A:N,HLOOKUP(G341,Comisiones!$1:$7,2,0),0)</f>
        <v>0.17</v>
      </c>
      <c r="U341" s="9">
        <f t="shared" si="56"/>
        <v>870</v>
      </c>
      <c r="V341" s="9">
        <f t="shared" si="61"/>
        <v>435</v>
      </c>
      <c r="W341" s="9">
        <f t="shared" si="62"/>
        <v>147.9</v>
      </c>
      <c r="X341" s="9">
        <f t="shared" si="63"/>
        <v>287.10000000000002</v>
      </c>
      <c r="Y341" s="11">
        <f t="shared" si="64"/>
        <v>0.33</v>
      </c>
    </row>
    <row r="342" spans="1:25" x14ac:dyDescent="0.2">
      <c r="A342" s="2">
        <v>341</v>
      </c>
      <c r="B342" s="3">
        <v>45041</v>
      </c>
      <c r="C342" s="2">
        <v>9</v>
      </c>
      <c r="D342" s="2">
        <v>39</v>
      </c>
      <c r="E342" s="2">
        <v>10</v>
      </c>
      <c r="F342" t="str">
        <f t="shared" si="57"/>
        <v>Tuesday</v>
      </c>
      <c r="G342" t="str">
        <f t="shared" si="58"/>
        <v>April</v>
      </c>
      <c r="H342" t="str">
        <f>VLOOKUP(C342,Productos!A:B,2,0)</f>
        <v>Producto I</v>
      </c>
      <c r="I342">
        <f>VLOOKUP(Ventas!C342,Productos!A:C,3,0)</f>
        <v>26</v>
      </c>
      <c r="J342">
        <f>VLOOKUP(C342,Productos!$A$1:$D$11,4,0)</f>
        <v>52</v>
      </c>
      <c r="K342" s="7" t="str">
        <f>VLOOKUP(D342,Vendedores!$A$1:$F$5000,6,0)</f>
        <v>Gomez, Maria</v>
      </c>
      <c r="L342" s="7">
        <f>VLOOKUP(D342,Vendedores!$A$1:$E$50000,5,0)</f>
        <v>2483</v>
      </c>
      <c r="M342">
        <f>VLOOKUP(D342,Vendedores!A:F,2,FALSE)</f>
        <v>7</v>
      </c>
      <c r="N342" s="7" t="str">
        <f>VLOOKUP(Ventas!D342,Vendedores!A:G,7,0)</f>
        <v>Vendedor Jr</v>
      </c>
      <c r="O342">
        <f>VLOOKUP(D342,Vendedores!A:H,8,0)</f>
        <v>2</v>
      </c>
      <c r="P342" s="18">
        <f t="shared" si="59"/>
        <v>52</v>
      </c>
      <c r="Q342" s="9">
        <f t="shared" si="55"/>
        <v>26</v>
      </c>
      <c r="R342" s="9">
        <f t="shared" si="65"/>
        <v>26</v>
      </c>
      <c r="S342" s="9">
        <f t="shared" si="60"/>
        <v>26</v>
      </c>
      <c r="T342" s="9">
        <f>VLOOKUP(O342,Comisiones!A:N,HLOOKUP(G342,Comisiones!$1:$7,2,0),0)</f>
        <v>0.15</v>
      </c>
      <c r="U342" s="9">
        <f t="shared" si="56"/>
        <v>520</v>
      </c>
      <c r="V342" s="9">
        <f t="shared" si="61"/>
        <v>260</v>
      </c>
      <c r="W342" s="9">
        <f t="shared" si="62"/>
        <v>78</v>
      </c>
      <c r="X342" s="9">
        <f t="shared" si="63"/>
        <v>182</v>
      </c>
      <c r="Y342" s="11">
        <f t="shared" si="64"/>
        <v>0.35</v>
      </c>
    </row>
    <row r="343" spans="1:25" x14ac:dyDescent="0.2">
      <c r="A343" s="2">
        <v>342</v>
      </c>
      <c r="B343" s="3">
        <v>45041</v>
      </c>
      <c r="C343" s="2">
        <v>7</v>
      </c>
      <c r="D343" s="2">
        <v>2</v>
      </c>
      <c r="E343" s="2">
        <v>13</v>
      </c>
      <c r="F343" t="str">
        <f t="shared" si="57"/>
        <v>Tuesday</v>
      </c>
      <c r="G343" t="str">
        <f t="shared" si="58"/>
        <v>April</v>
      </c>
      <c r="H343" t="str">
        <f>VLOOKUP(C343,Productos!A:B,2,0)</f>
        <v>Producto G</v>
      </c>
      <c r="I343">
        <f>VLOOKUP(Ventas!C343,Productos!A:C,3,0)</f>
        <v>17</v>
      </c>
      <c r="J343">
        <f>VLOOKUP(C343,Productos!$A$1:$D$11,4,0)</f>
        <v>34</v>
      </c>
      <c r="K343" s="7" t="str">
        <f>VLOOKUP(D343,Vendedores!$A$1:$F$5000,6,0)</f>
        <v>Rodriguez, Ana</v>
      </c>
      <c r="L343" s="7">
        <f>VLOOKUP(D343,Vendedores!$A$1:$E$50000,5,0)</f>
        <v>6979</v>
      </c>
      <c r="M343">
        <f>VLOOKUP(D343,Vendedores!A:F,2,FALSE)</f>
        <v>3</v>
      </c>
      <c r="N343" s="7" t="str">
        <f>VLOOKUP(Ventas!D343,Vendedores!A:G,7,0)</f>
        <v>Gerente</v>
      </c>
      <c r="O343">
        <f>VLOOKUP(D343,Vendedores!A:H,8,0)</f>
        <v>3</v>
      </c>
      <c r="P343" s="18">
        <f t="shared" si="59"/>
        <v>30.6</v>
      </c>
      <c r="Q343" s="9">
        <f t="shared" si="55"/>
        <v>17</v>
      </c>
      <c r="R343" s="9">
        <f t="shared" si="65"/>
        <v>17</v>
      </c>
      <c r="S343" s="9">
        <f t="shared" si="60"/>
        <v>17</v>
      </c>
      <c r="T343" s="9">
        <f>VLOOKUP(O343,Comisiones!A:N,HLOOKUP(G343,Comisiones!$1:$7,2,0),0)</f>
        <v>0.17</v>
      </c>
      <c r="U343" s="9">
        <f t="shared" si="56"/>
        <v>397.8</v>
      </c>
      <c r="V343" s="9">
        <f t="shared" si="61"/>
        <v>221</v>
      </c>
      <c r="W343" s="9">
        <f t="shared" si="62"/>
        <v>67.626000000000005</v>
      </c>
      <c r="X343" s="9">
        <f t="shared" si="63"/>
        <v>109.17400000000004</v>
      </c>
      <c r="Y343" s="11">
        <f t="shared" si="64"/>
        <v>0.27444444444444455</v>
      </c>
    </row>
    <row r="344" spans="1:25" x14ac:dyDescent="0.2">
      <c r="A344" s="2">
        <v>343</v>
      </c>
      <c r="B344" s="3">
        <v>45042</v>
      </c>
      <c r="C344" s="2">
        <v>3</v>
      </c>
      <c r="D344" s="2">
        <v>32</v>
      </c>
      <c r="E344" s="2">
        <v>20</v>
      </c>
      <c r="F344" t="str">
        <f t="shared" si="57"/>
        <v>Wednesday</v>
      </c>
      <c r="G344" t="str">
        <f t="shared" si="58"/>
        <v>April</v>
      </c>
      <c r="H344" t="str">
        <f>VLOOKUP(C344,Productos!A:B,2,0)</f>
        <v>Producto C</v>
      </c>
      <c r="I344">
        <f>VLOOKUP(Ventas!C344,Productos!A:C,3,0)</f>
        <v>23</v>
      </c>
      <c r="J344">
        <f>VLOOKUP(C344,Productos!$A$1:$D$11,4,0)</f>
        <v>46</v>
      </c>
      <c r="K344" s="7" t="str">
        <f>VLOOKUP(D344,Vendedores!$A$1:$F$5000,6,0)</f>
        <v>Gomez, Javier</v>
      </c>
      <c r="L344" s="7">
        <f>VLOOKUP(D344,Vendedores!$A$1:$E$50000,5,0)</f>
        <v>1612</v>
      </c>
      <c r="M344">
        <f>VLOOKUP(D344,Vendedores!A:F,2,FALSE)</f>
        <v>8</v>
      </c>
      <c r="N344" s="7" t="str">
        <f>VLOOKUP(Ventas!D344,Vendedores!A:G,7,0)</f>
        <v>Pasante</v>
      </c>
      <c r="O344">
        <f>VLOOKUP(D344,Vendedores!A:H,8,0)</f>
        <v>1</v>
      </c>
      <c r="P344" s="18">
        <f t="shared" si="59"/>
        <v>46</v>
      </c>
      <c r="Q344" s="9">
        <f t="shared" si="55"/>
        <v>23</v>
      </c>
      <c r="R344" s="9">
        <f t="shared" si="65"/>
        <v>23</v>
      </c>
      <c r="S344" s="9">
        <f t="shared" si="60"/>
        <v>23</v>
      </c>
      <c r="T344" s="9">
        <f>VLOOKUP(O344,Comisiones!A:N,HLOOKUP(G344,Comisiones!$1:$7,2,0),0)</f>
        <v>0.14000000000000001</v>
      </c>
      <c r="U344" s="9">
        <f t="shared" si="56"/>
        <v>920</v>
      </c>
      <c r="V344" s="9">
        <f t="shared" si="61"/>
        <v>460</v>
      </c>
      <c r="W344" s="9">
        <f t="shared" si="62"/>
        <v>128.80000000000001</v>
      </c>
      <c r="X344" s="9">
        <f t="shared" si="63"/>
        <v>331.20000000000005</v>
      </c>
      <c r="Y344" s="11">
        <f t="shared" si="64"/>
        <v>0.36000000000000004</v>
      </c>
    </row>
    <row r="345" spans="1:25" x14ac:dyDescent="0.2">
      <c r="A345" s="2">
        <v>344</v>
      </c>
      <c r="B345" s="3">
        <v>45042</v>
      </c>
      <c r="C345" s="2">
        <v>3</v>
      </c>
      <c r="D345" s="2">
        <v>26</v>
      </c>
      <c r="E345" s="2">
        <v>18</v>
      </c>
      <c r="F345" t="str">
        <f t="shared" si="57"/>
        <v>Wednesday</v>
      </c>
      <c r="G345" t="str">
        <f t="shared" si="58"/>
        <v>April</v>
      </c>
      <c r="H345" t="str">
        <f>VLOOKUP(C345,Productos!A:B,2,0)</f>
        <v>Producto C</v>
      </c>
      <c r="I345">
        <f>VLOOKUP(Ventas!C345,Productos!A:C,3,0)</f>
        <v>23</v>
      </c>
      <c r="J345">
        <f>VLOOKUP(C345,Productos!$A$1:$D$11,4,0)</f>
        <v>46</v>
      </c>
      <c r="K345" s="7" t="str">
        <f>VLOOKUP(D345,Vendedores!$A$1:$F$5000,6,0)</f>
        <v>Gomez, Pilar</v>
      </c>
      <c r="L345" s="7">
        <f>VLOOKUP(D345,Vendedores!$A$1:$E$50000,5,0)</f>
        <v>2557</v>
      </c>
      <c r="M345">
        <f>VLOOKUP(D345,Vendedores!A:F,2,FALSE)</f>
        <v>7</v>
      </c>
      <c r="N345" s="7" t="str">
        <f>VLOOKUP(Ventas!D345,Vendedores!A:G,7,0)</f>
        <v>Vendedor Jr</v>
      </c>
      <c r="O345">
        <f>VLOOKUP(D345,Vendedores!A:H,8,0)</f>
        <v>2</v>
      </c>
      <c r="P345" s="18">
        <f t="shared" si="59"/>
        <v>46</v>
      </c>
      <c r="Q345" s="9">
        <f t="shared" si="55"/>
        <v>23</v>
      </c>
      <c r="R345" s="9">
        <f t="shared" si="65"/>
        <v>23</v>
      </c>
      <c r="S345" s="9">
        <f t="shared" si="60"/>
        <v>23</v>
      </c>
      <c r="T345" s="9">
        <f>VLOOKUP(O345,Comisiones!A:N,HLOOKUP(G345,Comisiones!$1:$7,2,0),0)</f>
        <v>0.15</v>
      </c>
      <c r="U345" s="9">
        <f t="shared" si="56"/>
        <v>828</v>
      </c>
      <c r="V345" s="9">
        <f t="shared" si="61"/>
        <v>414</v>
      </c>
      <c r="W345" s="9">
        <f t="shared" si="62"/>
        <v>124.19999999999999</v>
      </c>
      <c r="X345" s="9">
        <f t="shared" si="63"/>
        <v>289.79999999999995</v>
      </c>
      <c r="Y345" s="11">
        <f t="shared" si="64"/>
        <v>0.34999999999999992</v>
      </c>
    </row>
    <row r="346" spans="1:25" x14ac:dyDescent="0.2">
      <c r="A346" s="2">
        <v>345</v>
      </c>
      <c r="B346" s="3">
        <v>45042</v>
      </c>
      <c r="C346" s="2">
        <v>6</v>
      </c>
      <c r="D346" s="2">
        <v>34</v>
      </c>
      <c r="E346" s="2">
        <v>14</v>
      </c>
      <c r="F346" t="str">
        <f t="shared" si="57"/>
        <v>Wednesday</v>
      </c>
      <c r="G346" t="str">
        <f t="shared" si="58"/>
        <v>April</v>
      </c>
      <c r="H346" t="str">
        <f>VLOOKUP(C346,Productos!A:B,2,0)</f>
        <v>Producto F</v>
      </c>
      <c r="I346">
        <f>VLOOKUP(Ventas!C346,Productos!A:C,3,0)</f>
        <v>16</v>
      </c>
      <c r="J346">
        <f>VLOOKUP(C346,Productos!$A$1:$D$11,4,0)</f>
        <v>32</v>
      </c>
      <c r="K346" s="7" t="str">
        <f>VLOOKUP(D346,Vendedores!$A$1:$F$5000,6,0)</f>
        <v>Lopez, Teresa</v>
      </c>
      <c r="L346" s="7">
        <f>VLOOKUP(D346,Vendedores!$A$1:$E$50000,5,0)</f>
        <v>3680</v>
      </c>
      <c r="M346">
        <f>VLOOKUP(D346,Vendedores!A:F,2,FALSE)</f>
        <v>6</v>
      </c>
      <c r="N346" s="7" t="str">
        <f>VLOOKUP(Ventas!D346,Vendedores!A:G,7,0)</f>
        <v>Vendedor Ssr</v>
      </c>
      <c r="O346">
        <f>VLOOKUP(D346,Vendedores!A:H,8,0)</f>
        <v>2</v>
      </c>
      <c r="P346" s="18">
        <f t="shared" si="59"/>
        <v>32</v>
      </c>
      <c r="Q346" s="9">
        <f t="shared" si="55"/>
        <v>16</v>
      </c>
      <c r="R346" s="9">
        <f t="shared" si="65"/>
        <v>16</v>
      </c>
      <c r="S346" s="9">
        <f t="shared" si="60"/>
        <v>16</v>
      </c>
      <c r="T346" s="9">
        <f>VLOOKUP(O346,Comisiones!A:N,HLOOKUP(G346,Comisiones!$1:$7,2,0),0)</f>
        <v>0.15</v>
      </c>
      <c r="U346" s="9">
        <f t="shared" si="56"/>
        <v>448</v>
      </c>
      <c r="V346" s="9">
        <f t="shared" si="61"/>
        <v>224</v>
      </c>
      <c r="W346" s="9">
        <f t="shared" si="62"/>
        <v>67.2</v>
      </c>
      <c r="X346" s="9">
        <f t="shared" si="63"/>
        <v>156.80000000000001</v>
      </c>
      <c r="Y346" s="11">
        <f t="shared" si="64"/>
        <v>0.35000000000000003</v>
      </c>
    </row>
    <row r="347" spans="1:25" x14ac:dyDescent="0.2">
      <c r="A347" s="2">
        <v>346</v>
      </c>
      <c r="B347" s="3">
        <v>45043</v>
      </c>
      <c r="C347" s="2">
        <v>7</v>
      </c>
      <c r="D347" s="2">
        <v>20</v>
      </c>
      <c r="E347" s="2">
        <v>12</v>
      </c>
      <c r="F347" t="str">
        <f t="shared" si="57"/>
        <v>Thursday</v>
      </c>
      <c r="G347" t="str">
        <f t="shared" si="58"/>
        <v>April</v>
      </c>
      <c r="H347" t="str">
        <f>VLOOKUP(C347,Productos!A:B,2,0)</f>
        <v>Producto G</v>
      </c>
      <c r="I347">
        <f>VLOOKUP(Ventas!C347,Productos!A:C,3,0)</f>
        <v>17</v>
      </c>
      <c r="J347">
        <f>VLOOKUP(C347,Productos!$A$1:$D$11,4,0)</f>
        <v>34</v>
      </c>
      <c r="K347" s="7" t="str">
        <f>VLOOKUP(D347,Vendedores!$A$1:$F$5000,6,0)</f>
        <v>Gonzalez, Carmen</v>
      </c>
      <c r="L347" s="7">
        <f>VLOOKUP(D347,Vendedores!$A$1:$E$50000,5,0)</f>
        <v>3522</v>
      </c>
      <c r="M347">
        <f>VLOOKUP(D347,Vendedores!A:F,2,FALSE)</f>
        <v>6</v>
      </c>
      <c r="N347" s="7" t="str">
        <f>VLOOKUP(Ventas!D347,Vendedores!A:G,7,0)</f>
        <v>Vendedor Ssr</v>
      </c>
      <c r="O347">
        <f>VLOOKUP(D347,Vendedores!A:H,8,0)</f>
        <v>2</v>
      </c>
      <c r="P347" s="18">
        <f t="shared" si="59"/>
        <v>34</v>
      </c>
      <c r="Q347" s="9">
        <f t="shared" si="55"/>
        <v>17</v>
      </c>
      <c r="R347" s="9">
        <f t="shared" si="65"/>
        <v>17</v>
      </c>
      <c r="S347" s="9">
        <f t="shared" si="60"/>
        <v>17</v>
      </c>
      <c r="T347" s="9">
        <f>VLOOKUP(O347,Comisiones!A:N,HLOOKUP(G347,Comisiones!$1:$7,2,0),0)</f>
        <v>0.15</v>
      </c>
      <c r="U347" s="9">
        <f t="shared" si="56"/>
        <v>408</v>
      </c>
      <c r="V347" s="9">
        <f t="shared" si="61"/>
        <v>204</v>
      </c>
      <c r="W347" s="9">
        <f t="shared" si="62"/>
        <v>61.199999999999996</v>
      </c>
      <c r="X347" s="9">
        <f t="shared" si="63"/>
        <v>142.80000000000001</v>
      </c>
      <c r="Y347" s="11">
        <f t="shared" si="64"/>
        <v>0.35000000000000003</v>
      </c>
    </row>
    <row r="348" spans="1:25" x14ac:dyDescent="0.2">
      <c r="A348" s="2">
        <v>347</v>
      </c>
      <c r="B348" s="3">
        <v>45043</v>
      </c>
      <c r="C348" s="2">
        <v>5</v>
      </c>
      <c r="D348" s="2">
        <v>15</v>
      </c>
      <c r="E348" s="2">
        <v>13</v>
      </c>
      <c r="F348" t="str">
        <f t="shared" si="57"/>
        <v>Thursday</v>
      </c>
      <c r="G348" t="str">
        <f t="shared" si="58"/>
        <v>April</v>
      </c>
      <c r="H348" t="str">
        <f>VLOOKUP(C348,Productos!A:B,2,0)</f>
        <v>Producto E</v>
      </c>
      <c r="I348">
        <f>VLOOKUP(Ventas!C348,Productos!A:C,3,0)</f>
        <v>24</v>
      </c>
      <c r="J348">
        <f>VLOOKUP(C348,Productos!$A$1:$D$11,4,0)</f>
        <v>48</v>
      </c>
      <c r="K348" s="7" t="str">
        <f>VLOOKUP(D348,Vendedores!$A$1:$F$5000,6,0)</f>
        <v>Gomez, David</v>
      </c>
      <c r="L348" s="7">
        <f>VLOOKUP(D348,Vendedores!$A$1:$E$50000,5,0)</f>
        <v>1821</v>
      </c>
      <c r="M348">
        <f>VLOOKUP(D348,Vendedores!A:F,2,FALSE)</f>
        <v>8</v>
      </c>
      <c r="N348" s="7" t="str">
        <f>VLOOKUP(Ventas!D348,Vendedores!A:G,7,0)</f>
        <v>Pasante</v>
      </c>
      <c r="O348">
        <f>VLOOKUP(D348,Vendedores!A:H,8,0)</f>
        <v>1</v>
      </c>
      <c r="P348" s="18">
        <f t="shared" si="59"/>
        <v>48</v>
      </c>
      <c r="Q348" s="9">
        <f t="shared" si="55"/>
        <v>24</v>
      </c>
      <c r="R348" s="9">
        <f t="shared" si="65"/>
        <v>24</v>
      </c>
      <c r="S348" s="9">
        <f t="shared" si="60"/>
        <v>24</v>
      </c>
      <c r="T348" s="9">
        <f>VLOOKUP(O348,Comisiones!A:N,HLOOKUP(G348,Comisiones!$1:$7,2,0),0)</f>
        <v>0.14000000000000001</v>
      </c>
      <c r="U348" s="9">
        <f t="shared" si="56"/>
        <v>624</v>
      </c>
      <c r="V348" s="9">
        <f t="shared" si="61"/>
        <v>312</v>
      </c>
      <c r="W348" s="9">
        <f t="shared" si="62"/>
        <v>87.360000000000014</v>
      </c>
      <c r="X348" s="9">
        <f t="shared" si="63"/>
        <v>224.64</v>
      </c>
      <c r="Y348" s="11">
        <f t="shared" si="64"/>
        <v>0.36</v>
      </c>
    </row>
    <row r="349" spans="1:25" x14ac:dyDescent="0.2">
      <c r="A349" s="2">
        <v>348</v>
      </c>
      <c r="B349" s="3">
        <v>45043</v>
      </c>
      <c r="C349" s="2">
        <v>6</v>
      </c>
      <c r="D349" s="2">
        <v>13</v>
      </c>
      <c r="E349" s="2">
        <v>15</v>
      </c>
      <c r="F349" t="str">
        <f t="shared" si="57"/>
        <v>Thursday</v>
      </c>
      <c r="G349" t="str">
        <f t="shared" si="58"/>
        <v>April</v>
      </c>
      <c r="H349" t="str">
        <f>VLOOKUP(C349,Productos!A:B,2,0)</f>
        <v>Producto F</v>
      </c>
      <c r="I349">
        <f>VLOOKUP(Ventas!C349,Productos!A:C,3,0)</f>
        <v>16</v>
      </c>
      <c r="J349">
        <f>VLOOKUP(C349,Productos!$A$1:$D$11,4,0)</f>
        <v>32</v>
      </c>
      <c r="K349" s="7" t="str">
        <f>VLOOKUP(D349,Vendedores!$A$1:$F$5000,6,0)</f>
        <v>Gonzalez, Josefa</v>
      </c>
      <c r="L349" s="7">
        <f>VLOOKUP(D349,Vendedores!$A$1:$E$50000,5,0)</f>
        <v>1830</v>
      </c>
      <c r="M349">
        <f>VLOOKUP(D349,Vendedores!A:F,2,FALSE)</f>
        <v>8</v>
      </c>
      <c r="N349" s="7" t="str">
        <f>VLOOKUP(Ventas!D349,Vendedores!A:G,7,0)</f>
        <v>Pasante</v>
      </c>
      <c r="O349">
        <f>VLOOKUP(D349,Vendedores!A:H,8,0)</f>
        <v>1</v>
      </c>
      <c r="P349" s="18">
        <f t="shared" si="59"/>
        <v>32</v>
      </c>
      <c r="Q349" s="9">
        <f t="shared" si="55"/>
        <v>16</v>
      </c>
      <c r="R349" s="9">
        <f t="shared" si="65"/>
        <v>16</v>
      </c>
      <c r="S349" s="9">
        <f t="shared" si="60"/>
        <v>16</v>
      </c>
      <c r="T349" s="9">
        <f>VLOOKUP(O349,Comisiones!A:N,HLOOKUP(G349,Comisiones!$1:$7,2,0),0)</f>
        <v>0.14000000000000001</v>
      </c>
      <c r="U349" s="9">
        <f t="shared" si="56"/>
        <v>480</v>
      </c>
      <c r="V349" s="9">
        <f t="shared" si="61"/>
        <v>240</v>
      </c>
      <c r="W349" s="9">
        <f t="shared" si="62"/>
        <v>67.2</v>
      </c>
      <c r="X349" s="9">
        <f t="shared" si="63"/>
        <v>172.8</v>
      </c>
      <c r="Y349" s="11">
        <f t="shared" si="64"/>
        <v>0.36000000000000004</v>
      </c>
    </row>
    <row r="350" spans="1:25" x14ac:dyDescent="0.2">
      <c r="A350" s="2">
        <v>349</v>
      </c>
      <c r="B350" s="3">
        <v>45044</v>
      </c>
      <c r="C350" s="2">
        <v>9</v>
      </c>
      <c r="D350" s="2">
        <v>4</v>
      </c>
      <c r="E350" s="2">
        <v>23</v>
      </c>
      <c r="F350" t="str">
        <f t="shared" si="57"/>
        <v>Friday</v>
      </c>
      <c r="G350" t="str">
        <f t="shared" si="58"/>
        <v>April</v>
      </c>
      <c r="H350" t="str">
        <f>VLOOKUP(C350,Productos!A:B,2,0)</f>
        <v>Producto I</v>
      </c>
      <c r="I350">
        <f>VLOOKUP(Ventas!C350,Productos!A:C,3,0)</f>
        <v>26</v>
      </c>
      <c r="J350">
        <f>VLOOKUP(C350,Productos!$A$1:$D$11,4,0)</f>
        <v>52</v>
      </c>
      <c r="K350" s="7" t="str">
        <f>VLOOKUP(D350,Vendedores!$A$1:$F$5000,6,0)</f>
        <v>Fernandez, Isabel</v>
      </c>
      <c r="L350" s="7">
        <f>VLOOKUP(D350,Vendedores!$A$1:$E$50000,5,0)</f>
        <v>4345</v>
      </c>
      <c r="M350">
        <f>VLOOKUP(D350,Vendedores!A:F,2,FALSE)</f>
        <v>5</v>
      </c>
      <c r="N350" s="7" t="str">
        <f>VLOOKUP(Ventas!D350,Vendedores!A:G,7,0)</f>
        <v>Vendedor Sr</v>
      </c>
      <c r="O350">
        <f>VLOOKUP(D350,Vendedores!A:H,8,0)</f>
        <v>2</v>
      </c>
      <c r="P350" s="18">
        <f t="shared" si="59"/>
        <v>52</v>
      </c>
      <c r="Q350" s="9">
        <f t="shared" si="55"/>
        <v>26</v>
      </c>
      <c r="R350" s="9">
        <f t="shared" si="65"/>
        <v>26</v>
      </c>
      <c r="S350" s="9">
        <f t="shared" si="60"/>
        <v>26</v>
      </c>
      <c r="T350" s="9">
        <f>VLOOKUP(O350,Comisiones!A:N,HLOOKUP(G350,Comisiones!$1:$7,2,0),0)</f>
        <v>0.15</v>
      </c>
      <c r="U350" s="9">
        <f t="shared" si="56"/>
        <v>1196</v>
      </c>
      <c r="V350" s="9">
        <f t="shared" si="61"/>
        <v>598</v>
      </c>
      <c r="W350" s="9">
        <f t="shared" si="62"/>
        <v>179.4</v>
      </c>
      <c r="X350" s="9">
        <f t="shared" si="63"/>
        <v>418.6</v>
      </c>
      <c r="Y350" s="11">
        <f t="shared" si="64"/>
        <v>0.35000000000000003</v>
      </c>
    </row>
    <row r="351" spans="1:25" x14ac:dyDescent="0.2">
      <c r="A351" s="2">
        <v>350</v>
      </c>
      <c r="B351" s="3">
        <v>45044</v>
      </c>
      <c r="C351" s="2">
        <v>3</v>
      </c>
      <c r="D351" s="2">
        <v>26</v>
      </c>
      <c r="E351" s="2">
        <v>24</v>
      </c>
      <c r="F351" t="str">
        <f t="shared" si="57"/>
        <v>Friday</v>
      </c>
      <c r="G351" t="str">
        <f t="shared" si="58"/>
        <v>April</v>
      </c>
      <c r="H351" t="str">
        <f>VLOOKUP(C351,Productos!A:B,2,0)</f>
        <v>Producto C</v>
      </c>
      <c r="I351">
        <f>VLOOKUP(Ventas!C351,Productos!A:C,3,0)</f>
        <v>23</v>
      </c>
      <c r="J351">
        <f>VLOOKUP(C351,Productos!$A$1:$D$11,4,0)</f>
        <v>46</v>
      </c>
      <c r="K351" s="7" t="str">
        <f>VLOOKUP(D351,Vendedores!$A$1:$F$5000,6,0)</f>
        <v>Gomez, Pilar</v>
      </c>
      <c r="L351" s="7">
        <f>VLOOKUP(D351,Vendedores!$A$1:$E$50000,5,0)</f>
        <v>2557</v>
      </c>
      <c r="M351">
        <f>VLOOKUP(D351,Vendedores!A:F,2,FALSE)</f>
        <v>7</v>
      </c>
      <c r="N351" s="7" t="str">
        <f>VLOOKUP(Ventas!D351,Vendedores!A:G,7,0)</f>
        <v>Vendedor Jr</v>
      </c>
      <c r="O351">
        <f>VLOOKUP(D351,Vendedores!A:H,8,0)</f>
        <v>2</v>
      </c>
      <c r="P351" s="18">
        <f t="shared" si="59"/>
        <v>46</v>
      </c>
      <c r="Q351" s="9">
        <f t="shared" si="55"/>
        <v>23</v>
      </c>
      <c r="R351" s="9">
        <f t="shared" si="65"/>
        <v>23</v>
      </c>
      <c r="S351" s="9">
        <f t="shared" si="60"/>
        <v>23</v>
      </c>
      <c r="T351" s="9">
        <f>VLOOKUP(O351,Comisiones!A:N,HLOOKUP(G351,Comisiones!$1:$7,2,0),0)</f>
        <v>0.15</v>
      </c>
      <c r="U351" s="9">
        <f t="shared" si="56"/>
        <v>1104</v>
      </c>
      <c r="V351" s="9">
        <f t="shared" si="61"/>
        <v>552</v>
      </c>
      <c r="W351" s="9">
        <f t="shared" si="62"/>
        <v>165.6</v>
      </c>
      <c r="X351" s="9">
        <f t="shared" si="63"/>
        <v>386.4</v>
      </c>
      <c r="Y351" s="11">
        <f t="shared" si="64"/>
        <v>0.35</v>
      </c>
    </row>
    <row r="352" spans="1:25" x14ac:dyDescent="0.2">
      <c r="A352" s="2">
        <v>351</v>
      </c>
      <c r="B352" s="3">
        <v>45044</v>
      </c>
      <c r="C352" s="2">
        <v>5</v>
      </c>
      <c r="D352" s="2">
        <v>6</v>
      </c>
      <c r="E352" s="2">
        <v>14</v>
      </c>
      <c r="F352" t="str">
        <f t="shared" si="57"/>
        <v>Friday</v>
      </c>
      <c r="G352" t="str">
        <f t="shared" si="58"/>
        <v>April</v>
      </c>
      <c r="H352" t="str">
        <f>VLOOKUP(C352,Productos!A:B,2,0)</f>
        <v>Producto E</v>
      </c>
      <c r="I352">
        <f>VLOOKUP(Ventas!C352,Productos!A:C,3,0)</f>
        <v>24</v>
      </c>
      <c r="J352">
        <f>VLOOKUP(C352,Productos!$A$1:$D$11,4,0)</f>
        <v>48</v>
      </c>
      <c r="K352" s="7" t="str">
        <f>VLOOKUP(D352,Vendedores!$A$1:$F$5000,6,0)</f>
        <v>Martinez, Pilar</v>
      </c>
      <c r="L352" s="7">
        <f>VLOOKUP(D352,Vendedores!$A$1:$E$50000,5,0)</f>
        <v>2700</v>
      </c>
      <c r="M352">
        <f>VLOOKUP(D352,Vendedores!A:F,2,FALSE)</f>
        <v>2</v>
      </c>
      <c r="N352" s="7" t="str">
        <f>VLOOKUP(Ventas!D352,Vendedores!A:G,7,0)</f>
        <v>Director</v>
      </c>
      <c r="O352">
        <f>VLOOKUP(D352,Vendedores!A:H,8,0)</f>
        <v>4</v>
      </c>
      <c r="P352" s="18">
        <f t="shared" si="59"/>
        <v>43.2</v>
      </c>
      <c r="Q352" s="9">
        <f t="shared" si="55"/>
        <v>24</v>
      </c>
      <c r="R352" s="9">
        <f t="shared" si="65"/>
        <v>24</v>
      </c>
      <c r="S352" s="9">
        <f t="shared" si="60"/>
        <v>24</v>
      </c>
      <c r="T352" s="9">
        <f>VLOOKUP(O352,Comisiones!A:N,HLOOKUP(G352,Comisiones!$1:$7,2,0),0)</f>
        <v>0.19</v>
      </c>
      <c r="U352" s="9">
        <f t="shared" si="56"/>
        <v>604.80000000000007</v>
      </c>
      <c r="V352" s="9">
        <f t="shared" si="61"/>
        <v>336</v>
      </c>
      <c r="W352" s="9">
        <f t="shared" si="62"/>
        <v>114.91200000000002</v>
      </c>
      <c r="X352" s="9">
        <f t="shared" si="63"/>
        <v>153.88800000000003</v>
      </c>
      <c r="Y352" s="11">
        <f t="shared" si="64"/>
        <v>0.25444444444444447</v>
      </c>
    </row>
    <row r="353" spans="1:25" x14ac:dyDescent="0.2">
      <c r="A353" s="2">
        <v>352</v>
      </c>
      <c r="B353" s="3">
        <v>45045</v>
      </c>
      <c r="C353" s="2">
        <v>9</v>
      </c>
      <c r="D353" s="2">
        <v>8</v>
      </c>
      <c r="E353" s="2">
        <v>19</v>
      </c>
      <c r="F353" t="str">
        <f t="shared" si="57"/>
        <v>Saturday</v>
      </c>
      <c r="G353" t="str">
        <f t="shared" si="58"/>
        <v>April</v>
      </c>
      <c r="H353" t="str">
        <f>VLOOKUP(C353,Productos!A:B,2,0)</f>
        <v>Producto I</v>
      </c>
      <c r="I353">
        <f>VLOOKUP(Ventas!C353,Productos!A:C,3,0)</f>
        <v>26</v>
      </c>
      <c r="J353">
        <f>VLOOKUP(C353,Productos!$A$1:$D$11,4,0)</f>
        <v>52</v>
      </c>
      <c r="K353" s="7" t="str">
        <f>VLOOKUP(D353,Vendedores!$A$1:$F$5000,6,0)</f>
        <v>Perez, Manuel</v>
      </c>
      <c r="L353" s="7">
        <f>VLOOKUP(D353,Vendedores!$A$1:$E$50000,5,0)</f>
        <v>6768</v>
      </c>
      <c r="M353">
        <f>VLOOKUP(D353,Vendedores!A:F,2,FALSE)</f>
        <v>3</v>
      </c>
      <c r="N353" s="7" t="str">
        <f>VLOOKUP(Ventas!D353,Vendedores!A:G,7,0)</f>
        <v>Gerente</v>
      </c>
      <c r="O353">
        <f>VLOOKUP(D353,Vendedores!A:H,8,0)</f>
        <v>3</v>
      </c>
      <c r="P353" s="18">
        <f t="shared" si="59"/>
        <v>46.800000000000004</v>
      </c>
      <c r="Q353" s="9">
        <f t="shared" si="55"/>
        <v>26</v>
      </c>
      <c r="R353" s="9">
        <f t="shared" si="65"/>
        <v>26</v>
      </c>
      <c r="S353" s="9">
        <f t="shared" si="60"/>
        <v>26</v>
      </c>
      <c r="T353" s="9">
        <f>VLOOKUP(O353,Comisiones!A:N,HLOOKUP(G353,Comisiones!$1:$7,2,0),0)</f>
        <v>0.17</v>
      </c>
      <c r="U353" s="9">
        <f t="shared" si="56"/>
        <v>889.2</v>
      </c>
      <c r="V353" s="9">
        <f t="shared" si="61"/>
        <v>494</v>
      </c>
      <c r="W353" s="9">
        <f t="shared" si="62"/>
        <v>151.16400000000002</v>
      </c>
      <c r="X353" s="9">
        <f t="shared" si="63"/>
        <v>244.03600000000006</v>
      </c>
      <c r="Y353" s="11">
        <f t="shared" si="64"/>
        <v>0.27444444444444449</v>
      </c>
    </row>
    <row r="354" spans="1:25" x14ac:dyDescent="0.2">
      <c r="A354" s="2">
        <v>353</v>
      </c>
      <c r="B354" s="3">
        <v>45045</v>
      </c>
      <c r="C354" s="2">
        <v>10</v>
      </c>
      <c r="D354" s="2">
        <v>1</v>
      </c>
      <c r="E354" s="2">
        <v>19</v>
      </c>
      <c r="F354" t="str">
        <f t="shared" si="57"/>
        <v>Saturday</v>
      </c>
      <c r="G354" t="str">
        <f t="shared" si="58"/>
        <v>April</v>
      </c>
      <c r="H354" t="str">
        <f>VLOOKUP(C354,Productos!A:B,2,0)</f>
        <v>Producto J</v>
      </c>
      <c r="I354">
        <f>VLOOKUP(Ventas!C354,Productos!A:C,3,0)</f>
        <v>29</v>
      </c>
      <c r="J354">
        <f>VLOOKUP(C354,Productos!$A$1:$D$11,4,0)</f>
        <v>58</v>
      </c>
      <c r="K354" s="7" t="str">
        <f>VLOOKUP(D354,Vendedores!$A$1:$F$5000,6,0)</f>
        <v>Garcia, Juan</v>
      </c>
      <c r="L354" s="7">
        <f>VLOOKUP(D354,Vendedores!$A$1:$E$50000,5,0)</f>
        <v>7402</v>
      </c>
      <c r="M354">
        <f>VLOOKUP(D354,Vendedores!A:F,2,FALSE)</f>
        <v>7</v>
      </c>
      <c r="N354" s="7" t="str">
        <f>VLOOKUP(Ventas!D354,Vendedores!A:G,7,0)</f>
        <v>Vendedor Jr</v>
      </c>
      <c r="O354">
        <f>VLOOKUP(D354,Vendedores!A:H,8,0)</f>
        <v>2</v>
      </c>
      <c r="P354" s="18">
        <f t="shared" si="59"/>
        <v>58</v>
      </c>
      <c r="Q354" s="9">
        <f t="shared" si="55"/>
        <v>29</v>
      </c>
      <c r="R354" s="9">
        <f t="shared" si="65"/>
        <v>29</v>
      </c>
      <c r="S354" s="9">
        <f t="shared" si="60"/>
        <v>29</v>
      </c>
      <c r="T354" s="9">
        <f>VLOOKUP(O354,Comisiones!A:N,HLOOKUP(G354,Comisiones!$1:$7,2,0),0)</f>
        <v>0.15</v>
      </c>
      <c r="U354" s="9">
        <f t="shared" si="56"/>
        <v>1102</v>
      </c>
      <c r="V354" s="9">
        <f t="shared" si="61"/>
        <v>551</v>
      </c>
      <c r="W354" s="9">
        <f t="shared" si="62"/>
        <v>165.29999999999998</v>
      </c>
      <c r="X354" s="9">
        <f t="shared" si="63"/>
        <v>385.70000000000005</v>
      </c>
      <c r="Y354" s="11">
        <f t="shared" si="64"/>
        <v>0.35000000000000003</v>
      </c>
    </row>
    <row r="355" spans="1:25" x14ac:dyDescent="0.2">
      <c r="A355" s="2">
        <v>354</v>
      </c>
      <c r="B355" s="3">
        <v>45045</v>
      </c>
      <c r="C355" s="2">
        <v>9</v>
      </c>
      <c r="D355" s="2">
        <v>11</v>
      </c>
      <c r="E355" s="2">
        <v>19</v>
      </c>
      <c r="F355" t="str">
        <f t="shared" si="57"/>
        <v>Saturday</v>
      </c>
      <c r="G355" t="str">
        <f t="shared" si="58"/>
        <v>April</v>
      </c>
      <c r="H355" t="str">
        <f>VLOOKUP(C355,Productos!A:B,2,0)</f>
        <v>Producto I</v>
      </c>
      <c r="I355">
        <f>VLOOKUP(Ventas!C355,Productos!A:C,3,0)</f>
        <v>26</v>
      </c>
      <c r="J355">
        <f>VLOOKUP(C355,Productos!$A$1:$D$11,4,0)</f>
        <v>52</v>
      </c>
      <c r="K355" s="7" t="str">
        <f>VLOOKUP(D355,Vendedores!$A$1:$F$5000,6,0)</f>
        <v>Garcia, Isabel</v>
      </c>
      <c r="L355" s="7">
        <f>VLOOKUP(D355,Vendedores!$A$1:$E$50000,5,0)</f>
        <v>3985</v>
      </c>
      <c r="M355">
        <f>VLOOKUP(D355,Vendedores!A:F,2,FALSE)</f>
        <v>6</v>
      </c>
      <c r="N355" s="7" t="str">
        <f>VLOOKUP(Ventas!D355,Vendedores!A:G,7,0)</f>
        <v>Vendedor Ssr</v>
      </c>
      <c r="O355">
        <f>VLOOKUP(D355,Vendedores!A:H,8,0)</f>
        <v>2</v>
      </c>
      <c r="P355" s="18">
        <f t="shared" si="59"/>
        <v>52</v>
      </c>
      <c r="Q355" s="9">
        <f t="shared" si="55"/>
        <v>26</v>
      </c>
      <c r="R355" s="9">
        <f t="shared" si="65"/>
        <v>26</v>
      </c>
      <c r="S355" s="9">
        <f t="shared" si="60"/>
        <v>26</v>
      </c>
      <c r="T355" s="9">
        <f>VLOOKUP(O355,Comisiones!A:N,HLOOKUP(G355,Comisiones!$1:$7,2,0),0)</f>
        <v>0.15</v>
      </c>
      <c r="U355" s="9">
        <f t="shared" si="56"/>
        <v>988</v>
      </c>
      <c r="V355" s="9">
        <f t="shared" si="61"/>
        <v>494</v>
      </c>
      <c r="W355" s="9">
        <f t="shared" si="62"/>
        <v>148.19999999999999</v>
      </c>
      <c r="X355" s="9">
        <f t="shared" si="63"/>
        <v>345.79999999999995</v>
      </c>
      <c r="Y355" s="11">
        <f t="shared" si="64"/>
        <v>0.35</v>
      </c>
    </row>
    <row r="356" spans="1:25" x14ac:dyDescent="0.2">
      <c r="A356" s="2">
        <v>355</v>
      </c>
      <c r="B356" s="3">
        <v>45046</v>
      </c>
      <c r="C356" s="2">
        <v>8</v>
      </c>
      <c r="D356" s="2">
        <v>29</v>
      </c>
      <c r="E356" s="2">
        <v>12</v>
      </c>
      <c r="F356" t="str">
        <f t="shared" si="57"/>
        <v>Sunday</v>
      </c>
      <c r="G356" t="str">
        <f t="shared" si="58"/>
        <v>April</v>
      </c>
      <c r="H356" t="str">
        <f>VLOOKUP(C356,Productos!A:B,2,0)</f>
        <v>Producto H</v>
      </c>
      <c r="I356">
        <f>VLOOKUP(Ventas!C356,Productos!A:C,3,0)</f>
        <v>14</v>
      </c>
      <c r="J356">
        <f>VLOOKUP(C356,Productos!$A$1:$D$11,4,0)</f>
        <v>28</v>
      </c>
      <c r="K356" s="7" t="str">
        <f>VLOOKUP(D356,Vendedores!$A$1:$F$5000,6,0)</f>
        <v>Rodriguez, Jose</v>
      </c>
      <c r="L356" s="7">
        <f>VLOOKUP(D356,Vendedores!$A$1:$E$50000,5,0)</f>
        <v>4645</v>
      </c>
      <c r="M356">
        <f>VLOOKUP(D356,Vendedores!A:F,2,FALSE)</f>
        <v>5</v>
      </c>
      <c r="N356" s="7" t="str">
        <f>VLOOKUP(Ventas!D356,Vendedores!A:G,7,0)</f>
        <v>Vendedor Sr</v>
      </c>
      <c r="O356">
        <f>VLOOKUP(D356,Vendedores!A:H,8,0)</f>
        <v>2</v>
      </c>
      <c r="P356" s="18">
        <f t="shared" si="59"/>
        <v>33.6</v>
      </c>
      <c r="Q356" s="9">
        <f t="shared" si="55"/>
        <v>14</v>
      </c>
      <c r="R356" s="9">
        <f t="shared" si="65"/>
        <v>14</v>
      </c>
      <c r="S356" s="9">
        <f t="shared" si="60"/>
        <v>14</v>
      </c>
      <c r="T356" s="9">
        <f>VLOOKUP(O356,Comisiones!A:N,HLOOKUP(G356,Comisiones!$1:$7,2,0),0)</f>
        <v>0.15</v>
      </c>
      <c r="U356" s="9">
        <f t="shared" si="56"/>
        <v>403.20000000000005</v>
      </c>
      <c r="V356" s="9">
        <f t="shared" si="61"/>
        <v>168</v>
      </c>
      <c r="W356" s="9">
        <f t="shared" si="62"/>
        <v>60.480000000000004</v>
      </c>
      <c r="X356" s="9">
        <f t="shared" si="63"/>
        <v>174.72000000000003</v>
      </c>
      <c r="Y356" s="11">
        <f t="shared" si="64"/>
        <v>0.43333333333333335</v>
      </c>
    </row>
    <row r="357" spans="1:25" x14ac:dyDescent="0.2">
      <c r="A357" s="2">
        <v>356</v>
      </c>
      <c r="B357" s="3">
        <v>45046</v>
      </c>
      <c r="C357" s="2">
        <v>10</v>
      </c>
      <c r="D357" s="2">
        <v>27</v>
      </c>
      <c r="E357" s="2">
        <v>9</v>
      </c>
      <c r="F357" t="str">
        <f t="shared" si="57"/>
        <v>Sunday</v>
      </c>
      <c r="G357" t="str">
        <f t="shared" si="58"/>
        <v>April</v>
      </c>
      <c r="H357" t="str">
        <f>VLOOKUP(C357,Productos!A:B,2,0)</f>
        <v>Producto J</v>
      </c>
      <c r="I357">
        <f>VLOOKUP(Ventas!C357,Productos!A:C,3,0)</f>
        <v>29</v>
      </c>
      <c r="J357">
        <f>VLOOKUP(C357,Productos!$A$1:$D$11,4,0)</f>
        <v>58</v>
      </c>
      <c r="K357" s="7" t="str">
        <f>VLOOKUP(D357,Vendedores!$A$1:$F$5000,6,0)</f>
        <v>Martin, Antonio</v>
      </c>
      <c r="L357" s="7">
        <f>VLOOKUP(D357,Vendedores!$A$1:$E$50000,5,0)</f>
        <v>1057</v>
      </c>
      <c r="M357">
        <f>VLOOKUP(D357,Vendedores!A:F,2,FALSE)</f>
        <v>8</v>
      </c>
      <c r="N357" s="7" t="str">
        <f>VLOOKUP(Ventas!D357,Vendedores!A:G,7,0)</f>
        <v>Pasante</v>
      </c>
      <c r="O357">
        <f>VLOOKUP(D357,Vendedores!A:H,8,0)</f>
        <v>1</v>
      </c>
      <c r="P357" s="18">
        <f t="shared" si="59"/>
        <v>69.599999999999994</v>
      </c>
      <c r="Q357" s="9">
        <f t="shared" si="55"/>
        <v>29</v>
      </c>
      <c r="R357" s="9">
        <f t="shared" si="65"/>
        <v>29</v>
      </c>
      <c r="S357" s="9">
        <f t="shared" si="60"/>
        <v>29</v>
      </c>
      <c r="T357" s="9">
        <f>VLOOKUP(O357,Comisiones!A:N,HLOOKUP(G357,Comisiones!$1:$7,2,0),0)</f>
        <v>0.14000000000000001</v>
      </c>
      <c r="U357" s="9">
        <f t="shared" si="56"/>
        <v>626.4</v>
      </c>
      <c r="V357" s="9">
        <f t="shared" si="61"/>
        <v>261</v>
      </c>
      <c r="W357" s="9">
        <f t="shared" si="62"/>
        <v>87.696000000000012</v>
      </c>
      <c r="X357" s="9">
        <f t="shared" si="63"/>
        <v>277.70399999999995</v>
      </c>
      <c r="Y357" s="11">
        <f t="shared" si="64"/>
        <v>0.44333333333333325</v>
      </c>
    </row>
    <row r="358" spans="1:25" x14ac:dyDescent="0.2">
      <c r="A358" s="2">
        <v>357</v>
      </c>
      <c r="B358" s="3">
        <v>45046</v>
      </c>
      <c r="C358" s="2">
        <v>10</v>
      </c>
      <c r="D358" s="2">
        <v>25</v>
      </c>
      <c r="E358" s="2">
        <v>10</v>
      </c>
      <c r="F358" t="str">
        <f t="shared" si="57"/>
        <v>Sunday</v>
      </c>
      <c r="G358" t="str">
        <f t="shared" si="58"/>
        <v>April</v>
      </c>
      <c r="H358" t="str">
        <f>VLOOKUP(C358,Productos!A:B,2,0)</f>
        <v>Producto J</v>
      </c>
      <c r="I358">
        <f>VLOOKUP(Ventas!C358,Productos!A:C,3,0)</f>
        <v>29</v>
      </c>
      <c r="J358">
        <f>VLOOKUP(C358,Productos!$A$1:$D$11,4,0)</f>
        <v>58</v>
      </c>
      <c r="K358" s="7" t="str">
        <f>VLOOKUP(D358,Vendedores!$A$1:$F$5000,6,0)</f>
        <v>Perez, Laura</v>
      </c>
      <c r="L358" s="7">
        <f>VLOOKUP(D358,Vendedores!$A$1:$E$50000,5,0)</f>
        <v>3586</v>
      </c>
      <c r="M358">
        <f>VLOOKUP(D358,Vendedores!A:F,2,FALSE)</f>
        <v>6</v>
      </c>
      <c r="N358" s="7" t="str">
        <f>VLOOKUP(Ventas!D358,Vendedores!A:G,7,0)</f>
        <v>Vendedor Ssr</v>
      </c>
      <c r="O358">
        <f>VLOOKUP(D358,Vendedores!A:H,8,0)</f>
        <v>2</v>
      </c>
      <c r="P358" s="18">
        <f t="shared" si="59"/>
        <v>69.599999999999994</v>
      </c>
      <c r="Q358" s="9">
        <f t="shared" si="55"/>
        <v>29</v>
      </c>
      <c r="R358" s="9">
        <f t="shared" si="65"/>
        <v>29</v>
      </c>
      <c r="S358" s="9">
        <f t="shared" si="60"/>
        <v>29</v>
      </c>
      <c r="T358" s="9">
        <f>VLOOKUP(O358,Comisiones!A:N,HLOOKUP(G358,Comisiones!$1:$7,2,0),0)</f>
        <v>0.15</v>
      </c>
      <c r="U358" s="9">
        <f t="shared" si="56"/>
        <v>696</v>
      </c>
      <c r="V358" s="9">
        <f t="shared" si="61"/>
        <v>290</v>
      </c>
      <c r="W358" s="9">
        <f t="shared" si="62"/>
        <v>104.39999999999999</v>
      </c>
      <c r="X358" s="9">
        <f t="shared" si="63"/>
        <v>301.60000000000002</v>
      </c>
      <c r="Y358" s="11">
        <f t="shared" si="64"/>
        <v>0.43333333333333335</v>
      </c>
    </row>
    <row r="359" spans="1:25" x14ac:dyDescent="0.2">
      <c r="A359" s="2">
        <v>358</v>
      </c>
      <c r="B359" s="3">
        <v>45047</v>
      </c>
      <c r="C359" s="2">
        <v>10</v>
      </c>
      <c r="D359" s="2">
        <v>22</v>
      </c>
      <c r="E359" s="2">
        <v>15</v>
      </c>
      <c r="F359" t="str">
        <f t="shared" si="57"/>
        <v>Monday</v>
      </c>
      <c r="G359" t="str">
        <f t="shared" si="58"/>
        <v>May</v>
      </c>
      <c r="H359" t="str">
        <f>VLOOKUP(C359,Productos!A:B,2,0)</f>
        <v>Producto J</v>
      </c>
      <c r="I359">
        <f>VLOOKUP(Ventas!C359,Productos!A:C,3,0)</f>
        <v>29</v>
      </c>
      <c r="J359">
        <f>VLOOKUP(C359,Productos!$A$1:$D$11,4,0)</f>
        <v>58</v>
      </c>
      <c r="K359" s="7" t="str">
        <f>VLOOKUP(D359,Vendedores!$A$1:$F$5000,6,0)</f>
        <v>Lopez, Ana</v>
      </c>
      <c r="L359" s="7">
        <f>VLOOKUP(D359,Vendedores!$A$1:$E$50000,5,0)</f>
        <v>1601</v>
      </c>
      <c r="M359">
        <f>VLOOKUP(D359,Vendedores!A:F,2,FALSE)</f>
        <v>8</v>
      </c>
      <c r="N359" s="7" t="str">
        <f>VLOOKUP(Ventas!D359,Vendedores!A:G,7,0)</f>
        <v>Pasante</v>
      </c>
      <c r="O359">
        <f>VLOOKUP(D359,Vendedores!A:H,8,0)</f>
        <v>1</v>
      </c>
      <c r="P359" s="18">
        <f t="shared" si="59"/>
        <v>58</v>
      </c>
      <c r="Q359" s="9">
        <f t="shared" si="55"/>
        <v>29</v>
      </c>
      <c r="R359" s="9">
        <f t="shared" si="65"/>
        <v>29</v>
      </c>
      <c r="S359" s="9">
        <f t="shared" si="60"/>
        <v>29</v>
      </c>
      <c r="T359" s="9">
        <f>VLOOKUP(O359,Comisiones!A:N,HLOOKUP(G359,Comisiones!$1:$7,2,0),0)</f>
        <v>0.2</v>
      </c>
      <c r="U359" s="9">
        <f t="shared" si="56"/>
        <v>870</v>
      </c>
      <c r="V359" s="9">
        <f t="shared" si="61"/>
        <v>435</v>
      </c>
      <c r="W359" s="9">
        <f t="shared" si="62"/>
        <v>174</v>
      </c>
      <c r="X359" s="9">
        <f t="shared" si="63"/>
        <v>261</v>
      </c>
      <c r="Y359" s="11">
        <f t="shared" si="64"/>
        <v>0.3</v>
      </c>
    </row>
    <row r="360" spans="1:25" x14ac:dyDescent="0.2">
      <c r="A360" s="2">
        <v>359</v>
      </c>
      <c r="B360" s="3">
        <v>45047</v>
      </c>
      <c r="C360" s="2">
        <v>9</v>
      </c>
      <c r="D360" s="2">
        <v>30</v>
      </c>
      <c r="E360" s="2">
        <v>14</v>
      </c>
      <c r="F360" t="str">
        <f t="shared" si="57"/>
        <v>Monday</v>
      </c>
      <c r="G360" t="str">
        <f t="shared" si="58"/>
        <v>May</v>
      </c>
      <c r="H360" t="str">
        <f>VLOOKUP(C360,Productos!A:B,2,0)</f>
        <v>Producto I</v>
      </c>
      <c r="I360">
        <f>VLOOKUP(Ventas!C360,Productos!A:C,3,0)</f>
        <v>26</v>
      </c>
      <c r="J360">
        <f>VLOOKUP(C360,Productos!$A$1:$D$11,4,0)</f>
        <v>52</v>
      </c>
      <c r="K360" s="7" t="str">
        <f>VLOOKUP(D360,Vendedores!$A$1:$F$5000,6,0)</f>
        <v>Gonzalez, Francisco</v>
      </c>
      <c r="L360" s="7">
        <f>VLOOKUP(D360,Vendedores!$A$1:$E$50000,5,0)</f>
        <v>3909</v>
      </c>
      <c r="M360">
        <f>VLOOKUP(D360,Vendedores!A:F,2,FALSE)</f>
        <v>6</v>
      </c>
      <c r="N360" s="7" t="str">
        <f>VLOOKUP(Ventas!D360,Vendedores!A:G,7,0)</f>
        <v>Vendedor Ssr</v>
      </c>
      <c r="O360">
        <f>VLOOKUP(D360,Vendedores!A:H,8,0)</f>
        <v>2</v>
      </c>
      <c r="P360" s="18">
        <f t="shared" si="59"/>
        <v>52</v>
      </c>
      <c r="Q360" s="9">
        <f t="shared" si="55"/>
        <v>26</v>
      </c>
      <c r="R360" s="9">
        <f t="shared" si="65"/>
        <v>26</v>
      </c>
      <c r="S360" s="9">
        <f t="shared" si="60"/>
        <v>26</v>
      </c>
      <c r="T360" s="9">
        <f>VLOOKUP(O360,Comisiones!A:N,HLOOKUP(G360,Comisiones!$1:$7,2,0),0)</f>
        <v>0.22</v>
      </c>
      <c r="U360" s="9">
        <f t="shared" si="56"/>
        <v>728</v>
      </c>
      <c r="V360" s="9">
        <f t="shared" si="61"/>
        <v>364</v>
      </c>
      <c r="W360" s="9">
        <f t="shared" si="62"/>
        <v>160.16</v>
      </c>
      <c r="X360" s="9">
        <f t="shared" si="63"/>
        <v>203.84000000000003</v>
      </c>
      <c r="Y360" s="11">
        <f t="shared" si="64"/>
        <v>0.28000000000000003</v>
      </c>
    </row>
    <row r="361" spans="1:25" x14ac:dyDescent="0.2">
      <c r="A361" s="2">
        <v>360</v>
      </c>
      <c r="B361" s="3">
        <v>45047</v>
      </c>
      <c r="C361" s="2">
        <v>7</v>
      </c>
      <c r="D361" s="2">
        <v>15</v>
      </c>
      <c r="E361" s="2">
        <v>9</v>
      </c>
      <c r="F361" t="str">
        <f t="shared" si="57"/>
        <v>Monday</v>
      </c>
      <c r="G361" t="str">
        <f t="shared" si="58"/>
        <v>May</v>
      </c>
      <c r="H361" t="str">
        <f>VLOOKUP(C361,Productos!A:B,2,0)</f>
        <v>Producto G</v>
      </c>
      <c r="I361">
        <f>VLOOKUP(Ventas!C361,Productos!A:C,3,0)</f>
        <v>17</v>
      </c>
      <c r="J361">
        <f>VLOOKUP(C361,Productos!$A$1:$D$11,4,0)</f>
        <v>34</v>
      </c>
      <c r="K361" s="7" t="str">
        <f>VLOOKUP(D361,Vendedores!$A$1:$F$5000,6,0)</f>
        <v>Gomez, David</v>
      </c>
      <c r="L361" s="7">
        <f>VLOOKUP(D361,Vendedores!$A$1:$E$50000,5,0)</f>
        <v>1821</v>
      </c>
      <c r="M361">
        <f>VLOOKUP(D361,Vendedores!A:F,2,FALSE)</f>
        <v>8</v>
      </c>
      <c r="N361" s="7" t="str">
        <f>VLOOKUP(Ventas!D361,Vendedores!A:G,7,0)</f>
        <v>Pasante</v>
      </c>
      <c r="O361">
        <f>VLOOKUP(D361,Vendedores!A:H,8,0)</f>
        <v>1</v>
      </c>
      <c r="P361" s="18">
        <f t="shared" si="59"/>
        <v>34</v>
      </c>
      <c r="Q361" s="9">
        <f t="shared" si="55"/>
        <v>17</v>
      </c>
      <c r="R361" s="9">
        <f t="shared" si="65"/>
        <v>17</v>
      </c>
      <c r="S361" s="9">
        <f t="shared" si="60"/>
        <v>17</v>
      </c>
      <c r="T361" s="9">
        <f>VLOOKUP(O361,Comisiones!A:N,HLOOKUP(G361,Comisiones!$1:$7,2,0),0)</f>
        <v>0.2</v>
      </c>
      <c r="U361" s="9">
        <f t="shared" si="56"/>
        <v>306</v>
      </c>
      <c r="V361" s="9">
        <f t="shared" si="61"/>
        <v>153</v>
      </c>
      <c r="W361" s="9">
        <f t="shared" si="62"/>
        <v>61.2</v>
      </c>
      <c r="X361" s="9">
        <f t="shared" si="63"/>
        <v>91.800000000000011</v>
      </c>
      <c r="Y361" s="11">
        <f t="shared" si="64"/>
        <v>0.30000000000000004</v>
      </c>
    </row>
    <row r="362" spans="1:25" x14ac:dyDescent="0.2">
      <c r="A362" s="2">
        <v>361</v>
      </c>
      <c r="B362" s="3">
        <v>45048</v>
      </c>
      <c r="C362" s="2">
        <v>8</v>
      </c>
      <c r="D362" s="2">
        <v>22</v>
      </c>
      <c r="E362" s="2">
        <v>14</v>
      </c>
      <c r="F362" t="str">
        <f t="shared" si="57"/>
        <v>Tuesday</v>
      </c>
      <c r="G362" t="str">
        <f t="shared" si="58"/>
        <v>May</v>
      </c>
      <c r="H362" t="str">
        <f>VLOOKUP(C362,Productos!A:B,2,0)</f>
        <v>Producto H</v>
      </c>
      <c r="I362">
        <f>VLOOKUP(Ventas!C362,Productos!A:C,3,0)</f>
        <v>14</v>
      </c>
      <c r="J362">
        <f>VLOOKUP(C362,Productos!$A$1:$D$11,4,0)</f>
        <v>28</v>
      </c>
      <c r="K362" s="7" t="str">
        <f>VLOOKUP(D362,Vendedores!$A$1:$F$5000,6,0)</f>
        <v>Lopez, Ana</v>
      </c>
      <c r="L362" s="7">
        <f>VLOOKUP(D362,Vendedores!$A$1:$E$50000,5,0)</f>
        <v>1601</v>
      </c>
      <c r="M362">
        <f>VLOOKUP(D362,Vendedores!A:F,2,FALSE)</f>
        <v>8</v>
      </c>
      <c r="N362" s="7" t="str">
        <f>VLOOKUP(Ventas!D362,Vendedores!A:G,7,0)</f>
        <v>Pasante</v>
      </c>
      <c r="O362">
        <f>VLOOKUP(D362,Vendedores!A:H,8,0)</f>
        <v>1</v>
      </c>
      <c r="P362" s="18">
        <f t="shared" si="59"/>
        <v>28</v>
      </c>
      <c r="Q362" s="9">
        <f t="shared" si="55"/>
        <v>14</v>
      </c>
      <c r="R362" s="9">
        <f t="shared" si="65"/>
        <v>14</v>
      </c>
      <c r="S362" s="9">
        <f t="shared" si="60"/>
        <v>14</v>
      </c>
      <c r="T362" s="9">
        <f>VLOOKUP(O362,Comisiones!A:N,HLOOKUP(G362,Comisiones!$1:$7,2,0),0)</f>
        <v>0.2</v>
      </c>
      <c r="U362" s="9">
        <f t="shared" si="56"/>
        <v>392</v>
      </c>
      <c r="V362" s="9">
        <f t="shared" si="61"/>
        <v>196</v>
      </c>
      <c r="W362" s="9">
        <f t="shared" si="62"/>
        <v>78.400000000000006</v>
      </c>
      <c r="X362" s="9">
        <f t="shared" si="63"/>
        <v>117.60000000000002</v>
      </c>
      <c r="Y362" s="11">
        <f t="shared" si="64"/>
        <v>0.30000000000000004</v>
      </c>
    </row>
    <row r="363" spans="1:25" x14ac:dyDescent="0.2">
      <c r="A363" s="2">
        <v>362</v>
      </c>
      <c r="B363" s="3">
        <v>45048</v>
      </c>
      <c r="C363" s="2">
        <v>1</v>
      </c>
      <c r="D363" s="2">
        <v>24</v>
      </c>
      <c r="E363" s="2">
        <v>15</v>
      </c>
      <c r="F363" t="str">
        <f t="shared" si="57"/>
        <v>Tuesday</v>
      </c>
      <c r="G363" t="str">
        <f t="shared" si="58"/>
        <v>May</v>
      </c>
      <c r="H363" t="str">
        <f>VLOOKUP(C363,Productos!A:B,2,0)</f>
        <v>Producto A</v>
      </c>
      <c r="I363">
        <f>VLOOKUP(Ventas!C363,Productos!A:C,3,0)</f>
        <v>10</v>
      </c>
      <c r="J363">
        <f>VLOOKUP(C363,Productos!$A$1:$D$11,4,0)</f>
        <v>20</v>
      </c>
      <c r="K363" s="7" t="str">
        <f>VLOOKUP(D363,Vendedores!$A$1:$F$5000,6,0)</f>
        <v>Sanchez, Isabel</v>
      </c>
      <c r="L363" s="7">
        <f>VLOOKUP(D363,Vendedores!$A$1:$E$50000,5,0)</f>
        <v>4875</v>
      </c>
      <c r="M363">
        <f>VLOOKUP(D363,Vendedores!A:F,2,FALSE)</f>
        <v>5</v>
      </c>
      <c r="N363" s="7" t="str">
        <f>VLOOKUP(Ventas!D363,Vendedores!A:G,7,0)</f>
        <v>Vendedor Sr</v>
      </c>
      <c r="O363">
        <f>VLOOKUP(D363,Vendedores!A:H,8,0)</f>
        <v>2</v>
      </c>
      <c r="P363" s="18">
        <f t="shared" si="59"/>
        <v>20</v>
      </c>
      <c r="Q363" s="9">
        <f t="shared" si="55"/>
        <v>10</v>
      </c>
      <c r="R363" s="9">
        <f t="shared" si="65"/>
        <v>10</v>
      </c>
      <c r="S363" s="9">
        <f t="shared" si="60"/>
        <v>10</v>
      </c>
      <c r="T363" s="9">
        <f>VLOOKUP(O363,Comisiones!A:N,HLOOKUP(G363,Comisiones!$1:$7,2,0),0)</f>
        <v>0.22</v>
      </c>
      <c r="U363" s="9">
        <f t="shared" si="56"/>
        <v>300</v>
      </c>
      <c r="V363" s="9">
        <f t="shared" si="61"/>
        <v>150</v>
      </c>
      <c r="W363" s="9">
        <f t="shared" si="62"/>
        <v>66</v>
      </c>
      <c r="X363" s="9">
        <f t="shared" si="63"/>
        <v>84</v>
      </c>
      <c r="Y363" s="11">
        <f t="shared" si="64"/>
        <v>0.28000000000000003</v>
      </c>
    </row>
    <row r="364" spans="1:25" x14ac:dyDescent="0.2">
      <c r="A364" s="2">
        <v>363</v>
      </c>
      <c r="B364" s="3">
        <v>45048</v>
      </c>
      <c r="C364" s="2">
        <v>4</v>
      </c>
      <c r="D364" s="2">
        <v>17</v>
      </c>
      <c r="E364" s="2">
        <v>20</v>
      </c>
      <c r="F364" t="str">
        <f t="shared" si="57"/>
        <v>Tuesday</v>
      </c>
      <c r="G364" t="str">
        <f t="shared" si="58"/>
        <v>May</v>
      </c>
      <c r="H364" t="str">
        <f>VLOOKUP(C364,Productos!A:B,2,0)</f>
        <v>Producto D</v>
      </c>
      <c r="I364">
        <f>VLOOKUP(Ventas!C364,Productos!A:C,3,0)</f>
        <v>14</v>
      </c>
      <c r="J364">
        <f>VLOOKUP(C364,Productos!$A$1:$D$11,4,0)</f>
        <v>28</v>
      </c>
      <c r="K364" s="7" t="str">
        <f>VLOOKUP(D364,Vendedores!$A$1:$F$5000,6,0)</f>
        <v>Messi, Lionel</v>
      </c>
      <c r="L364" s="7">
        <f>VLOOKUP(D364,Vendedores!$A$1:$E$50000,5,0)</f>
        <v>8512</v>
      </c>
      <c r="M364">
        <f>VLOOKUP(D364,Vendedores!A:F,2,FALSE)</f>
        <v>1</v>
      </c>
      <c r="N364" s="7" t="str">
        <f>VLOOKUP(Ventas!D364,Vendedores!A:G,7,0)</f>
        <v>CEO</v>
      </c>
      <c r="O364">
        <f>VLOOKUP(D364,Vendedores!A:H,8,0)</f>
        <v>5</v>
      </c>
      <c r="P364" s="18">
        <f t="shared" si="59"/>
        <v>25.2</v>
      </c>
      <c r="Q364" s="9">
        <f t="shared" si="55"/>
        <v>14</v>
      </c>
      <c r="R364" s="9">
        <f t="shared" si="65"/>
        <v>14</v>
      </c>
      <c r="S364" s="9">
        <f t="shared" si="60"/>
        <v>14</v>
      </c>
      <c r="T364" s="9">
        <f>VLOOKUP(O364,Comisiones!A:N,HLOOKUP(G364,Comisiones!$1:$7,2,0),0)</f>
        <v>0.28999999999999998</v>
      </c>
      <c r="U364" s="9">
        <f t="shared" si="56"/>
        <v>504</v>
      </c>
      <c r="V364" s="9">
        <f t="shared" si="61"/>
        <v>280</v>
      </c>
      <c r="W364" s="9">
        <f t="shared" si="62"/>
        <v>146.16</v>
      </c>
      <c r="X364" s="9">
        <f t="shared" si="63"/>
        <v>77.840000000000032</v>
      </c>
      <c r="Y364" s="11">
        <f t="shared" si="64"/>
        <v>0.1544444444444445</v>
      </c>
    </row>
    <row r="365" spans="1:25" x14ac:dyDescent="0.2">
      <c r="A365" s="2">
        <v>364</v>
      </c>
      <c r="B365" s="3">
        <v>45049</v>
      </c>
      <c r="C365" s="2">
        <v>7</v>
      </c>
      <c r="D365" s="2">
        <v>34</v>
      </c>
      <c r="E365" s="2">
        <v>14</v>
      </c>
      <c r="F365" t="str">
        <f t="shared" si="57"/>
        <v>Wednesday</v>
      </c>
      <c r="G365" t="str">
        <f t="shared" si="58"/>
        <v>May</v>
      </c>
      <c r="H365" t="str">
        <f>VLOOKUP(C365,Productos!A:B,2,0)</f>
        <v>Producto G</v>
      </c>
      <c r="I365">
        <f>VLOOKUP(Ventas!C365,Productos!A:C,3,0)</f>
        <v>17</v>
      </c>
      <c r="J365">
        <f>VLOOKUP(C365,Productos!$A$1:$D$11,4,0)</f>
        <v>34</v>
      </c>
      <c r="K365" s="7" t="str">
        <f>VLOOKUP(D365,Vendedores!$A$1:$F$5000,6,0)</f>
        <v>Lopez, Teresa</v>
      </c>
      <c r="L365" s="7">
        <f>VLOOKUP(D365,Vendedores!$A$1:$E$50000,5,0)</f>
        <v>3680</v>
      </c>
      <c r="M365">
        <f>VLOOKUP(D365,Vendedores!A:F,2,FALSE)</f>
        <v>6</v>
      </c>
      <c r="N365" s="7" t="str">
        <f>VLOOKUP(Ventas!D365,Vendedores!A:G,7,0)</f>
        <v>Vendedor Ssr</v>
      </c>
      <c r="O365">
        <f>VLOOKUP(D365,Vendedores!A:H,8,0)</f>
        <v>2</v>
      </c>
      <c r="P365" s="18">
        <f t="shared" si="59"/>
        <v>34</v>
      </c>
      <c r="Q365" s="9">
        <f t="shared" si="55"/>
        <v>17</v>
      </c>
      <c r="R365" s="9">
        <f t="shared" si="65"/>
        <v>17</v>
      </c>
      <c r="S365" s="9">
        <f t="shared" si="60"/>
        <v>17</v>
      </c>
      <c r="T365" s="9">
        <f>VLOOKUP(O365,Comisiones!A:N,HLOOKUP(G365,Comisiones!$1:$7,2,0),0)</f>
        <v>0.22</v>
      </c>
      <c r="U365" s="9">
        <f t="shared" si="56"/>
        <v>476</v>
      </c>
      <c r="V365" s="9">
        <f t="shared" si="61"/>
        <v>238</v>
      </c>
      <c r="W365" s="9">
        <f t="shared" si="62"/>
        <v>104.72</v>
      </c>
      <c r="X365" s="9">
        <f t="shared" si="63"/>
        <v>133.27999999999997</v>
      </c>
      <c r="Y365" s="11">
        <f t="shared" si="64"/>
        <v>0.27999999999999992</v>
      </c>
    </row>
    <row r="366" spans="1:25" x14ac:dyDescent="0.2">
      <c r="A366" s="2">
        <v>365</v>
      </c>
      <c r="B366" s="3">
        <v>45049</v>
      </c>
      <c r="C366" s="2">
        <v>9</v>
      </c>
      <c r="D366" s="2">
        <v>38</v>
      </c>
      <c r="E366" s="2">
        <v>12</v>
      </c>
      <c r="F366" t="str">
        <f t="shared" si="57"/>
        <v>Wednesday</v>
      </c>
      <c r="G366" t="str">
        <f t="shared" si="58"/>
        <v>May</v>
      </c>
      <c r="H366" t="str">
        <f>VLOOKUP(C366,Productos!A:B,2,0)</f>
        <v>Producto I</v>
      </c>
      <c r="I366">
        <f>VLOOKUP(Ventas!C366,Productos!A:C,3,0)</f>
        <v>26</v>
      </c>
      <c r="J366">
        <f>VLOOKUP(C366,Productos!$A$1:$D$11,4,0)</f>
        <v>52</v>
      </c>
      <c r="K366" s="7" t="str">
        <f>VLOOKUP(D366,Vendedores!$A$1:$F$5000,6,0)</f>
        <v>Fernandez, Jose</v>
      </c>
      <c r="L366" s="7">
        <f>VLOOKUP(D366,Vendedores!$A$1:$E$50000,5,0)</f>
        <v>3055</v>
      </c>
      <c r="M366">
        <f>VLOOKUP(D366,Vendedores!A:F,2,FALSE)</f>
        <v>6</v>
      </c>
      <c r="N366" s="7" t="str">
        <f>VLOOKUP(Ventas!D366,Vendedores!A:G,7,0)</f>
        <v>Vendedor Ssr</v>
      </c>
      <c r="O366">
        <f>VLOOKUP(D366,Vendedores!A:H,8,0)</f>
        <v>2</v>
      </c>
      <c r="P366" s="18">
        <f t="shared" si="59"/>
        <v>52</v>
      </c>
      <c r="Q366" s="9">
        <f t="shared" si="55"/>
        <v>26</v>
      </c>
      <c r="R366" s="9">
        <f t="shared" si="65"/>
        <v>26</v>
      </c>
      <c r="S366" s="9">
        <f t="shared" si="60"/>
        <v>26</v>
      </c>
      <c r="T366" s="9">
        <f>VLOOKUP(O366,Comisiones!A:N,HLOOKUP(G366,Comisiones!$1:$7,2,0),0)</f>
        <v>0.22</v>
      </c>
      <c r="U366" s="9">
        <f t="shared" si="56"/>
        <v>624</v>
      </c>
      <c r="V366" s="9">
        <f t="shared" si="61"/>
        <v>312</v>
      </c>
      <c r="W366" s="9">
        <f t="shared" si="62"/>
        <v>137.28</v>
      </c>
      <c r="X366" s="9">
        <f t="shared" si="63"/>
        <v>174.72000000000003</v>
      </c>
      <c r="Y366" s="11">
        <f t="shared" si="64"/>
        <v>0.28000000000000003</v>
      </c>
    </row>
    <row r="367" spans="1:25" x14ac:dyDescent="0.2">
      <c r="A367" s="2">
        <v>366</v>
      </c>
      <c r="B367" s="3">
        <v>45049</v>
      </c>
      <c r="C367" s="2">
        <v>8</v>
      </c>
      <c r="D367" s="2">
        <v>24</v>
      </c>
      <c r="E367" s="2">
        <v>17</v>
      </c>
      <c r="F367" t="str">
        <f t="shared" si="57"/>
        <v>Wednesday</v>
      </c>
      <c r="G367" t="str">
        <f t="shared" si="58"/>
        <v>May</v>
      </c>
      <c r="H367" t="str">
        <f>VLOOKUP(C367,Productos!A:B,2,0)</f>
        <v>Producto H</v>
      </c>
      <c r="I367">
        <f>VLOOKUP(Ventas!C367,Productos!A:C,3,0)</f>
        <v>14</v>
      </c>
      <c r="J367">
        <f>VLOOKUP(C367,Productos!$A$1:$D$11,4,0)</f>
        <v>28</v>
      </c>
      <c r="K367" s="7" t="str">
        <f>VLOOKUP(D367,Vendedores!$A$1:$F$5000,6,0)</f>
        <v>Sanchez, Isabel</v>
      </c>
      <c r="L367" s="7">
        <f>VLOOKUP(D367,Vendedores!$A$1:$E$50000,5,0)</f>
        <v>4875</v>
      </c>
      <c r="M367">
        <f>VLOOKUP(D367,Vendedores!A:F,2,FALSE)</f>
        <v>5</v>
      </c>
      <c r="N367" s="7" t="str">
        <f>VLOOKUP(Ventas!D367,Vendedores!A:G,7,0)</f>
        <v>Vendedor Sr</v>
      </c>
      <c r="O367">
        <f>VLOOKUP(D367,Vendedores!A:H,8,0)</f>
        <v>2</v>
      </c>
      <c r="P367" s="18">
        <f t="shared" si="59"/>
        <v>28</v>
      </c>
      <c r="Q367" s="9">
        <f t="shared" si="55"/>
        <v>14</v>
      </c>
      <c r="R367" s="9">
        <f t="shared" si="65"/>
        <v>14</v>
      </c>
      <c r="S367" s="9">
        <f t="shared" si="60"/>
        <v>14</v>
      </c>
      <c r="T367" s="9">
        <f>VLOOKUP(O367,Comisiones!A:N,HLOOKUP(G367,Comisiones!$1:$7,2,0),0)</f>
        <v>0.22</v>
      </c>
      <c r="U367" s="9">
        <f t="shared" si="56"/>
        <v>476</v>
      </c>
      <c r="V367" s="9">
        <f t="shared" si="61"/>
        <v>238</v>
      </c>
      <c r="W367" s="9">
        <f t="shared" si="62"/>
        <v>104.72</v>
      </c>
      <c r="X367" s="9">
        <f t="shared" si="63"/>
        <v>133.27999999999997</v>
      </c>
      <c r="Y367" s="11">
        <f t="shared" si="64"/>
        <v>0.27999999999999992</v>
      </c>
    </row>
    <row r="368" spans="1:25" x14ac:dyDescent="0.2">
      <c r="A368" s="2">
        <v>367</v>
      </c>
      <c r="B368" s="3">
        <v>45050</v>
      </c>
      <c r="C368" s="2">
        <v>10</v>
      </c>
      <c r="D368" s="2">
        <v>2</v>
      </c>
      <c r="E368" s="2">
        <v>14</v>
      </c>
      <c r="F368" t="str">
        <f t="shared" si="57"/>
        <v>Thursday</v>
      </c>
      <c r="G368" t="str">
        <f t="shared" si="58"/>
        <v>May</v>
      </c>
      <c r="H368" t="str">
        <f>VLOOKUP(C368,Productos!A:B,2,0)</f>
        <v>Producto J</v>
      </c>
      <c r="I368">
        <f>VLOOKUP(Ventas!C368,Productos!A:C,3,0)</f>
        <v>29</v>
      </c>
      <c r="J368">
        <f>VLOOKUP(C368,Productos!$A$1:$D$11,4,0)</f>
        <v>58</v>
      </c>
      <c r="K368" s="7" t="str">
        <f>VLOOKUP(D368,Vendedores!$A$1:$F$5000,6,0)</f>
        <v>Rodriguez, Ana</v>
      </c>
      <c r="L368" s="7">
        <f>VLOOKUP(D368,Vendedores!$A$1:$E$50000,5,0)</f>
        <v>6979</v>
      </c>
      <c r="M368">
        <f>VLOOKUP(D368,Vendedores!A:F,2,FALSE)</f>
        <v>3</v>
      </c>
      <c r="N368" s="7" t="str">
        <f>VLOOKUP(Ventas!D368,Vendedores!A:G,7,0)</f>
        <v>Gerente</v>
      </c>
      <c r="O368">
        <f>VLOOKUP(D368,Vendedores!A:H,8,0)</f>
        <v>3</v>
      </c>
      <c r="P368" s="18">
        <f t="shared" si="59"/>
        <v>52.2</v>
      </c>
      <c r="Q368" s="9">
        <f t="shared" si="55"/>
        <v>29</v>
      </c>
      <c r="R368" s="9">
        <f t="shared" si="65"/>
        <v>29</v>
      </c>
      <c r="S368" s="9">
        <f t="shared" si="60"/>
        <v>29</v>
      </c>
      <c r="T368" s="9">
        <f>VLOOKUP(O368,Comisiones!A:N,HLOOKUP(G368,Comisiones!$1:$7,2,0),0)</f>
        <v>0.24</v>
      </c>
      <c r="U368" s="9">
        <f t="shared" si="56"/>
        <v>730.80000000000007</v>
      </c>
      <c r="V368" s="9">
        <f t="shared" si="61"/>
        <v>406</v>
      </c>
      <c r="W368" s="9">
        <f t="shared" si="62"/>
        <v>175.392</v>
      </c>
      <c r="X368" s="9">
        <f t="shared" si="63"/>
        <v>149.40800000000002</v>
      </c>
      <c r="Y368" s="11">
        <f t="shared" si="64"/>
        <v>0.20444444444444446</v>
      </c>
    </row>
    <row r="369" spans="1:25" x14ac:dyDescent="0.2">
      <c r="A369" s="2">
        <v>368</v>
      </c>
      <c r="B369" s="3">
        <v>45050</v>
      </c>
      <c r="C369" s="2">
        <v>7</v>
      </c>
      <c r="D369" s="2">
        <v>39</v>
      </c>
      <c r="E369" s="2">
        <v>21</v>
      </c>
      <c r="F369" t="str">
        <f t="shared" si="57"/>
        <v>Thursday</v>
      </c>
      <c r="G369" t="str">
        <f t="shared" si="58"/>
        <v>May</v>
      </c>
      <c r="H369" t="str">
        <f>VLOOKUP(C369,Productos!A:B,2,0)</f>
        <v>Producto G</v>
      </c>
      <c r="I369">
        <f>VLOOKUP(Ventas!C369,Productos!A:C,3,0)</f>
        <v>17</v>
      </c>
      <c r="J369">
        <f>VLOOKUP(C369,Productos!$A$1:$D$11,4,0)</f>
        <v>34</v>
      </c>
      <c r="K369" s="7" t="str">
        <f>VLOOKUP(D369,Vendedores!$A$1:$F$5000,6,0)</f>
        <v>Gomez, Maria</v>
      </c>
      <c r="L369" s="7">
        <f>VLOOKUP(D369,Vendedores!$A$1:$E$50000,5,0)</f>
        <v>2483</v>
      </c>
      <c r="M369">
        <f>VLOOKUP(D369,Vendedores!A:F,2,FALSE)</f>
        <v>7</v>
      </c>
      <c r="N369" s="7" t="str">
        <f>VLOOKUP(Ventas!D369,Vendedores!A:G,7,0)</f>
        <v>Vendedor Jr</v>
      </c>
      <c r="O369">
        <f>VLOOKUP(D369,Vendedores!A:H,8,0)</f>
        <v>2</v>
      </c>
      <c r="P369" s="18">
        <f t="shared" si="59"/>
        <v>34</v>
      </c>
      <c r="Q369" s="9">
        <f t="shared" si="55"/>
        <v>17</v>
      </c>
      <c r="R369" s="9">
        <f t="shared" si="65"/>
        <v>17</v>
      </c>
      <c r="S369" s="9">
        <f t="shared" si="60"/>
        <v>17</v>
      </c>
      <c r="T369" s="9">
        <f>VLOOKUP(O369,Comisiones!A:N,HLOOKUP(G369,Comisiones!$1:$7,2,0),0)</f>
        <v>0.22</v>
      </c>
      <c r="U369" s="9">
        <f t="shared" si="56"/>
        <v>714</v>
      </c>
      <c r="V369" s="9">
        <f t="shared" si="61"/>
        <v>357</v>
      </c>
      <c r="W369" s="9">
        <f t="shared" si="62"/>
        <v>157.08000000000001</v>
      </c>
      <c r="X369" s="9">
        <f t="shared" si="63"/>
        <v>199.91999999999996</v>
      </c>
      <c r="Y369" s="11">
        <f t="shared" si="64"/>
        <v>0.27999999999999992</v>
      </c>
    </row>
    <row r="370" spans="1:25" x14ac:dyDescent="0.2">
      <c r="A370" s="2">
        <v>369</v>
      </c>
      <c r="B370" s="3">
        <v>45050</v>
      </c>
      <c r="C370" s="2">
        <v>5</v>
      </c>
      <c r="D370" s="2">
        <v>11</v>
      </c>
      <c r="E370" s="2">
        <v>20</v>
      </c>
      <c r="F370" t="str">
        <f t="shared" si="57"/>
        <v>Thursday</v>
      </c>
      <c r="G370" t="str">
        <f t="shared" si="58"/>
        <v>May</v>
      </c>
      <c r="H370" t="str">
        <f>VLOOKUP(C370,Productos!A:B,2,0)</f>
        <v>Producto E</v>
      </c>
      <c r="I370">
        <f>VLOOKUP(Ventas!C370,Productos!A:C,3,0)</f>
        <v>24</v>
      </c>
      <c r="J370">
        <f>VLOOKUP(C370,Productos!$A$1:$D$11,4,0)</f>
        <v>48</v>
      </c>
      <c r="K370" s="7" t="str">
        <f>VLOOKUP(D370,Vendedores!$A$1:$F$5000,6,0)</f>
        <v>Garcia, Isabel</v>
      </c>
      <c r="L370" s="7">
        <f>VLOOKUP(D370,Vendedores!$A$1:$E$50000,5,0)</f>
        <v>3985</v>
      </c>
      <c r="M370">
        <f>VLOOKUP(D370,Vendedores!A:F,2,FALSE)</f>
        <v>6</v>
      </c>
      <c r="N370" s="7" t="str">
        <f>VLOOKUP(Ventas!D370,Vendedores!A:G,7,0)</f>
        <v>Vendedor Ssr</v>
      </c>
      <c r="O370">
        <f>VLOOKUP(D370,Vendedores!A:H,8,0)</f>
        <v>2</v>
      </c>
      <c r="P370" s="18">
        <f t="shared" si="59"/>
        <v>48</v>
      </c>
      <c r="Q370" s="9">
        <f t="shared" si="55"/>
        <v>24</v>
      </c>
      <c r="R370" s="9">
        <f t="shared" si="65"/>
        <v>24</v>
      </c>
      <c r="S370" s="9">
        <f t="shared" si="60"/>
        <v>24</v>
      </c>
      <c r="T370" s="9">
        <f>VLOOKUP(O370,Comisiones!A:N,HLOOKUP(G370,Comisiones!$1:$7,2,0),0)</f>
        <v>0.22</v>
      </c>
      <c r="U370" s="9">
        <f t="shared" si="56"/>
        <v>960</v>
      </c>
      <c r="V370" s="9">
        <f t="shared" si="61"/>
        <v>480</v>
      </c>
      <c r="W370" s="9">
        <f t="shared" si="62"/>
        <v>211.2</v>
      </c>
      <c r="X370" s="9">
        <f t="shared" si="63"/>
        <v>268.79999999999995</v>
      </c>
      <c r="Y370" s="11">
        <f t="shared" si="64"/>
        <v>0.27999999999999997</v>
      </c>
    </row>
    <row r="371" spans="1:25" x14ac:dyDescent="0.2">
      <c r="A371" s="2">
        <v>370</v>
      </c>
      <c r="B371" s="3">
        <v>45051</v>
      </c>
      <c r="C371" s="2">
        <v>3</v>
      </c>
      <c r="D371" s="2">
        <v>40</v>
      </c>
      <c r="E371" s="2">
        <v>14</v>
      </c>
      <c r="F371" t="str">
        <f t="shared" si="57"/>
        <v>Friday</v>
      </c>
      <c r="G371" t="str">
        <f t="shared" si="58"/>
        <v>May</v>
      </c>
      <c r="H371" t="str">
        <f>VLOOKUP(C371,Productos!A:B,2,0)</f>
        <v>Producto C</v>
      </c>
      <c r="I371">
        <f>VLOOKUP(Ventas!C371,Productos!A:C,3,0)</f>
        <v>23</v>
      </c>
      <c r="J371">
        <f>VLOOKUP(C371,Productos!$A$1:$D$11,4,0)</f>
        <v>46</v>
      </c>
      <c r="K371" s="7" t="str">
        <f>VLOOKUP(D371,Vendedores!$A$1:$F$5000,6,0)</f>
        <v>Martin, Carmen</v>
      </c>
      <c r="L371" s="7">
        <f>VLOOKUP(D371,Vendedores!$A$1:$E$50000,5,0)</f>
        <v>1598</v>
      </c>
      <c r="M371">
        <f>VLOOKUP(D371,Vendedores!A:F,2,FALSE)</f>
        <v>8</v>
      </c>
      <c r="N371" s="7" t="str">
        <f>VLOOKUP(Ventas!D371,Vendedores!A:G,7,0)</f>
        <v>Pasante</v>
      </c>
      <c r="O371">
        <f>VLOOKUP(D371,Vendedores!A:H,8,0)</f>
        <v>1</v>
      </c>
      <c r="P371" s="18">
        <f t="shared" si="59"/>
        <v>46</v>
      </c>
      <c r="Q371" s="9">
        <f t="shared" si="55"/>
        <v>23</v>
      </c>
      <c r="R371" s="9">
        <f t="shared" si="65"/>
        <v>23</v>
      </c>
      <c r="S371" s="9">
        <f t="shared" si="60"/>
        <v>23</v>
      </c>
      <c r="T371" s="9">
        <f>VLOOKUP(O371,Comisiones!A:N,HLOOKUP(G371,Comisiones!$1:$7,2,0),0)</f>
        <v>0.2</v>
      </c>
      <c r="U371" s="9">
        <f t="shared" si="56"/>
        <v>644</v>
      </c>
      <c r="V371" s="9">
        <f t="shared" si="61"/>
        <v>322</v>
      </c>
      <c r="W371" s="9">
        <f t="shared" si="62"/>
        <v>128.80000000000001</v>
      </c>
      <c r="X371" s="9">
        <f t="shared" si="63"/>
        <v>193.2</v>
      </c>
      <c r="Y371" s="11">
        <f t="shared" si="64"/>
        <v>0.3</v>
      </c>
    </row>
    <row r="372" spans="1:25" x14ac:dyDescent="0.2">
      <c r="A372" s="2">
        <v>371</v>
      </c>
      <c r="B372" s="3">
        <v>45051</v>
      </c>
      <c r="C372" s="2">
        <v>2</v>
      </c>
      <c r="D372" s="2">
        <v>33</v>
      </c>
      <c r="E372" s="2">
        <v>14</v>
      </c>
      <c r="F372" t="str">
        <f t="shared" si="57"/>
        <v>Friday</v>
      </c>
      <c r="G372" t="str">
        <f t="shared" si="58"/>
        <v>May</v>
      </c>
      <c r="H372" t="str">
        <f>VLOOKUP(C372,Productos!A:B,2,0)</f>
        <v>Producto B</v>
      </c>
      <c r="I372">
        <f>VLOOKUP(Ventas!C372,Productos!A:C,3,0)</f>
        <v>14</v>
      </c>
      <c r="J372">
        <f>VLOOKUP(C372,Productos!$A$1:$D$11,4,0)</f>
        <v>28</v>
      </c>
      <c r="K372" s="7" t="str">
        <f>VLOOKUP(D372,Vendedores!$A$1:$F$5000,6,0)</f>
        <v>Martin, Josefa</v>
      </c>
      <c r="L372" s="7">
        <f>VLOOKUP(D372,Vendedores!$A$1:$E$50000,5,0)</f>
        <v>4217</v>
      </c>
      <c r="M372">
        <f>VLOOKUP(D372,Vendedores!A:F,2,FALSE)</f>
        <v>5</v>
      </c>
      <c r="N372" s="7" t="str">
        <f>VLOOKUP(Ventas!D372,Vendedores!A:G,7,0)</f>
        <v>Vendedor Sr</v>
      </c>
      <c r="O372">
        <f>VLOOKUP(D372,Vendedores!A:H,8,0)</f>
        <v>2</v>
      </c>
      <c r="P372" s="18">
        <f t="shared" si="59"/>
        <v>28</v>
      </c>
      <c r="Q372" s="9">
        <f t="shared" si="55"/>
        <v>14</v>
      </c>
      <c r="R372" s="9">
        <f t="shared" si="65"/>
        <v>14</v>
      </c>
      <c r="S372" s="9">
        <f t="shared" si="60"/>
        <v>14</v>
      </c>
      <c r="T372" s="9">
        <f>VLOOKUP(O372,Comisiones!A:N,HLOOKUP(G372,Comisiones!$1:$7,2,0),0)</f>
        <v>0.22</v>
      </c>
      <c r="U372" s="9">
        <f t="shared" si="56"/>
        <v>392</v>
      </c>
      <c r="V372" s="9">
        <f t="shared" si="61"/>
        <v>196</v>
      </c>
      <c r="W372" s="9">
        <f t="shared" si="62"/>
        <v>86.24</v>
      </c>
      <c r="X372" s="9">
        <f t="shared" si="63"/>
        <v>109.75999999999999</v>
      </c>
      <c r="Y372" s="11">
        <f t="shared" si="64"/>
        <v>0.27999999999999997</v>
      </c>
    </row>
    <row r="373" spans="1:25" x14ac:dyDescent="0.2">
      <c r="A373" s="2">
        <v>372</v>
      </c>
      <c r="B373" s="3">
        <v>45051</v>
      </c>
      <c r="C373" s="2">
        <v>4</v>
      </c>
      <c r="D373" s="2">
        <v>25</v>
      </c>
      <c r="E373" s="2">
        <v>10</v>
      </c>
      <c r="F373" t="str">
        <f t="shared" si="57"/>
        <v>Friday</v>
      </c>
      <c r="G373" t="str">
        <f t="shared" si="58"/>
        <v>May</v>
      </c>
      <c r="H373" t="str">
        <f>VLOOKUP(C373,Productos!A:B,2,0)</f>
        <v>Producto D</v>
      </c>
      <c r="I373">
        <f>VLOOKUP(Ventas!C373,Productos!A:C,3,0)</f>
        <v>14</v>
      </c>
      <c r="J373">
        <f>VLOOKUP(C373,Productos!$A$1:$D$11,4,0)</f>
        <v>28</v>
      </c>
      <c r="K373" s="7" t="str">
        <f>VLOOKUP(D373,Vendedores!$A$1:$F$5000,6,0)</f>
        <v>Perez, Laura</v>
      </c>
      <c r="L373" s="7">
        <f>VLOOKUP(D373,Vendedores!$A$1:$E$50000,5,0)</f>
        <v>3586</v>
      </c>
      <c r="M373">
        <f>VLOOKUP(D373,Vendedores!A:F,2,FALSE)</f>
        <v>6</v>
      </c>
      <c r="N373" s="7" t="str">
        <f>VLOOKUP(Ventas!D373,Vendedores!A:G,7,0)</f>
        <v>Vendedor Ssr</v>
      </c>
      <c r="O373">
        <f>VLOOKUP(D373,Vendedores!A:H,8,0)</f>
        <v>2</v>
      </c>
      <c r="P373" s="18">
        <f t="shared" si="59"/>
        <v>28</v>
      </c>
      <c r="Q373" s="9">
        <f t="shared" si="55"/>
        <v>14</v>
      </c>
      <c r="R373" s="9">
        <f t="shared" si="65"/>
        <v>14</v>
      </c>
      <c r="S373" s="9">
        <f t="shared" si="60"/>
        <v>14</v>
      </c>
      <c r="T373" s="9">
        <f>VLOOKUP(O373,Comisiones!A:N,HLOOKUP(G373,Comisiones!$1:$7,2,0),0)</f>
        <v>0.22</v>
      </c>
      <c r="U373" s="9">
        <f t="shared" si="56"/>
        <v>280</v>
      </c>
      <c r="V373" s="9">
        <f t="shared" si="61"/>
        <v>140</v>
      </c>
      <c r="W373" s="9">
        <f t="shared" si="62"/>
        <v>61.6</v>
      </c>
      <c r="X373" s="9">
        <f t="shared" si="63"/>
        <v>78.400000000000006</v>
      </c>
      <c r="Y373" s="11">
        <f t="shared" si="64"/>
        <v>0.28000000000000003</v>
      </c>
    </row>
    <row r="374" spans="1:25" x14ac:dyDescent="0.2">
      <c r="A374" s="2">
        <v>1006</v>
      </c>
      <c r="B374" s="3">
        <v>45263</v>
      </c>
      <c r="C374" s="2">
        <v>4</v>
      </c>
      <c r="D374" s="2">
        <v>5</v>
      </c>
      <c r="E374" s="2">
        <v>21</v>
      </c>
      <c r="F374" t="str">
        <f t="shared" si="57"/>
        <v>Sunday</v>
      </c>
      <c r="G374" t="str">
        <f t="shared" si="58"/>
        <v>December</v>
      </c>
      <c r="H374" t="str">
        <f>VLOOKUP(C374,Productos!A:B,2,0)</f>
        <v>Producto D</v>
      </c>
      <c r="I374">
        <f>VLOOKUP(Ventas!C374,Productos!A:C,3,0)</f>
        <v>14</v>
      </c>
      <c r="J374">
        <f>VLOOKUP(C374,Productos!$A$1:$D$11,4,0)</f>
        <v>28</v>
      </c>
      <c r="K374" s="7" t="str">
        <f>VLOOKUP(D374,Vendedores!$A$1:$F$5000,6,0)</f>
        <v>Lopez, Laura</v>
      </c>
      <c r="L374" s="7">
        <f>VLOOKUP(D374,Vendedores!$A$1:$E$50000,5,0)</f>
        <v>3037</v>
      </c>
      <c r="M374">
        <f>VLOOKUP(D374,Vendedores!A:F,2,FALSE)</f>
        <v>6</v>
      </c>
      <c r="N374" s="7" t="str">
        <f>VLOOKUP(Ventas!D374,Vendedores!A:G,7,0)</f>
        <v>Vendedor Ssr</v>
      </c>
      <c r="O374">
        <f>VLOOKUP(D374,Vendedores!A:H,8,0)</f>
        <v>2</v>
      </c>
      <c r="P374" s="18">
        <f t="shared" si="59"/>
        <v>33.6</v>
      </c>
      <c r="Q374" s="9">
        <f t="shared" si="55"/>
        <v>14</v>
      </c>
      <c r="R374" s="9">
        <f t="shared" si="65"/>
        <v>14</v>
      </c>
      <c r="S374" s="9">
        <f t="shared" si="60"/>
        <v>14</v>
      </c>
      <c r="T374" s="9">
        <f>VLOOKUP(O374,Comisiones!A:N,HLOOKUP(G374,Comisiones!$1:$7,2,0),0)</f>
        <v>0.2</v>
      </c>
      <c r="U374" s="9">
        <f t="shared" si="56"/>
        <v>705.6</v>
      </c>
      <c r="V374" s="9">
        <f t="shared" si="61"/>
        <v>294</v>
      </c>
      <c r="W374" s="9">
        <f t="shared" si="62"/>
        <v>141.12</v>
      </c>
      <c r="X374" s="9">
        <f t="shared" si="63"/>
        <v>270.48</v>
      </c>
      <c r="Y374" s="11">
        <f t="shared" si="64"/>
        <v>0.38333333333333336</v>
      </c>
    </row>
    <row r="375" spans="1:25" x14ac:dyDescent="0.2">
      <c r="A375" s="2">
        <v>374</v>
      </c>
      <c r="B375" s="3">
        <v>45052</v>
      </c>
      <c r="C375" s="2">
        <v>6</v>
      </c>
      <c r="D375" s="2">
        <v>39</v>
      </c>
      <c r="E375" s="2">
        <v>17</v>
      </c>
      <c r="F375" t="str">
        <f t="shared" si="57"/>
        <v>Saturday</v>
      </c>
      <c r="G375" t="str">
        <f t="shared" si="58"/>
        <v>May</v>
      </c>
      <c r="H375" t="str">
        <f>VLOOKUP(C375,Productos!A:B,2,0)</f>
        <v>Producto F</v>
      </c>
      <c r="I375">
        <f>VLOOKUP(Ventas!C375,Productos!A:C,3,0)</f>
        <v>16</v>
      </c>
      <c r="J375">
        <f>VLOOKUP(C375,Productos!$A$1:$D$11,4,0)</f>
        <v>32</v>
      </c>
      <c r="K375" s="7" t="str">
        <f>VLOOKUP(D375,Vendedores!$A$1:$F$5000,6,0)</f>
        <v>Gomez, Maria</v>
      </c>
      <c r="L375" s="7">
        <f>VLOOKUP(D375,Vendedores!$A$1:$E$50000,5,0)</f>
        <v>2483</v>
      </c>
      <c r="M375">
        <f>VLOOKUP(D375,Vendedores!A:F,2,FALSE)</f>
        <v>7</v>
      </c>
      <c r="N375" s="7" t="str">
        <f>VLOOKUP(Ventas!D375,Vendedores!A:G,7,0)</f>
        <v>Vendedor Jr</v>
      </c>
      <c r="O375">
        <f>VLOOKUP(D375,Vendedores!A:H,8,0)</f>
        <v>2</v>
      </c>
      <c r="P375" s="18">
        <f t="shared" si="59"/>
        <v>32</v>
      </c>
      <c r="Q375" s="9">
        <f t="shared" si="55"/>
        <v>16</v>
      </c>
      <c r="R375" s="9">
        <f t="shared" si="65"/>
        <v>16</v>
      </c>
      <c r="S375" s="9">
        <f t="shared" si="60"/>
        <v>16</v>
      </c>
      <c r="T375" s="9">
        <f>VLOOKUP(O375,Comisiones!A:N,HLOOKUP(G375,Comisiones!$1:$7,2,0),0)</f>
        <v>0.22</v>
      </c>
      <c r="U375" s="9">
        <f t="shared" si="56"/>
        <v>544</v>
      </c>
      <c r="V375" s="9">
        <f t="shared" si="61"/>
        <v>272</v>
      </c>
      <c r="W375" s="9">
        <f t="shared" si="62"/>
        <v>119.68</v>
      </c>
      <c r="X375" s="9">
        <f t="shared" si="63"/>
        <v>152.32</v>
      </c>
      <c r="Y375" s="11">
        <f t="shared" si="64"/>
        <v>0.27999999999999997</v>
      </c>
    </row>
    <row r="376" spans="1:25" x14ac:dyDescent="0.2">
      <c r="A376" s="2">
        <v>375</v>
      </c>
      <c r="B376" s="3">
        <v>45052</v>
      </c>
      <c r="C376" s="2">
        <v>2</v>
      </c>
      <c r="D376" s="2">
        <v>25</v>
      </c>
      <c r="E376" s="2">
        <v>14</v>
      </c>
      <c r="F376" t="str">
        <f t="shared" si="57"/>
        <v>Saturday</v>
      </c>
      <c r="G376" t="str">
        <f t="shared" si="58"/>
        <v>May</v>
      </c>
      <c r="H376" t="str">
        <f>VLOOKUP(C376,Productos!A:B,2,0)</f>
        <v>Producto B</v>
      </c>
      <c r="I376">
        <f>VLOOKUP(Ventas!C376,Productos!A:C,3,0)</f>
        <v>14</v>
      </c>
      <c r="J376">
        <f>VLOOKUP(C376,Productos!$A$1:$D$11,4,0)</f>
        <v>28</v>
      </c>
      <c r="K376" s="7" t="str">
        <f>VLOOKUP(D376,Vendedores!$A$1:$F$5000,6,0)</f>
        <v>Perez, Laura</v>
      </c>
      <c r="L376" s="7">
        <f>VLOOKUP(D376,Vendedores!$A$1:$E$50000,5,0)</f>
        <v>3586</v>
      </c>
      <c r="M376">
        <f>VLOOKUP(D376,Vendedores!A:F,2,FALSE)</f>
        <v>6</v>
      </c>
      <c r="N376" s="7" t="str">
        <f>VLOOKUP(Ventas!D376,Vendedores!A:G,7,0)</f>
        <v>Vendedor Ssr</v>
      </c>
      <c r="O376">
        <f>VLOOKUP(D376,Vendedores!A:H,8,0)</f>
        <v>2</v>
      </c>
      <c r="P376" s="18">
        <f t="shared" si="59"/>
        <v>28</v>
      </c>
      <c r="Q376" s="9">
        <f t="shared" si="55"/>
        <v>14</v>
      </c>
      <c r="R376" s="9">
        <f t="shared" si="65"/>
        <v>14</v>
      </c>
      <c r="S376" s="9">
        <f t="shared" si="60"/>
        <v>14</v>
      </c>
      <c r="T376" s="9">
        <f>VLOOKUP(O376,Comisiones!A:N,HLOOKUP(G376,Comisiones!$1:$7,2,0),0)</f>
        <v>0.22</v>
      </c>
      <c r="U376" s="9">
        <f t="shared" si="56"/>
        <v>392</v>
      </c>
      <c r="V376" s="9">
        <f t="shared" si="61"/>
        <v>196</v>
      </c>
      <c r="W376" s="9">
        <f t="shared" si="62"/>
        <v>86.24</v>
      </c>
      <c r="X376" s="9">
        <f t="shared" si="63"/>
        <v>109.75999999999999</v>
      </c>
      <c r="Y376" s="11">
        <f t="shared" si="64"/>
        <v>0.27999999999999997</v>
      </c>
    </row>
    <row r="377" spans="1:25" x14ac:dyDescent="0.2">
      <c r="A377" s="2">
        <v>376</v>
      </c>
      <c r="B377" s="3">
        <v>45053</v>
      </c>
      <c r="C377" s="2">
        <v>5</v>
      </c>
      <c r="D377" s="2">
        <v>6</v>
      </c>
      <c r="E377" s="2">
        <v>17</v>
      </c>
      <c r="F377" t="str">
        <f t="shared" si="57"/>
        <v>Sunday</v>
      </c>
      <c r="G377" t="str">
        <f t="shared" si="58"/>
        <v>May</v>
      </c>
      <c r="H377" t="str">
        <f>VLOOKUP(C377,Productos!A:B,2,0)</f>
        <v>Producto E</v>
      </c>
      <c r="I377">
        <f>VLOOKUP(Ventas!C377,Productos!A:C,3,0)</f>
        <v>24</v>
      </c>
      <c r="J377">
        <f>VLOOKUP(C377,Productos!$A$1:$D$11,4,0)</f>
        <v>48</v>
      </c>
      <c r="K377" s="7" t="str">
        <f>VLOOKUP(D377,Vendedores!$A$1:$F$5000,6,0)</f>
        <v>Martinez, Pilar</v>
      </c>
      <c r="L377" s="7">
        <f>VLOOKUP(D377,Vendedores!$A$1:$E$50000,5,0)</f>
        <v>2700</v>
      </c>
      <c r="M377">
        <f>VLOOKUP(D377,Vendedores!A:F,2,FALSE)</f>
        <v>2</v>
      </c>
      <c r="N377" s="7" t="str">
        <f>VLOOKUP(Ventas!D377,Vendedores!A:G,7,0)</f>
        <v>Director</v>
      </c>
      <c r="O377">
        <f>VLOOKUP(D377,Vendedores!A:H,8,0)</f>
        <v>4</v>
      </c>
      <c r="P377" s="18">
        <f t="shared" si="59"/>
        <v>43.2</v>
      </c>
      <c r="Q377" s="9">
        <f t="shared" si="55"/>
        <v>24</v>
      </c>
      <c r="R377" s="9">
        <f t="shared" si="65"/>
        <v>24</v>
      </c>
      <c r="S377" s="9">
        <f t="shared" si="60"/>
        <v>24</v>
      </c>
      <c r="T377" s="9">
        <f>VLOOKUP(O377,Comisiones!A:N,HLOOKUP(G377,Comisiones!$1:$7,2,0),0)</f>
        <v>0.26</v>
      </c>
      <c r="U377" s="9">
        <f t="shared" si="56"/>
        <v>734.40000000000009</v>
      </c>
      <c r="V377" s="9">
        <f t="shared" si="61"/>
        <v>408</v>
      </c>
      <c r="W377" s="9">
        <f t="shared" si="62"/>
        <v>190.94400000000002</v>
      </c>
      <c r="X377" s="9">
        <f t="shared" si="63"/>
        <v>135.45600000000013</v>
      </c>
      <c r="Y377" s="11">
        <f t="shared" si="64"/>
        <v>0.18444444444444461</v>
      </c>
    </row>
    <row r="378" spans="1:25" x14ac:dyDescent="0.2">
      <c r="A378" s="2">
        <v>377</v>
      </c>
      <c r="B378" s="3">
        <v>45053</v>
      </c>
      <c r="C378" s="2">
        <v>6</v>
      </c>
      <c r="D378" s="2">
        <v>12</v>
      </c>
      <c r="E378" s="2">
        <v>19</v>
      </c>
      <c r="F378" t="str">
        <f t="shared" si="57"/>
        <v>Sunday</v>
      </c>
      <c r="G378" t="str">
        <f t="shared" si="58"/>
        <v>May</v>
      </c>
      <c r="H378" t="str">
        <f>VLOOKUP(C378,Productos!A:B,2,0)</f>
        <v>Producto F</v>
      </c>
      <c r="I378">
        <f>VLOOKUP(Ventas!C378,Productos!A:C,3,0)</f>
        <v>16</v>
      </c>
      <c r="J378">
        <f>VLOOKUP(C378,Productos!$A$1:$D$11,4,0)</f>
        <v>32</v>
      </c>
      <c r="K378" s="7" t="str">
        <f>VLOOKUP(D378,Vendedores!$A$1:$F$5000,6,0)</f>
        <v>Rodriguez, Javier</v>
      </c>
      <c r="L378" s="7">
        <f>VLOOKUP(D378,Vendedores!$A$1:$E$50000,5,0)</f>
        <v>2027</v>
      </c>
      <c r="M378">
        <f>VLOOKUP(D378,Vendedores!A:F,2,FALSE)</f>
        <v>7</v>
      </c>
      <c r="N378" s="7" t="str">
        <f>VLOOKUP(Ventas!D378,Vendedores!A:G,7,0)</f>
        <v>Vendedor Jr</v>
      </c>
      <c r="O378">
        <f>VLOOKUP(D378,Vendedores!A:H,8,0)</f>
        <v>2</v>
      </c>
      <c r="P378" s="18">
        <f t="shared" si="59"/>
        <v>38.4</v>
      </c>
      <c r="Q378" s="9">
        <f t="shared" si="55"/>
        <v>16</v>
      </c>
      <c r="R378" s="9">
        <f t="shared" si="65"/>
        <v>16</v>
      </c>
      <c r="S378" s="9">
        <f t="shared" si="60"/>
        <v>16</v>
      </c>
      <c r="T378" s="9">
        <f>VLOOKUP(O378,Comisiones!A:N,HLOOKUP(G378,Comisiones!$1:$7,2,0),0)</f>
        <v>0.22</v>
      </c>
      <c r="U378" s="9">
        <f t="shared" si="56"/>
        <v>729.6</v>
      </c>
      <c r="V378" s="9">
        <f t="shared" si="61"/>
        <v>304</v>
      </c>
      <c r="W378" s="9">
        <f t="shared" si="62"/>
        <v>160.512</v>
      </c>
      <c r="X378" s="9">
        <f t="shared" si="63"/>
        <v>265.08800000000002</v>
      </c>
      <c r="Y378" s="11">
        <f t="shared" si="64"/>
        <v>0.36333333333333334</v>
      </c>
    </row>
    <row r="379" spans="1:25" x14ac:dyDescent="0.2">
      <c r="A379" s="2">
        <v>378</v>
      </c>
      <c r="B379" s="3">
        <v>45053</v>
      </c>
      <c r="C379" s="2">
        <v>6</v>
      </c>
      <c r="D379" s="2">
        <v>10</v>
      </c>
      <c r="E379" s="2">
        <v>15</v>
      </c>
      <c r="F379" t="str">
        <f t="shared" si="57"/>
        <v>Sunday</v>
      </c>
      <c r="G379" t="str">
        <f t="shared" si="58"/>
        <v>May</v>
      </c>
      <c r="H379" t="str">
        <f>VLOOKUP(C379,Productos!A:B,2,0)</f>
        <v>Producto F</v>
      </c>
      <c r="I379">
        <f>VLOOKUP(Ventas!C379,Productos!A:C,3,0)</f>
        <v>16</v>
      </c>
      <c r="J379">
        <f>VLOOKUP(C379,Productos!$A$1:$D$11,4,0)</f>
        <v>32</v>
      </c>
      <c r="K379" s="7" t="str">
        <f>VLOOKUP(D379,Vendedores!$A$1:$F$5000,6,0)</f>
        <v>Martin, Francisco</v>
      </c>
      <c r="L379" s="7">
        <f>VLOOKUP(D379,Vendedores!$A$1:$E$50000,5,0)</f>
        <v>4384</v>
      </c>
      <c r="M379">
        <f>VLOOKUP(D379,Vendedores!A:F,2,FALSE)</f>
        <v>5</v>
      </c>
      <c r="N379" s="7" t="str">
        <f>VLOOKUP(Ventas!D379,Vendedores!A:G,7,0)</f>
        <v>Vendedor Sr</v>
      </c>
      <c r="O379">
        <f>VLOOKUP(D379,Vendedores!A:H,8,0)</f>
        <v>2</v>
      </c>
      <c r="P379" s="18">
        <f t="shared" si="59"/>
        <v>38.4</v>
      </c>
      <c r="Q379" s="9">
        <f t="shared" si="55"/>
        <v>16</v>
      </c>
      <c r="R379" s="9">
        <f t="shared" si="65"/>
        <v>16</v>
      </c>
      <c r="S379" s="9">
        <f t="shared" si="60"/>
        <v>16</v>
      </c>
      <c r="T379" s="9">
        <f>VLOOKUP(O379,Comisiones!A:N,HLOOKUP(G379,Comisiones!$1:$7,2,0),0)</f>
        <v>0.22</v>
      </c>
      <c r="U379" s="9">
        <f t="shared" si="56"/>
        <v>576</v>
      </c>
      <c r="V379" s="9">
        <f t="shared" si="61"/>
        <v>240</v>
      </c>
      <c r="W379" s="9">
        <f t="shared" si="62"/>
        <v>126.72</v>
      </c>
      <c r="X379" s="9">
        <f t="shared" si="63"/>
        <v>209.27999999999997</v>
      </c>
      <c r="Y379" s="11">
        <f t="shared" si="64"/>
        <v>0.36333333333333329</v>
      </c>
    </row>
    <row r="380" spans="1:25" x14ac:dyDescent="0.2">
      <c r="A380" s="2">
        <v>379</v>
      </c>
      <c r="B380" s="3">
        <v>45054</v>
      </c>
      <c r="C380" s="2">
        <v>10</v>
      </c>
      <c r="D380" s="2">
        <v>16</v>
      </c>
      <c r="E380" s="2">
        <v>18</v>
      </c>
      <c r="F380" t="str">
        <f t="shared" si="57"/>
        <v>Monday</v>
      </c>
      <c r="G380" t="str">
        <f t="shared" si="58"/>
        <v>May</v>
      </c>
      <c r="H380" t="str">
        <f>VLOOKUP(C380,Productos!A:B,2,0)</f>
        <v>Producto J</v>
      </c>
      <c r="I380">
        <f>VLOOKUP(Ventas!C380,Productos!A:C,3,0)</f>
        <v>29</v>
      </c>
      <c r="J380">
        <f>VLOOKUP(C380,Productos!$A$1:$D$11,4,0)</f>
        <v>58</v>
      </c>
      <c r="K380" s="7" t="str">
        <f>VLOOKUP(D380,Vendedores!$A$1:$F$5000,6,0)</f>
        <v>Martin, Francisco</v>
      </c>
      <c r="L380" s="7">
        <f>VLOOKUP(D380,Vendedores!$A$1:$E$50000,5,0)</f>
        <v>2456</v>
      </c>
      <c r="M380">
        <f>VLOOKUP(D380,Vendedores!A:F,2,FALSE)</f>
        <v>7</v>
      </c>
      <c r="N380" s="7" t="str">
        <f>VLOOKUP(Ventas!D380,Vendedores!A:G,7,0)</f>
        <v>Vendedor Jr</v>
      </c>
      <c r="O380">
        <f>VLOOKUP(D380,Vendedores!A:H,8,0)</f>
        <v>2</v>
      </c>
      <c r="P380" s="18">
        <f t="shared" si="59"/>
        <v>58</v>
      </c>
      <c r="Q380" s="9">
        <f t="shared" si="55"/>
        <v>29</v>
      </c>
      <c r="R380" s="9">
        <f t="shared" si="65"/>
        <v>29</v>
      </c>
      <c r="S380" s="9">
        <f t="shared" si="60"/>
        <v>29</v>
      </c>
      <c r="T380" s="9">
        <f>VLOOKUP(O380,Comisiones!A:N,HLOOKUP(G380,Comisiones!$1:$7,2,0),0)</f>
        <v>0.22</v>
      </c>
      <c r="U380" s="9">
        <f t="shared" si="56"/>
        <v>1044</v>
      </c>
      <c r="V380" s="9">
        <f t="shared" si="61"/>
        <v>522</v>
      </c>
      <c r="W380" s="9">
        <f t="shared" si="62"/>
        <v>229.68</v>
      </c>
      <c r="X380" s="9">
        <f t="shared" si="63"/>
        <v>292.31999999999994</v>
      </c>
      <c r="Y380" s="11">
        <f t="shared" si="64"/>
        <v>0.27999999999999992</v>
      </c>
    </row>
    <row r="381" spans="1:25" x14ac:dyDescent="0.2">
      <c r="A381" s="2">
        <v>380</v>
      </c>
      <c r="B381" s="3">
        <v>45054</v>
      </c>
      <c r="C381" s="2">
        <v>7</v>
      </c>
      <c r="D381" s="2">
        <v>33</v>
      </c>
      <c r="E381" s="2">
        <v>19</v>
      </c>
      <c r="F381" t="str">
        <f t="shared" si="57"/>
        <v>Monday</v>
      </c>
      <c r="G381" t="str">
        <f t="shared" si="58"/>
        <v>May</v>
      </c>
      <c r="H381" t="str">
        <f>VLOOKUP(C381,Productos!A:B,2,0)</f>
        <v>Producto G</v>
      </c>
      <c r="I381">
        <f>VLOOKUP(Ventas!C381,Productos!A:C,3,0)</f>
        <v>17</v>
      </c>
      <c r="J381">
        <f>VLOOKUP(C381,Productos!$A$1:$D$11,4,0)</f>
        <v>34</v>
      </c>
      <c r="K381" s="7" t="str">
        <f>VLOOKUP(D381,Vendedores!$A$1:$F$5000,6,0)</f>
        <v>Martin, Josefa</v>
      </c>
      <c r="L381" s="7">
        <f>VLOOKUP(D381,Vendedores!$A$1:$E$50000,5,0)</f>
        <v>4217</v>
      </c>
      <c r="M381">
        <f>VLOOKUP(D381,Vendedores!A:F,2,FALSE)</f>
        <v>5</v>
      </c>
      <c r="N381" s="7" t="str">
        <f>VLOOKUP(Ventas!D381,Vendedores!A:G,7,0)</f>
        <v>Vendedor Sr</v>
      </c>
      <c r="O381">
        <f>VLOOKUP(D381,Vendedores!A:H,8,0)</f>
        <v>2</v>
      </c>
      <c r="P381" s="18">
        <f t="shared" si="59"/>
        <v>34</v>
      </c>
      <c r="Q381" s="9">
        <f t="shared" si="55"/>
        <v>17</v>
      </c>
      <c r="R381" s="9">
        <f t="shared" si="65"/>
        <v>17</v>
      </c>
      <c r="S381" s="9">
        <f t="shared" si="60"/>
        <v>17</v>
      </c>
      <c r="T381" s="9">
        <f>VLOOKUP(O381,Comisiones!A:N,HLOOKUP(G381,Comisiones!$1:$7,2,0),0)</f>
        <v>0.22</v>
      </c>
      <c r="U381" s="9">
        <f t="shared" si="56"/>
        <v>646</v>
      </c>
      <c r="V381" s="9">
        <f t="shared" si="61"/>
        <v>323</v>
      </c>
      <c r="W381" s="9">
        <f t="shared" si="62"/>
        <v>142.12</v>
      </c>
      <c r="X381" s="9">
        <f t="shared" si="63"/>
        <v>180.88</v>
      </c>
      <c r="Y381" s="11">
        <f t="shared" si="64"/>
        <v>0.27999999999999997</v>
      </c>
    </row>
    <row r="382" spans="1:25" x14ac:dyDescent="0.2">
      <c r="A382" s="2">
        <v>381</v>
      </c>
      <c r="B382" s="3">
        <v>45054</v>
      </c>
      <c r="C382" s="2">
        <v>6</v>
      </c>
      <c r="D382" s="2">
        <v>31</v>
      </c>
      <c r="E382" s="2">
        <v>18</v>
      </c>
      <c r="F382" t="str">
        <f t="shared" si="57"/>
        <v>Monday</v>
      </c>
      <c r="G382" t="str">
        <f t="shared" si="58"/>
        <v>May</v>
      </c>
      <c r="H382" t="str">
        <f>VLOOKUP(C382,Productos!A:B,2,0)</f>
        <v>Producto F</v>
      </c>
      <c r="I382">
        <f>VLOOKUP(Ventas!C382,Productos!A:C,3,0)</f>
        <v>16</v>
      </c>
      <c r="J382">
        <f>VLOOKUP(C382,Productos!$A$1:$D$11,4,0)</f>
        <v>32</v>
      </c>
      <c r="K382" s="7" t="str">
        <f>VLOOKUP(D382,Vendedores!$A$1:$F$5000,6,0)</f>
        <v>Fernandez, Isabel</v>
      </c>
      <c r="L382" s="7">
        <f>VLOOKUP(D382,Vendedores!$A$1:$E$50000,5,0)</f>
        <v>2227</v>
      </c>
      <c r="M382">
        <f>VLOOKUP(D382,Vendedores!A:F,2,FALSE)</f>
        <v>7</v>
      </c>
      <c r="N382" s="7" t="str">
        <f>VLOOKUP(Ventas!D382,Vendedores!A:G,7,0)</f>
        <v>Vendedor Jr</v>
      </c>
      <c r="O382">
        <f>VLOOKUP(D382,Vendedores!A:H,8,0)</f>
        <v>2</v>
      </c>
      <c r="P382" s="18">
        <f t="shared" si="59"/>
        <v>32</v>
      </c>
      <c r="Q382" s="9">
        <f t="shared" si="55"/>
        <v>16</v>
      </c>
      <c r="R382" s="9">
        <f t="shared" si="65"/>
        <v>16</v>
      </c>
      <c r="S382" s="9">
        <f t="shared" si="60"/>
        <v>16</v>
      </c>
      <c r="T382" s="9">
        <f>VLOOKUP(O382,Comisiones!A:N,HLOOKUP(G382,Comisiones!$1:$7,2,0),0)</f>
        <v>0.22</v>
      </c>
      <c r="U382" s="9">
        <f t="shared" si="56"/>
        <v>576</v>
      </c>
      <c r="V382" s="9">
        <f t="shared" si="61"/>
        <v>288</v>
      </c>
      <c r="W382" s="9">
        <f t="shared" si="62"/>
        <v>126.72</v>
      </c>
      <c r="X382" s="9">
        <f t="shared" si="63"/>
        <v>161.27999999999997</v>
      </c>
      <c r="Y382" s="11">
        <f t="shared" si="64"/>
        <v>0.27999999999999997</v>
      </c>
    </row>
    <row r="383" spans="1:25" x14ac:dyDescent="0.2">
      <c r="A383" s="2">
        <v>382</v>
      </c>
      <c r="B383" s="3">
        <v>45055</v>
      </c>
      <c r="C383" s="2">
        <v>2</v>
      </c>
      <c r="D383" s="2">
        <v>4</v>
      </c>
      <c r="E383" s="2">
        <v>19</v>
      </c>
      <c r="F383" t="str">
        <f t="shared" si="57"/>
        <v>Tuesday</v>
      </c>
      <c r="G383" t="str">
        <f t="shared" si="58"/>
        <v>May</v>
      </c>
      <c r="H383" t="str">
        <f>VLOOKUP(C383,Productos!A:B,2,0)</f>
        <v>Producto B</v>
      </c>
      <c r="I383">
        <f>VLOOKUP(Ventas!C383,Productos!A:C,3,0)</f>
        <v>14</v>
      </c>
      <c r="J383">
        <f>VLOOKUP(C383,Productos!$A$1:$D$11,4,0)</f>
        <v>28</v>
      </c>
      <c r="K383" s="7" t="str">
        <f>VLOOKUP(D383,Vendedores!$A$1:$F$5000,6,0)</f>
        <v>Fernandez, Isabel</v>
      </c>
      <c r="L383" s="7">
        <f>VLOOKUP(D383,Vendedores!$A$1:$E$50000,5,0)</f>
        <v>4345</v>
      </c>
      <c r="M383">
        <f>VLOOKUP(D383,Vendedores!A:F,2,FALSE)</f>
        <v>5</v>
      </c>
      <c r="N383" s="7" t="str">
        <f>VLOOKUP(Ventas!D383,Vendedores!A:G,7,0)</f>
        <v>Vendedor Sr</v>
      </c>
      <c r="O383">
        <f>VLOOKUP(D383,Vendedores!A:H,8,0)</f>
        <v>2</v>
      </c>
      <c r="P383" s="18">
        <f t="shared" si="59"/>
        <v>28</v>
      </c>
      <c r="Q383" s="9">
        <f t="shared" si="55"/>
        <v>14</v>
      </c>
      <c r="R383" s="9">
        <f t="shared" si="65"/>
        <v>14</v>
      </c>
      <c r="S383" s="9">
        <f t="shared" si="60"/>
        <v>14</v>
      </c>
      <c r="T383" s="9">
        <f>VLOOKUP(O383,Comisiones!A:N,HLOOKUP(G383,Comisiones!$1:$7,2,0),0)</f>
        <v>0.22</v>
      </c>
      <c r="U383" s="9">
        <f t="shared" si="56"/>
        <v>532</v>
      </c>
      <c r="V383" s="9">
        <f t="shared" si="61"/>
        <v>266</v>
      </c>
      <c r="W383" s="9">
        <f t="shared" si="62"/>
        <v>117.04</v>
      </c>
      <c r="X383" s="9">
        <f t="shared" si="63"/>
        <v>148.95999999999998</v>
      </c>
      <c r="Y383" s="11">
        <f t="shared" si="64"/>
        <v>0.27999999999999997</v>
      </c>
    </row>
    <row r="384" spans="1:25" x14ac:dyDescent="0.2">
      <c r="A384" s="2">
        <v>383</v>
      </c>
      <c r="B384" s="3">
        <v>45055</v>
      </c>
      <c r="C384" s="2">
        <v>10</v>
      </c>
      <c r="D384" s="2">
        <v>11</v>
      </c>
      <c r="E384" s="2">
        <v>10</v>
      </c>
      <c r="F384" t="str">
        <f t="shared" si="57"/>
        <v>Tuesday</v>
      </c>
      <c r="G384" t="str">
        <f t="shared" si="58"/>
        <v>May</v>
      </c>
      <c r="H384" t="str">
        <f>VLOOKUP(C384,Productos!A:B,2,0)</f>
        <v>Producto J</v>
      </c>
      <c r="I384">
        <f>VLOOKUP(Ventas!C384,Productos!A:C,3,0)</f>
        <v>29</v>
      </c>
      <c r="J384">
        <f>VLOOKUP(C384,Productos!$A$1:$D$11,4,0)</f>
        <v>58</v>
      </c>
      <c r="K384" s="7" t="str">
        <f>VLOOKUP(D384,Vendedores!$A$1:$F$5000,6,0)</f>
        <v>Garcia, Isabel</v>
      </c>
      <c r="L384" s="7">
        <f>VLOOKUP(D384,Vendedores!$A$1:$E$50000,5,0)</f>
        <v>3985</v>
      </c>
      <c r="M384">
        <f>VLOOKUP(D384,Vendedores!A:F,2,FALSE)</f>
        <v>6</v>
      </c>
      <c r="N384" s="7" t="str">
        <f>VLOOKUP(Ventas!D384,Vendedores!A:G,7,0)</f>
        <v>Vendedor Ssr</v>
      </c>
      <c r="O384">
        <f>VLOOKUP(D384,Vendedores!A:H,8,0)</f>
        <v>2</v>
      </c>
      <c r="P384" s="18">
        <f t="shared" si="59"/>
        <v>58</v>
      </c>
      <c r="Q384" s="9">
        <f t="shared" si="55"/>
        <v>29</v>
      </c>
      <c r="R384" s="9">
        <f t="shared" si="65"/>
        <v>29</v>
      </c>
      <c r="S384" s="9">
        <f t="shared" si="60"/>
        <v>29</v>
      </c>
      <c r="T384" s="9">
        <f>VLOOKUP(O384,Comisiones!A:N,HLOOKUP(G384,Comisiones!$1:$7,2,0),0)</f>
        <v>0.22</v>
      </c>
      <c r="U384" s="9">
        <f t="shared" si="56"/>
        <v>580</v>
      </c>
      <c r="V384" s="9">
        <f t="shared" si="61"/>
        <v>290</v>
      </c>
      <c r="W384" s="9">
        <f t="shared" si="62"/>
        <v>127.6</v>
      </c>
      <c r="X384" s="9">
        <f t="shared" si="63"/>
        <v>162.39999999999998</v>
      </c>
      <c r="Y384" s="11">
        <f t="shared" si="64"/>
        <v>0.27999999999999997</v>
      </c>
    </row>
    <row r="385" spans="1:25" x14ac:dyDescent="0.2">
      <c r="A385" s="2">
        <v>384</v>
      </c>
      <c r="B385" s="3">
        <v>45055</v>
      </c>
      <c r="C385" s="2">
        <v>1</v>
      </c>
      <c r="D385" s="2">
        <v>31</v>
      </c>
      <c r="E385" s="2">
        <v>18</v>
      </c>
      <c r="F385" t="str">
        <f t="shared" si="57"/>
        <v>Tuesday</v>
      </c>
      <c r="G385" t="str">
        <f t="shared" si="58"/>
        <v>May</v>
      </c>
      <c r="H385" t="str">
        <f>VLOOKUP(C385,Productos!A:B,2,0)</f>
        <v>Producto A</v>
      </c>
      <c r="I385">
        <f>VLOOKUP(Ventas!C385,Productos!A:C,3,0)</f>
        <v>10</v>
      </c>
      <c r="J385">
        <f>VLOOKUP(C385,Productos!$A$1:$D$11,4,0)</f>
        <v>20</v>
      </c>
      <c r="K385" s="7" t="str">
        <f>VLOOKUP(D385,Vendedores!$A$1:$F$5000,6,0)</f>
        <v>Fernandez, Isabel</v>
      </c>
      <c r="L385" s="7">
        <f>VLOOKUP(D385,Vendedores!$A$1:$E$50000,5,0)</f>
        <v>2227</v>
      </c>
      <c r="M385">
        <f>VLOOKUP(D385,Vendedores!A:F,2,FALSE)</f>
        <v>7</v>
      </c>
      <c r="N385" s="7" t="str">
        <f>VLOOKUP(Ventas!D385,Vendedores!A:G,7,0)</f>
        <v>Vendedor Jr</v>
      </c>
      <c r="O385">
        <f>VLOOKUP(D385,Vendedores!A:H,8,0)</f>
        <v>2</v>
      </c>
      <c r="P385" s="18">
        <f t="shared" si="59"/>
        <v>20</v>
      </c>
      <c r="Q385" s="9">
        <f t="shared" si="55"/>
        <v>10</v>
      </c>
      <c r="R385" s="9">
        <f t="shared" si="65"/>
        <v>10</v>
      </c>
      <c r="S385" s="9">
        <f t="shared" si="60"/>
        <v>10</v>
      </c>
      <c r="T385" s="9">
        <f>VLOOKUP(O385,Comisiones!A:N,HLOOKUP(G385,Comisiones!$1:$7,2,0),0)</f>
        <v>0.22</v>
      </c>
      <c r="U385" s="9">
        <f t="shared" si="56"/>
        <v>360</v>
      </c>
      <c r="V385" s="9">
        <f t="shared" si="61"/>
        <v>180</v>
      </c>
      <c r="W385" s="9">
        <f t="shared" si="62"/>
        <v>79.2</v>
      </c>
      <c r="X385" s="9">
        <f t="shared" si="63"/>
        <v>100.80000000000001</v>
      </c>
      <c r="Y385" s="11">
        <f t="shared" si="64"/>
        <v>0.28000000000000003</v>
      </c>
    </row>
    <row r="386" spans="1:25" x14ac:dyDescent="0.2">
      <c r="A386" s="2">
        <v>385</v>
      </c>
      <c r="B386" s="3">
        <v>45056</v>
      </c>
      <c r="C386" s="2">
        <v>3</v>
      </c>
      <c r="D386" s="2">
        <v>38</v>
      </c>
      <c r="E386" s="2">
        <v>6</v>
      </c>
      <c r="F386" t="str">
        <f t="shared" si="57"/>
        <v>Wednesday</v>
      </c>
      <c r="G386" t="str">
        <f t="shared" si="58"/>
        <v>May</v>
      </c>
      <c r="H386" t="str">
        <f>VLOOKUP(C386,Productos!A:B,2,0)</f>
        <v>Producto C</v>
      </c>
      <c r="I386">
        <f>VLOOKUP(Ventas!C386,Productos!A:C,3,0)</f>
        <v>23</v>
      </c>
      <c r="J386">
        <f>VLOOKUP(C386,Productos!$A$1:$D$11,4,0)</f>
        <v>46</v>
      </c>
      <c r="K386" s="7" t="str">
        <f>VLOOKUP(D386,Vendedores!$A$1:$F$5000,6,0)</f>
        <v>Fernandez, Jose</v>
      </c>
      <c r="L386" s="7">
        <f>VLOOKUP(D386,Vendedores!$A$1:$E$50000,5,0)</f>
        <v>3055</v>
      </c>
      <c r="M386">
        <f>VLOOKUP(D386,Vendedores!A:F,2,FALSE)</f>
        <v>6</v>
      </c>
      <c r="N386" s="7" t="str">
        <f>VLOOKUP(Ventas!D386,Vendedores!A:G,7,0)</f>
        <v>Vendedor Ssr</v>
      </c>
      <c r="O386">
        <f>VLOOKUP(D386,Vendedores!A:H,8,0)</f>
        <v>2</v>
      </c>
      <c r="P386" s="18">
        <f t="shared" si="59"/>
        <v>46</v>
      </c>
      <c r="Q386" s="9">
        <f t="shared" ref="Q386:Q449" si="66">IF(AND(OR(H386="Producto A",H386="Producto B",H386="Producto C",H386="Producto D"),OR(G386="June",G386="July",G386="August")),I386 * 1.05,I386)</f>
        <v>23</v>
      </c>
      <c r="R386" s="9">
        <f t="shared" si="65"/>
        <v>23</v>
      </c>
      <c r="S386" s="9">
        <f t="shared" si="60"/>
        <v>23</v>
      </c>
      <c r="T386" s="9">
        <f>VLOOKUP(O386,Comisiones!A:N,HLOOKUP(G386,Comisiones!$1:$7,2,0),0)</f>
        <v>0.22</v>
      </c>
      <c r="U386" s="9">
        <f t="shared" ref="U386:U449" si="67">P386*E386</f>
        <v>276</v>
      </c>
      <c r="V386" s="9">
        <f t="shared" si="61"/>
        <v>138</v>
      </c>
      <c r="W386" s="9">
        <f t="shared" si="62"/>
        <v>60.72</v>
      </c>
      <c r="X386" s="9">
        <f t="shared" si="63"/>
        <v>77.28</v>
      </c>
      <c r="Y386" s="11">
        <f t="shared" si="64"/>
        <v>0.28000000000000003</v>
      </c>
    </row>
    <row r="387" spans="1:25" x14ac:dyDescent="0.2">
      <c r="A387" s="2">
        <v>386</v>
      </c>
      <c r="B387" s="3">
        <v>45056</v>
      </c>
      <c r="C387" s="2">
        <v>4</v>
      </c>
      <c r="D387" s="2">
        <v>38</v>
      </c>
      <c r="E387" s="2">
        <v>26</v>
      </c>
      <c r="F387" t="str">
        <f t="shared" ref="F387:F450" si="68">TEXT(B:B,"dddd")</f>
        <v>Wednesday</v>
      </c>
      <c r="G387" t="str">
        <f t="shared" ref="G387:G450" si="69">TEXT(B:B,"mmmm")</f>
        <v>May</v>
      </c>
      <c r="H387" t="str">
        <f>VLOOKUP(C387,Productos!A:B,2,0)</f>
        <v>Producto D</v>
      </c>
      <c r="I387">
        <f>VLOOKUP(Ventas!C387,Productos!A:C,3,0)</f>
        <v>14</v>
      </c>
      <c r="J387">
        <f>VLOOKUP(C387,Productos!$A$1:$D$11,4,0)</f>
        <v>28</v>
      </c>
      <c r="K387" s="7" t="str">
        <f>VLOOKUP(D387,Vendedores!$A$1:$F$5000,6,0)</f>
        <v>Fernandez, Jose</v>
      </c>
      <c r="L387" s="7">
        <f>VLOOKUP(D387,Vendedores!$A$1:$E$50000,5,0)</f>
        <v>3055</v>
      </c>
      <c r="M387">
        <f>VLOOKUP(D387,Vendedores!A:F,2,FALSE)</f>
        <v>6</v>
      </c>
      <c r="N387" s="7" t="str">
        <f>VLOOKUP(Ventas!D387,Vendedores!A:G,7,0)</f>
        <v>Vendedor Ssr</v>
      </c>
      <c r="O387">
        <f>VLOOKUP(D387,Vendedores!A:H,8,0)</f>
        <v>2</v>
      </c>
      <c r="P387" s="18">
        <f t="shared" ref="P387:P450" si="70">IF(OR(M387=1,M387=2,M387=3),J387*0.9,IF(F387="Sunday",J387*1.2,J387))</f>
        <v>28</v>
      </c>
      <c r="Q387" s="9">
        <f t="shared" si="66"/>
        <v>14</v>
      </c>
      <c r="R387" s="9">
        <f t="shared" si="65"/>
        <v>14</v>
      </c>
      <c r="S387" s="9">
        <f t="shared" ref="S387:S450" si="71">IF(AND(OR(C387=1,C387=2,C387=3,C387=4),OR(G387="June",G387="July",G387="August")),I387*1.05,IF(AND(OR(C387=5,C387=6,C387=7,C387=8),OR(G387="December",G387="January",G387="February")),I387*1.07,IF(AND(OR(C387=9,C387=10),OR(G387=G387="December",G387="January",G387="February")),I387*1.1,I387)))</f>
        <v>14</v>
      </c>
      <c r="T387" s="9">
        <f>VLOOKUP(O387,Comisiones!A:N,HLOOKUP(G387,Comisiones!$1:$7,2,0),0)</f>
        <v>0.22</v>
      </c>
      <c r="U387" s="9">
        <f t="shared" si="67"/>
        <v>728</v>
      </c>
      <c r="V387" s="9">
        <f t="shared" ref="V387:V450" si="72">E387*S387</f>
        <v>364</v>
      </c>
      <c r="W387" s="9">
        <f t="shared" ref="W387:W450" si="73">U387*T387</f>
        <v>160.16</v>
      </c>
      <c r="X387" s="9">
        <f t="shared" ref="X387:X450" si="74">U387-(V387+W387)</f>
        <v>203.84000000000003</v>
      </c>
      <c r="Y387" s="11">
        <f t="shared" ref="Y387:Y450" si="75">X387/U387</f>
        <v>0.28000000000000003</v>
      </c>
    </row>
    <row r="388" spans="1:25" x14ac:dyDescent="0.2">
      <c r="A388" s="2">
        <v>727</v>
      </c>
      <c r="B388" s="3">
        <v>45170</v>
      </c>
      <c r="C388" s="2">
        <v>9</v>
      </c>
      <c r="D388" s="2">
        <v>5</v>
      </c>
      <c r="E388" s="2">
        <v>20</v>
      </c>
      <c r="F388" t="str">
        <f t="shared" si="68"/>
        <v>Friday</v>
      </c>
      <c r="G388" t="str">
        <f t="shared" si="69"/>
        <v>September</v>
      </c>
      <c r="H388" t="str">
        <f>VLOOKUP(C388,Productos!A:B,2,0)</f>
        <v>Producto I</v>
      </c>
      <c r="I388">
        <f>VLOOKUP(Ventas!C388,Productos!A:C,3,0)</f>
        <v>26</v>
      </c>
      <c r="J388">
        <f>VLOOKUP(C388,Productos!$A$1:$D$11,4,0)</f>
        <v>52</v>
      </c>
      <c r="K388" s="7" t="str">
        <f>VLOOKUP(D388,Vendedores!$A$1:$F$5000,6,0)</f>
        <v>Lopez, Laura</v>
      </c>
      <c r="L388" s="7">
        <f>VLOOKUP(D388,Vendedores!$A$1:$E$50000,5,0)</f>
        <v>3037</v>
      </c>
      <c r="M388">
        <f>VLOOKUP(D388,Vendedores!A:F,2,FALSE)</f>
        <v>6</v>
      </c>
      <c r="N388" s="7" t="str">
        <f>VLOOKUP(Ventas!D388,Vendedores!A:G,7,0)</f>
        <v>Vendedor Ssr</v>
      </c>
      <c r="O388">
        <f>VLOOKUP(D388,Vendedores!A:H,8,0)</f>
        <v>2</v>
      </c>
      <c r="P388" s="18">
        <f t="shared" si="70"/>
        <v>52</v>
      </c>
      <c r="Q388" s="9">
        <f t="shared" si="66"/>
        <v>26</v>
      </c>
      <c r="R388" s="9">
        <f t="shared" ref="R388:R451" si="76">IF(OR(G388="January",G388="February",G388="December"),IF(OR(H388="Producto E",H388="Producto F",H388="Producto G",H388="Producto H",I388*1.07),IF(OR(H388="Producto J",H388="Producto I"),I388*1.1,I388)),I388)</f>
        <v>26</v>
      </c>
      <c r="S388" s="9">
        <f t="shared" si="71"/>
        <v>26</v>
      </c>
      <c r="T388" s="9">
        <f>VLOOKUP(O388,Comisiones!A:N,HLOOKUP(G388,Comisiones!$1:$7,2,0),0)</f>
        <v>0.19</v>
      </c>
      <c r="U388" s="9">
        <f t="shared" si="67"/>
        <v>1040</v>
      </c>
      <c r="V388" s="9">
        <f t="shared" si="72"/>
        <v>520</v>
      </c>
      <c r="W388" s="9">
        <f t="shared" si="73"/>
        <v>197.6</v>
      </c>
      <c r="X388" s="9">
        <f t="shared" si="74"/>
        <v>322.39999999999998</v>
      </c>
      <c r="Y388" s="11">
        <f t="shared" si="75"/>
        <v>0.31</v>
      </c>
    </row>
    <row r="389" spans="1:25" x14ac:dyDescent="0.2">
      <c r="A389" s="2">
        <v>388</v>
      </c>
      <c r="B389" s="3">
        <v>45057</v>
      </c>
      <c r="C389" s="2">
        <v>5</v>
      </c>
      <c r="D389" s="2">
        <v>39</v>
      </c>
      <c r="E389" s="2">
        <v>8</v>
      </c>
      <c r="F389" t="str">
        <f t="shared" si="68"/>
        <v>Thursday</v>
      </c>
      <c r="G389" t="str">
        <f t="shared" si="69"/>
        <v>May</v>
      </c>
      <c r="H389" t="str">
        <f>VLOOKUP(C389,Productos!A:B,2,0)</f>
        <v>Producto E</v>
      </c>
      <c r="I389">
        <f>VLOOKUP(Ventas!C389,Productos!A:C,3,0)</f>
        <v>24</v>
      </c>
      <c r="J389">
        <f>VLOOKUP(C389,Productos!$A$1:$D$11,4,0)</f>
        <v>48</v>
      </c>
      <c r="K389" s="7" t="str">
        <f>VLOOKUP(D389,Vendedores!$A$1:$F$5000,6,0)</f>
        <v>Gomez, Maria</v>
      </c>
      <c r="L389" s="7">
        <f>VLOOKUP(D389,Vendedores!$A$1:$E$50000,5,0)</f>
        <v>2483</v>
      </c>
      <c r="M389">
        <f>VLOOKUP(D389,Vendedores!A:F,2,FALSE)</f>
        <v>7</v>
      </c>
      <c r="N389" s="7" t="str">
        <f>VLOOKUP(Ventas!D389,Vendedores!A:G,7,0)</f>
        <v>Vendedor Jr</v>
      </c>
      <c r="O389">
        <f>VLOOKUP(D389,Vendedores!A:H,8,0)</f>
        <v>2</v>
      </c>
      <c r="P389" s="18">
        <f t="shared" si="70"/>
        <v>48</v>
      </c>
      <c r="Q389" s="9">
        <f t="shared" si="66"/>
        <v>24</v>
      </c>
      <c r="R389" s="9">
        <f t="shared" si="76"/>
        <v>24</v>
      </c>
      <c r="S389" s="9">
        <f t="shared" si="71"/>
        <v>24</v>
      </c>
      <c r="T389" s="9">
        <f>VLOOKUP(O389,Comisiones!A:N,HLOOKUP(G389,Comisiones!$1:$7,2,0),0)</f>
        <v>0.22</v>
      </c>
      <c r="U389" s="9">
        <f t="shared" si="67"/>
        <v>384</v>
      </c>
      <c r="V389" s="9">
        <f t="shared" si="72"/>
        <v>192</v>
      </c>
      <c r="W389" s="9">
        <f t="shared" si="73"/>
        <v>84.48</v>
      </c>
      <c r="X389" s="9">
        <f t="shared" si="74"/>
        <v>107.51999999999998</v>
      </c>
      <c r="Y389" s="11">
        <f t="shared" si="75"/>
        <v>0.27999999999999997</v>
      </c>
    </row>
    <row r="390" spans="1:25" x14ac:dyDescent="0.2">
      <c r="A390" s="2">
        <v>389</v>
      </c>
      <c r="B390" s="3">
        <v>45057</v>
      </c>
      <c r="C390" s="2">
        <v>1</v>
      </c>
      <c r="D390" s="2">
        <v>35</v>
      </c>
      <c r="E390" s="2">
        <v>16</v>
      </c>
      <c r="F390" t="str">
        <f t="shared" si="68"/>
        <v>Thursday</v>
      </c>
      <c r="G390" t="str">
        <f t="shared" si="69"/>
        <v>May</v>
      </c>
      <c r="H390" t="str">
        <f>VLOOKUP(C390,Productos!A:B,2,0)</f>
        <v>Producto A</v>
      </c>
      <c r="I390">
        <f>VLOOKUP(Ventas!C390,Productos!A:C,3,0)</f>
        <v>10</v>
      </c>
      <c r="J390">
        <f>VLOOKUP(C390,Productos!$A$1:$D$11,4,0)</f>
        <v>20</v>
      </c>
      <c r="K390" s="7" t="str">
        <f>VLOOKUP(D390,Vendedores!$A$1:$F$5000,6,0)</f>
        <v>Garcia, David</v>
      </c>
      <c r="L390" s="7">
        <f>VLOOKUP(D390,Vendedores!$A$1:$E$50000,5,0)</f>
        <v>2383</v>
      </c>
      <c r="M390">
        <f>VLOOKUP(D390,Vendedores!A:F,2,FALSE)</f>
        <v>7</v>
      </c>
      <c r="N390" s="7" t="str">
        <f>VLOOKUP(Ventas!D390,Vendedores!A:G,7,0)</f>
        <v>Vendedor Jr</v>
      </c>
      <c r="O390">
        <f>VLOOKUP(D390,Vendedores!A:H,8,0)</f>
        <v>2</v>
      </c>
      <c r="P390" s="18">
        <f t="shared" si="70"/>
        <v>20</v>
      </c>
      <c r="Q390" s="9">
        <f t="shared" si="66"/>
        <v>10</v>
      </c>
      <c r="R390" s="9">
        <f t="shared" si="76"/>
        <v>10</v>
      </c>
      <c r="S390" s="9">
        <f t="shared" si="71"/>
        <v>10</v>
      </c>
      <c r="T390" s="9">
        <f>VLOOKUP(O390,Comisiones!A:N,HLOOKUP(G390,Comisiones!$1:$7,2,0),0)</f>
        <v>0.22</v>
      </c>
      <c r="U390" s="9">
        <f t="shared" si="67"/>
        <v>320</v>
      </c>
      <c r="V390" s="9">
        <f t="shared" si="72"/>
        <v>160</v>
      </c>
      <c r="W390" s="9">
        <f t="shared" si="73"/>
        <v>70.400000000000006</v>
      </c>
      <c r="X390" s="9">
        <f t="shared" si="74"/>
        <v>89.6</v>
      </c>
      <c r="Y390" s="11">
        <f t="shared" si="75"/>
        <v>0.27999999999999997</v>
      </c>
    </row>
    <row r="391" spans="1:25" x14ac:dyDescent="0.2">
      <c r="A391" s="2">
        <v>390</v>
      </c>
      <c r="B391" s="3">
        <v>45057</v>
      </c>
      <c r="C391" s="2">
        <v>8</v>
      </c>
      <c r="D391" s="2">
        <v>30</v>
      </c>
      <c r="E391" s="2">
        <v>16</v>
      </c>
      <c r="F391" t="str">
        <f t="shared" si="68"/>
        <v>Thursday</v>
      </c>
      <c r="G391" t="str">
        <f t="shared" si="69"/>
        <v>May</v>
      </c>
      <c r="H391" t="str">
        <f>VLOOKUP(C391,Productos!A:B,2,0)</f>
        <v>Producto H</v>
      </c>
      <c r="I391">
        <f>VLOOKUP(Ventas!C391,Productos!A:C,3,0)</f>
        <v>14</v>
      </c>
      <c r="J391">
        <f>VLOOKUP(C391,Productos!$A$1:$D$11,4,0)</f>
        <v>28</v>
      </c>
      <c r="K391" s="7" t="str">
        <f>VLOOKUP(D391,Vendedores!$A$1:$F$5000,6,0)</f>
        <v>Gonzalez, Francisco</v>
      </c>
      <c r="L391" s="7">
        <f>VLOOKUP(D391,Vendedores!$A$1:$E$50000,5,0)</f>
        <v>3909</v>
      </c>
      <c r="M391">
        <f>VLOOKUP(D391,Vendedores!A:F,2,FALSE)</f>
        <v>6</v>
      </c>
      <c r="N391" s="7" t="str">
        <f>VLOOKUP(Ventas!D391,Vendedores!A:G,7,0)</f>
        <v>Vendedor Ssr</v>
      </c>
      <c r="O391">
        <f>VLOOKUP(D391,Vendedores!A:H,8,0)</f>
        <v>2</v>
      </c>
      <c r="P391" s="18">
        <f t="shared" si="70"/>
        <v>28</v>
      </c>
      <c r="Q391" s="9">
        <f t="shared" si="66"/>
        <v>14</v>
      </c>
      <c r="R391" s="9">
        <f t="shared" si="76"/>
        <v>14</v>
      </c>
      <c r="S391" s="9">
        <f t="shared" si="71"/>
        <v>14</v>
      </c>
      <c r="T391" s="9">
        <f>VLOOKUP(O391,Comisiones!A:N,HLOOKUP(G391,Comisiones!$1:$7,2,0),0)</f>
        <v>0.22</v>
      </c>
      <c r="U391" s="9">
        <f t="shared" si="67"/>
        <v>448</v>
      </c>
      <c r="V391" s="9">
        <f t="shared" si="72"/>
        <v>224</v>
      </c>
      <c r="W391" s="9">
        <f t="shared" si="73"/>
        <v>98.56</v>
      </c>
      <c r="X391" s="9">
        <f t="shared" si="74"/>
        <v>125.44</v>
      </c>
      <c r="Y391" s="11">
        <f t="shared" si="75"/>
        <v>0.27999999999999997</v>
      </c>
    </row>
    <row r="392" spans="1:25" x14ac:dyDescent="0.2">
      <c r="A392" s="2">
        <v>391</v>
      </c>
      <c r="B392" s="3">
        <v>45058</v>
      </c>
      <c r="C392" s="2">
        <v>1</v>
      </c>
      <c r="D392" s="2">
        <v>31</v>
      </c>
      <c r="E392" s="2">
        <v>12</v>
      </c>
      <c r="F392" t="str">
        <f t="shared" si="68"/>
        <v>Friday</v>
      </c>
      <c r="G392" t="str">
        <f t="shared" si="69"/>
        <v>May</v>
      </c>
      <c r="H392" t="str">
        <f>VLOOKUP(C392,Productos!A:B,2,0)</f>
        <v>Producto A</v>
      </c>
      <c r="I392">
        <f>VLOOKUP(Ventas!C392,Productos!A:C,3,0)</f>
        <v>10</v>
      </c>
      <c r="J392">
        <f>VLOOKUP(C392,Productos!$A$1:$D$11,4,0)</f>
        <v>20</v>
      </c>
      <c r="K392" s="7" t="str">
        <f>VLOOKUP(D392,Vendedores!$A$1:$F$5000,6,0)</f>
        <v>Fernandez, Isabel</v>
      </c>
      <c r="L392" s="7">
        <f>VLOOKUP(D392,Vendedores!$A$1:$E$50000,5,0)</f>
        <v>2227</v>
      </c>
      <c r="M392">
        <f>VLOOKUP(D392,Vendedores!A:F,2,FALSE)</f>
        <v>7</v>
      </c>
      <c r="N392" s="7" t="str">
        <f>VLOOKUP(Ventas!D392,Vendedores!A:G,7,0)</f>
        <v>Vendedor Jr</v>
      </c>
      <c r="O392">
        <f>VLOOKUP(D392,Vendedores!A:H,8,0)</f>
        <v>2</v>
      </c>
      <c r="P392" s="18">
        <f t="shared" si="70"/>
        <v>20</v>
      </c>
      <c r="Q392" s="9">
        <f t="shared" si="66"/>
        <v>10</v>
      </c>
      <c r="R392" s="9">
        <f t="shared" si="76"/>
        <v>10</v>
      </c>
      <c r="S392" s="9">
        <f t="shared" si="71"/>
        <v>10</v>
      </c>
      <c r="T392" s="9">
        <f>VLOOKUP(O392,Comisiones!A:N,HLOOKUP(G392,Comisiones!$1:$7,2,0),0)</f>
        <v>0.22</v>
      </c>
      <c r="U392" s="9">
        <f t="shared" si="67"/>
        <v>240</v>
      </c>
      <c r="V392" s="9">
        <f t="shared" si="72"/>
        <v>120</v>
      </c>
      <c r="W392" s="9">
        <f t="shared" si="73"/>
        <v>52.8</v>
      </c>
      <c r="X392" s="9">
        <f t="shared" si="74"/>
        <v>67.199999999999989</v>
      </c>
      <c r="Y392" s="11">
        <f t="shared" si="75"/>
        <v>0.27999999999999997</v>
      </c>
    </row>
    <row r="393" spans="1:25" x14ac:dyDescent="0.2">
      <c r="A393" s="2">
        <v>392</v>
      </c>
      <c r="B393" s="3">
        <v>45058</v>
      </c>
      <c r="C393" s="2">
        <v>4</v>
      </c>
      <c r="D393" s="2">
        <v>27</v>
      </c>
      <c r="E393" s="2">
        <v>14</v>
      </c>
      <c r="F393" t="str">
        <f t="shared" si="68"/>
        <v>Friday</v>
      </c>
      <c r="G393" t="str">
        <f t="shared" si="69"/>
        <v>May</v>
      </c>
      <c r="H393" t="str">
        <f>VLOOKUP(C393,Productos!A:B,2,0)</f>
        <v>Producto D</v>
      </c>
      <c r="I393">
        <f>VLOOKUP(Ventas!C393,Productos!A:C,3,0)</f>
        <v>14</v>
      </c>
      <c r="J393">
        <f>VLOOKUP(C393,Productos!$A$1:$D$11,4,0)</f>
        <v>28</v>
      </c>
      <c r="K393" s="7" t="str">
        <f>VLOOKUP(D393,Vendedores!$A$1:$F$5000,6,0)</f>
        <v>Martin, Antonio</v>
      </c>
      <c r="L393" s="7">
        <f>VLOOKUP(D393,Vendedores!$A$1:$E$50000,5,0)</f>
        <v>1057</v>
      </c>
      <c r="M393">
        <f>VLOOKUP(D393,Vendedores!A:F,2,FALSE)</f>
        <v>8</v>
      </c>
      <c r="N393" s="7" t="str">
        <f>VLOOKUP(Ventas!D393,Vendedores!A:G,7,0)</f>
        <v>Pasante</v>
      </c>
      <c r="O393">
        <f>VLOOKUP(D393,Vendedores!A:H,8,0)</f>
        <v>1</v>
      </c>
      <c r="P393" s="18">
        <f t="shared" si="70"/>
        <v>28</v>
      </c>
      <c r="Q393" s="9">
        <f t="shared" si="66"/>
        <v>14</v>
      </c>
      <c r="R393" s="9">
        <f t="shared" si="76"/>
        <v>14</v>
      </c>
      <c r="S393" s="9">
        <f t="shared" si="71"/>
        <v>14</v>
      </c>
      <c r="T393" s="9">
        <f>VLOOKUP(O393,Comisiones!A:N,HLOOKUP(G393,Comisiones!$1:$7,2,0),0)</f>
        <v>0.2</v>
      </c>
      <c r="U393" s="9">
        <f t="shared" si="67"/>
        <v>392</v>
      </c>
      <c r="V393" s="9">
        <f t="shared" si="72"/>
        <v>196</v>
      </c>
      <c r="W393" s="9">
        <f t="shared" si="73"/>
        <v>78.400000000000006</v>
      </c>
      <c r="X393" s="9">
        <f t="shared" si="74"/>
        <v>117.60000000000002</v>
      </c>
      <c r="Y393" s="11">
        <f t="shared" si="75"/>
        <v>0.30000000000000004</v>
      </c>
    </row>
    <row r="394" spans="1:25" x14ac:dyDescent="0.2">
      <c r="A394" s="2">
        <v>393</v>
      </c>
      <c r="B394" s="3">
        <v>45058</v>
      </c>
      <c r="C394" s="2">
        <v>10</v>
      </c>
      <c r="D394" s="2">
        <v>24</v>
      </c>
      <c r="E394" s="2">
        <v>11</v>
      </c>
      <c r="F394" t="str">
        <f t="shared" si="68"/>
        <v>Friday</v>
      </c>
      <c r="G394" t="str">
        <f t="shared" si="69"/>
        <v>May</v>
      </c>
      <c r="H394" t="str">
        <f>VLOOKUP(C394,Productos!A:B,2,0)</f>
        <v>Producto J</v>
      </c>
      <c r="I394">
        <f>VLOOKUP(Ventas!C394,Productos!A:C,3,0)</f>
        <v>29</v>
      </c>
      <c r="J394">
        <f>VLOOKUP(C394,Productos!$A$1:$D$11,4,0)</f>
        <v>58</v>
      </c>
      <c r="K394" s="7" t="str">
        <f>VLOOKUP(D394,Vendedores!$A$1:$F$5000,6,0)</f>
        <v>Sanchez, Isabel</v>
      </c>
      <c r="L394" s="7">
        <f>VLOOKUP(D394,Vendedores!$A$1:$E$50000,5,0)</f>
        <v>4875</v>
      </c>
      <c r="M394">
        <f>VLOOKUP(D394,Vendedores!A:F,2,FALSE)</f>
        <v>5</v>
      </c>
      <c r="N394" s="7" t="str">
        <f>VLOOKUP(Ventas!D394,Vendedores!A:G,7,0)</f>
        <v>Vendedor Sr</v>
      </c>
      <c r="O394">
        <f>VLOOKUP(D394,Vendedores!A:H,8,0)</f>
        <v>2</v>
      </c>
      <c r="P394" s="18">
        <f t="shared" si="70"/>
        <v>58</v>
      </c>
      <c r="Q394" s="9">
        <f t="shared" si="66"/>
        <v>29</v>
      </c>
      <c r="R394" s="9">
        <f t="shared" si="76"/>
        <v>29</v>
      </c>
      <c r="S394" s="9">
        <f t="shared" si="71"/>
        <v>29</v>
      </c>
      <c r="T394" s="9">
        <f>VLOOKUP(O394,Comisiones!A:N,HLOOKUP(G394,Comisiones!$1:$7,2,0),0)</f>
        <v>0.22</v>
      </c>
      <c r="U394" s="9">
        <f t="shared" si="67"/>
        <v>638</v>
      </c>
      <c r="V394" s="9">
        <f t="shared" si="72"/>
        <v>319</v>
      </c>
      <c r="W394" s="9">
        <f t="shared" si="73"/>
        <v>140.36000000000001</v>
      </c>
      <c r="X394" s="9">
        <f t="shared" si="74"/>
        <v>178.64</v>
      </c>
      <c r="Y394" s="11">
        <f t="shared" si="75"/>
        <v>0.27999999999999997</v>
      </c>
    </row>
    <row r="395" spans="1:25" x14ac:dyDescent="0.2">
      <c r="A395" s="2">
        <v>394</v>
      </c>
      <c r="B395" s="3">
        <v>45059</v>
      </c>
      <c r="C395" s="2">
        <v>6</v>
      </c>
      <c r="D395" s="2">
        <v>21</v>
      </c>
      <c r="E395" s="2">
        <v>19</v>
      </c>
      <c r="F395" t="str">
        <f t="shared" si="68"/>
        <v>Saturday</v>
      </c>
      <c r="G395" t="str">
        <f t="shared" si="69"/>
        <v>May</v>
      </c>
      <c r="H395" t="str">
        <f>VLOOKUP(C395,Productos!A:B,2,0)</f>
        <v>Producto F</v>
      </c>
      <c r="I395">
        <f>VLOOKUP(Ventas!C395,Productos!A:C,3,0)</f>
        <v>16</v>
      </c>
      <c r="J395">
        <f>VLOOKUP(C395,Productos!$A$1:$D$11,4,0)</f>
        <v>32</v>
      </c>
      <c r="K395" s="7" t="str">
        <f>VLOOKUP(D395,Vendedores!$A$1:$F$5000,6,0)</f>
        <v>Fernandez, Juan</v>
      </c>
      <c r="L395" s="7">
        <f>VLOOKUP(D395,Vendedores!$A$1:$E$50000,5,0)</f>
        <v>2616</v>
      </c>
      <c r="M395">
        <f>VLOOKUP(D395,Vendedores!A:F,2,FALSE)</f>
        <v>7</v>
      </c>
      <c r="N395" s="7" t="str">
        <f>VLOOKUP(Ventas!D395,Vendedores!A:G,7,0)</f>
        <v>Vendedor Jr</v>
      </c>
      <c r="O395">
        <f>VLOOKUP(D395,Vendedores!A:H,8,0)</f>
        <v>2</v>
      </c>
      <c r="P395" s="18">
        <f t="shared" si="70"/>
        <v>32</v>
      </c>
      <c r="Q395" s="9">
        <f t="shared" si="66"/>
        <v>16</v>
      </c>
      <c r="R395" s="9">
        <f t="shared" si="76"/>
        <v>16</v>
      </c>
      <c r="S395" s="9">
        <f t="shared" si="71"/>
        <v>16</v>
      </c>
      <c r="T395" s="9">
        <f>VLOOKUP(O395,Comisiones!A:N,HLOOKUP(G395,Comisiones!$1:$7,2,0),0)</f>
        <v>0.22</v>
      </c>
      <c r="U395" s="9">
        <f t="shared" si="67"/>
        <v>608</v>
      </c>
      <c r="V395" s="9">
        <f t="shared" si="72"/>
        <v>304</v>
      </c>
      <c r="W395" s="9">
        <f t="shared" si="73"/>
        <v>133.76</v>
      </c>
      <c r="X395" s="9">
        <f t="shared" si="74"/>
        <v>170.24</v>
      </c>
      <c r="Y395" s="11">
        <f t="shared" si="75"/>
        <v>0.28000000000000003</v>
      </c>
    </row>
    <row r="396" spans="1:25" x14ac:dyDescent="0.2">
      <c r="A396" s="2">
        <v>395</v>
      </c>
      <c r="B396" s="3">
        <v>45059</v>
      </c>
      <c r="C396" s="2">
        <v>6</v>
      </c>
      <c r="D396" s="2">
        <v>34</v>
      </c>
      <c r="E396" s="2">
        <v>12</v>
      </c>
      <c r="F396" t="str">
        <f t="shared" si="68"/>
        <v>Saturday</v>
      </c>
      <c r="G396" t="str">
        <f t="shared" si="69"/>
        <v>May</v>
      </c>
      <c r="H396" t="str">
        <f>VLOOKUP(C396,Productos!A:B,2,0)</f>
        <v>Producto F</v>
      </c>
      <c r="I396">
        <f>VLOOKUP(Ventas!C396,Productos!A:C,3,0)</f>
        <v>16</v>
      </c>
      <c r="J396">
        <f>VLOOKUP(C396,Productos!$A$1:$D$11,4,0)</f>
        <v>32</v>
      </c>
      <c r="K396" s="7" t="str">
        <f>VLOOKUP(D396,Vendedores!$A$1:$F$5000,6,0)</f>
        <v>Lopez, Teresa</v>
      </c>
      <c r="L396" s="7">
        <f>VLOOKUP(D396,Vendedores!$A$1:$E$50000,5,0)</f>
        <v>3680</v>
      </c>
      <c r="M396">
        <f>VLOOKUP(D396,Vendedores!A:F,2,FALSE)</f>
        <v>6</v>
      </c>
      <c r="N396" s="7" t="str">
        <f>VLOOKUP(Ventas!D396,Vendedores!A:G,7,0)</f>
        <v>Vendedor Ssr</v>
      </c>
      <c r="O396">
        <f>VLOOKUP(D396,Vendedores!A:H,8,0)</f>
        <v>2</v>
      </c>
      <c r="P396" s="18">
        <f t="shared" si="70"/>
        <v>32</v>
      </c>
      <c r="Q396" s="9">
        <f t="shared" si="66"/>
        <v>16</v>
      </c>
      <c r="R396" s="9">
        <f t="shared" si="76"/>
        <v>16</v>
      </c>
      <c r="S396" s="9">
        <f t="shared" si="71"/>
        <v>16</v>
      </c>
      <c r="T396" s="9">
        <f>VLOOKUP(O396,Comisiones!A:N,HLOOKUP(G396,Comisiones!$1:$7,2,0),0)</f>
        <v>0.22</v>
      </c>
      <c r="U396" s="9">
        <f t="shared" si="67"/>
        <v>384</v>
      </c>
      <c r="V396" s="9">
        <f t="shared" si="72"/>
        <v>192</v>
      </c>
      <c r="W396" s="9">
        <f t="shared" si="73"/>
        <v>84.48</v>
      </c>
      <c r="X396" s="9">
        <f t="shared" si="74"/>
        <v>107.51999999999998</v>
      </c>
      <c r="Y396" s="11">
        <f t="shared" si="75"/>
        <v>0.27999999999999997</v>
      </c>
    </row>
    <row r="397" spans="1:25" x14ac:dyDescent="0.2">
      <c r="A397" s="2">
        <v>396</v>
      </c>
      <c r="B397" s="3">
        <v>45059</v>
      </c>
      <c r="C397" s="2">
        <v>4</v>
      </c>
      <c r="D397" s="2">
        <v>8</v>
      </c>
      <c r="E397" s="2">
        <v>5</v>
      </c>
      <c r="F397" t="str">
        <f t="shared" si="68"/>
        <v>Saturday</v>
      </c>
      <c r="G397" t="str">
        <f t="shared" si="69"/>
        <v>May</v>
      </c>
      <c r="H397" t="str">
        <f>VLOOKUP(C397,Productos!A:B,2,0)</f>
        <v>Producto D</v>
      </c>
      <c r="I397">
        <f>VLOOKUP(Ventas!C397,Productos!A:C,3,0)</f>
        <v>14</v>
      </c>
      <c r="J397">
        <f>VLOOKUP(C397,Productos!$A$1:$D$11,4,0)</f>
        <v>28</v>
      </c>
      <c r="K397" s="7" t="str">
        <f>VLOOKUP(D397,Vendedores!$A$1:$F$5000,6,0)</f>
        <v>Perez, Manuel</v>
      </c>
      <c r="L397" s="7">
        <f>VLOOKUP(D397,Vendedores!$A$1:$E$50000,5,0)</f>
        <v>6768</v>
      </c>
      <c r="M397">
        <f>VLOOKUP(D397,Vendedores!A:F,2,FALSE)</f>
        <v>3</v>
      </c>
      <c r="N397" s="7" t="str">
        <f>VLOOKUP(Ventas!D397,Vendedores!A:G,7,0)</f>
        <v>Gerente</v>
      </c>
      <c r="O397">
        <f>VLOOKUP(D397,Vendedores!A:H,8,0)</f>
        <v>3</v>
      </c>
      <c r="P397" s="18">
        <f t="shared" si="70"/>
        <v>25.2</v>
      </c>
      <c r="Q397" s="9">
        <f t="shared" si="66"/>
        <v>14</v>
      </c>
      <c r="R397" s="9">
        <f t="shared" si="76"/>
        <v>14</v>
      </c>
      <c r="S397" s="9">
        <f t="shared" si="71"/>
        <v>14</v>
      </c>
      <c r="T397" s="9">
        <f>VLOOKUP(O397,Comisiones!A:N,HLOOKUP(G397,Comisiones!$1:$7,2,0),0)</f>
        <v>0.24</v>
      </c>
      <c r="U397" s="9">
        <f t="shared" si="67"/>
        <v>126</v>
      </c>
      <c r="V397" s="9">
        <f t="shared" si="72"/>
        <v>70</v>
      </c>
      <c r="W397" s="9">
        <f t="shared" si="73"/>
        <v>30.24</v>
      </c>
      <c r="X397" s="9">
        <f t="shared" si="74"/>
        <v>25.760000000000005</v>
      </c>
      <c r="Y397" s="11">
        <f t="shared" si="75"/>
        <v>0.20444444444444448</v>
      </c>
    </row>
    <row r="398" spans="1:25" x14ac:dyDescent="0.2">
      <c r="A398" s="2">
        <v>397</v>
      </c>
      <c r="B398" s="3">
        <v>45060</v>
      </c>
      <c r="C398" s="2">
        <v>8</v>
      </c>
      <c r="D398" s="2">
        <v>33</v>
      </c>
      <c r="E398" s="2">
        <v>17</v>
      </c>
      <c r="F398" t="str">
        <f t="shared" si="68"/>
        <v>Sunday</v>
      </c>
      <c r="G398" t="str">
        <f t="shared" si="69"/>
        <v>May</v>
      </c>
      <c r="H398" t="str">
        <f>VLOOKUP(C398,Productos!A:B,2,0)</f>
        <v>Producto H</v>
      </c>
      <c r="I398">
        <f>VLOOKUP(Ventas!C398,Productos!A:C,3,0)</f>
        <v>14</v>
      </c>
      <c r="J398">
        <f>VLOOKUP(C398,Productos!$A$1:$D$11,4,0)</f>
        <v>28</v>
      </c>
      <c r="K398" s="7" t="str">
        <f>VLOOKUP(D398,Vendedores!$A$1:$F$5000,6,0)</f>
        <v>Martin, Josefa</v>
      </c>
      <c r="L398" s="7">
        <f>VLOOKUP(D398,Vendedores!$A$1:$E$50000,5,0)</f>
        <v>4217</v>
      </c>
      <c r="M398">
        <f>VLOOKUP(D398,Vendedores!A:F,2,FALSE)</f>
        <v>5</v>
      </c>
      <c r="N398" s="7" t="str">
        <f>VLOOKUP(Ventas!D398,Vendedores!A:G,7,0)</f>
        <v>Vendedor Sr</v>
      </c>
      <c r="O398">
        <f>VLOOKUP(D398,Vendedores!A:H,8,0)</f>
        <v>2</v>
      </c>
      <c r="P398" s="18">
        <f t="shared" si="70"/>
        <v>33.6</v>
      </c>
      <c r="Q398" s="9">
        <f t="shared" si="66"/>
        <v>14</v>
      </c>
      <c r="R398" s="9">
        <f t="shared" si="76"/>
        <v>14</v>
      </c>
      <c r="S398" s="9">
        <f t="shared" si="71"/>
        <v>14</v>
      </c>
      <c r="T398" s="9">
        <f>VLOOKUP(O398,Comisiones!A:N,HLOOKUP(G398,Comisiones!$1:$7,2,0),0)</f>
        <v>0.22</v>
      </c>
      <c r="U398" s="9">
        <f t="shared" si="67"/>
        <v>571.20000000000005</v>
      </c>
      <c r="V398" s="9">
        <f t="shared" si="72"/>
        <v>238</v>
      </c>
      <c r="W398" s="9">
        <f t="shared" si="73"/>
        <v>125.66400000000002</v>
      </c>
      <c r="X398" s="9">
        <f t="shared" si="74"/>
        <v>207.53600000000006</v>
      </c>
      <c r="Y398" s="11">
        <f t="shared" si="75"/>
        <v>0.3633333333333334</v>
      </c>
    </row>
    <row r="399" spans="1:25" x14ac:dyDescent="0.2">
      <c r="A399" s="2">
        <v>398</v>
      </c>
      <c r="B399" s="3">
        <v>45060</v>
      </c>
      <c r="C399" s="2">
        <v>9</v>
      </c>
      <c r="D399" s="2">
        <v>36</v>
      </c>
      <c r="E399" s="2">
        <v>17</v>
      </c>
      <c r="F399" t="str">
        <f t="shared" si="68"/>
        <v>Sunday</v>
      </c>
      <c r="G399" t="str">
        <f t="shared" si="69"/>
        <v>May</v>
      </c>
      <c r="H399" t="str">
        <f>VLOOKUP(C399,Productos!A:B,2,0)</f>
        <v>Producto I</v>
      </c>
      <c r="I399">
        <f>VLOOKUP(Ventas!C399,Productos!A:C,3,0)</f>
        <v>26</v>
      </c>
      <c r="J399">
        <f>VLOOKUP(C399,Productos!$A$1:$D$11,4,0)</f>
        <v>52</v>
      </c>
      <c r="K399" s="7" t="str">
        <f>VLOOKUP(D399,Vendedores!$A$1:$F$5000,6,0)</f>
        <v>Rodriguez, Francisco</v>
      </c>
      <c r="L399" s="7">
        <f>VLOOKUP(D399,Vendedores!$A$1:$E$50000,5,0)</f>
        <v>1898</v>
      </c>
      <c r="M399">
        <f>VLOOKUP(D399,Vendedores!A:F,2,FALSE)</f>
        <v>8</v>
      </c>
      <c r="N399" s="7" t="str">
        <f>VLOOKUP(Ventas!D399,Vendedores!A:G,7,0)</f>
        <v>Pasante</v>
      </c>
      <c r="O399">
        <f>VLOOKUP(D399,Vendedores!A:H,8,0)</f>
        <v>1</v>
      </c>
      <c r="P399" s="18">
        <f t="shared" si="70"/>
        <v>62.4</v>
      </c>
      <c r="Q399" s="9">
        <f t="shared" si="66"/>
        <v>26</v>
      </c>
      <c r="R399" s="9">
        <f t="shared" si="76"/>
        <v>26</v>
      </c>
      <c r="S399" s="9">
        <f t="shared" si="71"/>
        <v>26</v>
      </c>
      <c r="T399" s="9">
        <f>VLOOKUP(O399,Comisiones!A:N,HLOOKUP(G399,Comisiones!$1:$7,2,0),0)</f>
        <v>0.2</v>
      </c>
      <c r="U399" s="9">
        <f t="shared" si="67"/>
        <v>1060.8</v>
      </c>
      <c r="V399" s="9">
        <f t="shared" si="72"/>
        <v>442</v>
      </c>
      <c r="W399" s="9">
        <f t="shared" si="73"/>
        <v>212.16</v>
      </c>
      <c r="X399" s="9">
        <f t="shared" si="74"/>
        <v>406.64</v>
      </c>
      <c r="Y399" s="11">
        <f t="shared" si="75"/>
        <v>0.38333333333333336</v>
      </c>
    </row>
    <row r="400" spans="1:25" x14ac:dyDescent="0.2">
      <c r="A400" s="2">
        <v>399</v>
      </c>
      <c r="B400" s="3">
        <v>45060</v>
      </c>
      <c r="C400" s="2">
        <v>6</v>
      </c>
      <c r="D400" s="2">
        <v>36</v>
      </c>
      <c r="E400" s="2">
        <v>15</v>
      </c>
      <c r="F400" t="str">
        <f t="shared" si="68"/>
        <v>Sunday</v>
      </c>
      <c r="G400" t="str">
        <f t="shared" si="69"/>
        <v>May</v>
      </c>
      <c r="H400" t="str">
        <f>VLOOKUP(C400,Productos!A:B,2,0)</f>
        <v>Producto F</v>
      </c>
      <c r="I400">
        <f>VLOOKUP(Ventas!C400,Productos!A:C,3,0)</f>
        <v>16</v>
      </c>
      <c r="J400">
        <f>VLOOKUP(C400,Productos!$A$1:$D$11,4,0)</f>
        <v>32</v>
      </c>
      <c r="K400" s="7" t="str">
        <f>VLOOKUP(D400,Vendedores!$A$1:$F$5000,6,0)</f>
        <v>Rodriguez, Francisco</v>
      </c>
      <c r="L400" s="7">
        <f>VLOOKUP(D400,Vendedores!$A$1:$E$50000,5,0)</f>
        <v>1898</v>
      </c>
      <c r="M400">
        <f>VLOOKUP(D400,Vendedores!A:F,2,FALSE)</f>
        <v>8</v>
      </c>
      <c r="N400" s="7" t="str">
        <f>VLOOKUP(Ventas!D400,Vendedores!A:G,7,0)</f>
        <v>Pasante</v>
      </c>
      <c r="O400">
        <f>VLOOKUP(D400,Vendedores!A:H,8,0)</f>
        <v>1</v>
      </c>
      <c r="P400" s="18">
        <f t="shared" si="70"/>
        <v>38.4</v>
      </c>
      <c r="Q400" s="9">
        <f t="shared" si="66"/>
        <v>16</v>
      </c>
      <c r="R400" s="9">
        <f t="shared" si="76"/>
        <v>16</v>
      </c>
      <c r="S400" s="9">
        <f t="shared" si="71"/>
        <v>16</v>
      </c>
      <c r="T400" s="9">
        <f>VLOOKUP(O400,Comisiones!A:N,HLOOKUP(G400,Comisiones!$1:$7,2,0),0)</f>
        <v>0.2</v>
      </c>
      <c r="U400" s="9">
        <f t="shared" si="67"/>
        <v>576</v>
      </c>
      <c r="V400" s="9">
        <f t="shared" si="72"/>
        <v>240</v>
      </c>
      <c r="W400" s="9">
        <f t="shared" si="73"/>
        <v>115.2</v>
      </c>
      <c r="X400" s="9">
        <f t="shared" si="74"/>
        <v>220.8</v>
      </c>
      <c r="Y400" s="11">
        <f t="shared" si="75"/>
        <v>0.38333333333333336</v>
      </c>
    </row>
    <row r="401" spans="1:25" x14ac:dyDescent="0.2">
      <c r="A401" s="2">
        <v>400</v>
      </c>
      <c r="B401" s="3">
        <v>45061</v>
      </c>
      <c r="C401" s="2">
        <v>4</v>
      </c>
      <c r="D401" s="2">
        <v>8</v>
      </c>
      <c r="E401" s="2">
        <v>11</v>
      </c>
      <c r="F401" t="str">
        <f t="shared" si="68"/>
        <v>Monday</v>
      </c>
      <c r="G401" t="str">
        <f t="shared" si="69"/>
        <v>May</v>
      </c>
      <c r="H401" t="str">
        <f>VLOOKUP(C401,Productos!A:B,2,0)</f>
        <v>Producto D</v>
      </c>
      <c r="I401">
        <f>VLOOKUP(Ventas!C401,Productos!A:C,3,0)</f>
        <v>14</v>
      </c>
      <c r="J401">
        <f>VLOOKUP(C401,Productos!$A$1:$D$11,4,0)</f>
        <v>28</v>
      </c>
      <c r="K401" s="7" t="str">
        <f>VLOOKUP(D401,Vendedores!$A$1:$F$5000,6,0)</f>
        <v>Perez, Manuel</v>
      </c>
      <c r="L401" s="7">
        <f>VLOOKUP(D401,Vendedores!$A$1:$E$50000,5,0)</f>
        <v>6768</v>
      </c>
      <c r="M401">
        <f>VLOOKUP(D401,Vendedores!A:F,2,FALSE)</f>
        <v>3</v>
      </c>
      <c r="N401" s="7" t="str">
        <f>VLOOKUP(Ventas!D401,Vendedores!A:G,7,0)</f>
        <v>Gerente</v>
      </c>
      <c r="O401">
        <f>VLOOKUP(D401,Vendedores!A:H,8,0)</f>
        <v>3</v>
      </c>
      <c r="P401" s="18">
        <f t="shared" si="70"/>
        <v>25.2</v>
      </c>
      <c r="Q401" s="9">
        <f t="shared" si="66"/>
        <v>14</v>
      </c>
      <c r="R401" s="9">
        <f t="shared" si="76"/>
        <v>14</v>
      </c>
      <c r="S401" s="9">
        <f t="shared" si="71"/>
        <v>14</v>
      </c>
      <c r="T401" s="9">
        <f>VLOOKUP(O401,Comisiones!A:N,HLOOKUP(G401,Comisiones!$1:$7,2,0),0)</f>
        <v>0.24</v>
      </c>
      <c r="U401" s="9">
        <f t="shared" si="67"/>
        <v>277.2</v>
      </c>
      <c r="V401" s="9">
        <f t="shared" si="72"/>
        <v>154</v>
      </c>
      <c r="W401" s="9">
        <f t="shared" si="73"/>
        <v>66.527999999999992</v>
      </c>
      <c r="X401" s="9">
        <f t="shared" si="74"/>
        <v>56.671999999999997</v>
      </c>
      <c r="Y401" s="11">
        <f t="shared" si="75"/>
        <v>0.20444444444444443</v>
      </c>
    </row>
    <row r="402" spans="1:25" x14ac:dyDescent="0.2">
      <c r="A402" s="2">
        <v>401</v>
      </c>
      <c r="B402" s="3">
        <v>45061</v>
      </c>
      <c r="C402" s="2">
        <v>5</v>
      </c>
      <c r="D402" s="2">
        <v>6</v>
      </c>
      <c r="E402" s="2">
        <v>20</v>
      </c>
      <c r="F402" t="str">
        <f t="shared" si="68"/>
        <v>Monday</v>
      </c>
      <c r="G402" t="str">
        <f t="shared" si="69"/>
        <v>May</v>
      </c>
      <c r="H402" t="str">
        <f>VLOOKUP(C402,Productos!A:B,2,0)</f>
        <v>Producto E</v>
      </c>
      <c r="I402">
        <f>VLOOKUP(Ventas!C402,Productos!A:C,3,0)</f>
        <v>24</v>
      </c>
      <c r="J402">
        <f>VLOOKUP(C402,Productos!$A$1:$D$11,4,0)</f>
        <v>48</v>
      </c>
      <c r="K402" s="7" t="str">
        <f>VLOOKUP(D402,Vendedores!$A$1:$F$5000,6,0)</f>
        <v>Martinez, Pilar</v>
      </c>
      <c r="L402" s="7">
        <f>VLOOKUP(D402,Vendedores!$A$1:$E$50000,5,0)</f>
        <v>2700</v>
      </c>
      <c r="M402">
        <f>VLOOKUP(D402,Vendedores!A:F,2,FALSE)</f>
        <v>2</v>
      </c>
      <c r="N402" s="7" t="str">
        <f>VLOOKUP(Ventas!D402,Vendedores!A:G,7,0)</f>
        <v>Director</v>
      </c>
      <c r="O402">
        <f>VLOOKUP(D402,Vendedores!A:H,8,0)</f>
        <v>4</v>
      </c>
      <c r="P402" s="18">
        <f t="shared" si="70"/>
        <v>43.2</v>
      </c>
      <c r="Q402" s="9">
        <f t="shared" si="66"/>
        <v>24</v>
      </c>
      <c r="R402" s="9">
        <f t="shared" si="76"/>
        <v>24</v>
      </c>
      <c r="S402" s="9">
        <f t="shared" si="71"/>
        <v>24</v>
      </c>
      <c r="T402" s="9">
        <f>VLOOKUP(O402,Comisiones!A:N,HLOOKUP(G402,Comisiones!$1:$7,2,0),0)</f>
        <v>0.26</v>
      </c>
      <c r="U402" s="9">
        <f t="shared" si="67"/>
        <v>864</v>
      </c>
      <c r="V402" s="9">
        <f t="shared" si="72"/>
        <v>480</v>
      </c>
      <c r="W402" s="9">
        <f t="shared" si="73"/>
        <v>224.64000000000001</v>
      </c>
      <c r="X402" s="9">
        <f t="shared" si="74"/>
        <v>159.36000000000001</v>
      </c>
      <c r="Y402" s="11">
        <f t="shared" si="75"/>
        <v>0.18444444444444447</v>
      </c>
    </row>
    <row r="403" spans="1:25" x14ac:dyDescent="0.2">
      <c r="A403" s="2">
        <v>402</v>
      </c>
      <c r="B403" s="3">
        <v>45061</v>
      </c>
      <c r="C403" s="2">
        <v>5</v>
      </c>
      <c r="D403" s="2">
        <v>39</v>
      </c>
      <c r="E403" s="2">
        <v>13</v>
      </c>
      <c r="F403" t="str">
        <f t="shared" si="68"/>
        <v>Monday</v>
      </c>
      <c r="G403" t="str">
        <f t="shared" si="69"/>
        <v>May</v>
      </c>
      <c r="H403" t="str">
        <f>VLOOKUP(C403,Productos!A:B,2,0)</f>
        <v>Producto E</v>
      </c>
      <c r="I403">
        <f>VLOOKUP(Ventas!C403,Productos!A:C,3,0)</f>
        <v>24</v>
      </c>
      <c r="J403">
        <f>VLOOKUP(C403,Productos!$A$1:$D$11,4,0)</f>
        <v>48</v>
      </c>
      <c r="K403" s="7" t="str">
        <f>VLOOKUP(D403,Vendedores!$A$1:$F$5000,6,0)</f>
        <v>Gomez, Maria</v>
      </c>
      <c r="L403" s="7">
        <f>VLOOKUP(D403,Vendedores!$A$1:$E$50000,5,0)</f>
        <v>2483</v>
      </c>
      <c r="M403">
        <f>VLOOKUP(D403,Vendedores!A:F,2,FALSE)</f>
        <v>7</v>
      </c>
      <c r="N403" s="7" t="str">
        <f>VLOOKUP(Ventas!D403,Vendedores!A:G,7,0)</f>
        <v>Vendedor Jr</v>
      </c>
      <c r="O403">
        <f>VLOOKUP(D403,Vendedores!A:H,8,0)</f>
        <v>2</v>
      </c>
      <c r="P403" s="18">
        <f t="shared" si="70"/>
        <v>48</v>
      </c>
      <c r="Q403" s="9">
        <f t="shared" si="66"/>
        <v>24</v>
      </c>
      <c r="R403" s="9">
        <f t="shared" si="76"/>
        <v>24</v>
      </c>
      <c r="S403" s="9">
        <f t="shared" si="71"/>
        <v>24</v>
      </c>
      <c r="T403" s="9">
        <f>VLOOKUP(O403,Comisiones!A:N,HLOOKUP(G403,Comisiones!$1:$7,2,0),0)</f>
        <v>0.22</v>
      </c>
      <c r="U403" s="9">
        <f t="shared" si="67"/>
        <v>624</v>
      </c>
      <c r="V403" s="9">
        <f t="shared" si="72"/>
        <v>312</v>
      </c>
      <c r="W403" s="9">
        <f t="shared" si="73"/>
        <v>137.28</v>
      </c>
      <c r="X403" s="9">
        <f t="shared" si="74"/>
        <v>174.72000000000003</v>
      </c>
      <c r="Y403" s="11">
        <f t="shared" si="75"/>
        <v>0.28000000000000003</v>
      </c>
    </row>
    <row r="404" spans="1:25" x14ac:dyDescent="0.2">
      <c r="A404" s="2">
        <v>403</v>
      </c>
      <c r="B404" s="3">
        <v>45062</v>
      </c>
      <c r="C404" s="2">
        <v>4</v>
      </c>
      <c r="D404" s="2">
        <v>30</v>
      </c>
      <c r="E404" s="2">
        <v>16</v>
      </c>
      <c r="F404" t="str">
        <f t="shared" si="68"/>
        <v>Tuesday</v>
      </c>
      <c r="G404" t="str">
        <f t="shared" si="69"/>
        <v>May</v>
      </c>
      <c r="H404" t="str">
        <f>VLOOKUP(C404,Productos!A:B,2,0)</f>
        <v>Producto D</v>
      </c>
      <c r="I404">
        <f>VLOOKUP(Ventas!C404,Productos!A:C,3,0)</f>
        <v>14</v>
      </c>
      <c r="J404">
        <f>VLOOKUP(C404,Productos!$A$1:$D$11,4,0)</f>
        <v>28</v>
      </c>
      <c r="K404" s="7" t="str">
        <f>VLOOKUP(D404,Vendedores!$A$1:$F$5000,6,0)</f>
        <v>Gonzalez, Francisco</v>
      </c>
      <c r="L404" s="7">
        <f>VLOOKUP(D404,Vendedores!$A$1:$E$50000,5,0)</f>
        <v>3909</v>
      </c>
      <c r="M404">
        <f>VLOOKUP(D404,Vendedores!A:F,2,FALSE)</f>
        <v>6</v>
      </c>
      <c r="N404" s="7" t="str">
        <f>VLOOKUP(Ventas!D404,Vendedores!A:G,7,0)</f>
        <v>Vendedor Ssr</v>
      </c>
      <c r="O404">
        <f>VLOOKUP(D404,Vendedores!A:H,8,0)</f>
        <v>2</v>
      </c>
      <c r="P404" s="18">
        <f t="shared" si="70"/>
        <v>28</v>
      </c>
      <c r="Q404" s="9">
        <f t="shared" si="66"/>
        <v>14</v>
      </c>
      <c r="R404" s="9">
        <f t="shared" si="76"/>
        <v>14</v>
      </c>
      <c r="S404" s="9">
        <f t="shared" si="71"/>
        <v>14</v>
      </c>
      <c r="T404" s="9">
        <f>VLOOKUP(O404,Comisiones!A:N,HLOOKUP(G404,Comisiones!$1:$7,2,0),0)</f>
        <v>0.22</v>
      </c>
      <c r="U404" s="9">
        <f t="shared" si="67"/>
        <v>448</v>
      </c>
      <c r="V404" s="9">
        <f t="shared" si="72"/>
        <v>224</v>
      </c>
      <c r="W404" s="9">
        <f t="shared" si="73"/>
        <v>98.56</v>
      </c>
      <c r="X404" s="9">
        <f t="shared" si="74"/>
        <v>125.44</v>
      </c>
      <c r="Y404" s="11">
        <f t="shared" si="75"/>
        <v>0.27999999999999997</v>
      </c>
    </row>
    <row r="405" spans="1:25" x14ac:dyDescent="0.2">
      <c r="A405" s="2">
        <v>404</v>
      </c>
      <c r="B405" s="3">
        <v>45062</v>
      </c>
      <c r="C405" s="2">
        <v>10</v>
      </c>
      <c r="D405" s="2">
        <v>32</v>
      </c>
      <c r="E405" s="2">
        <v>13</v>
      </c>
      <c r="F405" t="str">
        <f t="shared" si="68"/>
        <v>Tuesday</v>
      </c>
      <c r="G405" t="str">
        <f t="shared" si="69"/>
        <v>May</v>
      </c>
      <c r="H405" t="str">
        <f>VLOOKUP(C405,Productos!A:B,2,0)</f>
        <v>Producto J</v>
      </c>
      <c r="I405">
        <f>VLOOKUP(Ventas!C405,Productos!A:C,3,0)</f>
        <v>29</v>
      </c>
      <c r="J405">
        <f>VLOOKUP(C405,Productos!$A$1:$D$11,4,0)</f>
        <v>58</v>
      </c>
      <c r="K405" s="7" t="str">
        <f>VLOOKUP(D405,Vendedores!$A$1:$F$5000,6,0)</f>
        <v>Gomez, Javier</v>
      </c>
      <c r="L405" s="7">
        <f>VLOOKUP(D405,Vendedores!$A$1:$E$50000,5,0)</f>
        <v>1612</v>
      </c>
      <c r="M405">
        <f>VLOOKUP(D405,Vendedores!A:F,2,FALSE)</f>
        <v>8</v>
      </c>
      <c r="N405" s="7" t="str">
        <f>VLOOKUP(Ventas!D405,Vendedores!A:G,7,0)</f>
        <v>Pasante</v>
      </c>
      <c r="O405">
        <f>VLOOKUP(D405,Vendedores!A:H,8,0)</f>
        <v>1</v>
      </c>
      <c r="P405" s="18">
        <f t="shared" si="70"/>
        <v>58</v>
      </c>
      <c r="Q405" s="9">
        <f t="shared" si="66"/>
        <v>29</v>
      </c>
      <c r="R405" s="9">
        <f t="shared" si="76"/>
        <v>29</v>
      </c>
      <c r="S405" s="9">
        <f t="shared" si="71"/>
        <v>29</v>
      </c>
      <c r="T405" s="9">
        <f>VLOOKUP(O405,Comisiones!A:N,HLOOKUP(G405,Comisiones!$1:$7,2,0),0)</f>
        <v>0.2</v>
      </c>
      <c r="U405" s="9">
        <f t="shared" si="67"/>
        <v>754</v>
      </c>
      <c r="V405" s="9">
        <f t="shared" si="72"/>
        <v>377</v>
      </c>
      <c r="W405" s="9">
        <f t="shared" si="73"/>
        <v>150.80000000000001</v>
      </c>
      <c r="X405" s="9">
        <f t="shared" si="74"/>
        <v>226.20000000000005</v>
      </c>
      <c r="Y405" s="11">
        <f t="shared" si="75"/>
        <v>0.30000000000000004</v>
      </c>
    </row>
    <row r="406" spans="1:25" x14ac:dyDescent="0.2">
      <c r="A406" s="2">
        <v>34</v>
      </c>
      <c r="B406" s="3">
        <v>44939</v>
      </c>
      <c r="C406" s="2">
        <v>7</v>
      </c>
      <c r="D406" s="2">
        <v>5</v>
      </c>
      <c r="E406" s="2">
        <v>19</v>
      </c>
      <c r="F406" t="str">
        <f t="shared" si="68"/>
        <v>Friday</v>
      </c>
      <c r="G406" t="str">
        <f t="shared" si="69"/>
        <v>January</v>
      </c>
      <c r="H406" t="str">
        <f>VLOOKUP(C406,Productos!A:B,2,0)</f>
        <v>Producto G</v>
      </c>
      <c r="I406">
        <f>VLOOKUP(Ventas!C406,Productos!A:C,3,0)</f>
        <v>17</v>
      </c>
      <c r="J406">
        <f>VLOOKUP(C406,Productos!$A$1:$D$11,4,0)</f>
        <v>34</v>
      </c>
      <c r="K406" s="7" t="str">
        <f>VLOOKUP(D406,Vendedores!$A$1:$F$5000,6,0)</f>
        <v>Lopez, Laura</v>
      </c>
      <c r="L406" s="7">
        <f>VLOOKUP(D406,Vendedores!$A$1:$E$50000,5,0)</f>
        <v>3037</v>
      </c>
      <c r="M406">
        <f>VLOOKUP(D406,Vendedores!A:F,2,FALSE)</f>
        <v>6</v>
      </c>
      <c r="N406" s="7" t="str">
        <f>VLOOKUP(Ventas!D406,Vendedores!A:G,7,0)</f>
        <v>Vendedor Ssr</v>
      </c>
      <c r="O406">
        <f>VLOOKUP(D406,Vendedores!A:H,8,0)</f>
        <v>2</v>
      </c>
      <c r="P406" s="18">
        <f t="shared" si="70"/>
        <v>34</v>
      </c>
      <c r="Q406" s="9">
        <f t="shared" si="66"/>
        <v>17</v>
      </c>
      <c r="R406" s="9">
        <f t="shared" si="76"/>
        <v>17</v>
      </c>
      <c r="S406" s="9">
        <f t="shared" si="71"/>
        <v>18.190000000000001</v>
      </c>
      <c r="T406" s="9">
        <f>VLOOKUP(O406,Comisiones!A:N,HLOOKUP(G406,Comisiones!$1:$7,2,0),0)</f>
        <v>0.11</v>
      </c>
      <c r="U406" s="9">
        <f t="shared" si="67"/>
        <v>646</v>
      </c>
      <c r="V406" s="9">
        <f t="shared" si="72"/>
        <v>345.61</v>
      </c>
      <c r="W406" s="9">
        <f t="shared" si="73"/>
        <v>71.06</v>
      </c>
      <c r="X406" s="9">
        <f t="shared" si="74"/>
        <v>229.32999999999998</v>
      </c>
      <c r="Y406" s="11">
        <f t="shared" si="75"/>
        <v>0.35499999999999998</v>
      </c>
    </row>
    <row r="407" spans="1:25" x14ac:dyDescent="0.2">
      <c r="A407" s="2">
        <v>406</v>
      </c>
      <c r="B407" s="3">
        <v>45063</v>
      </c>
      <c r="C407" s="2">
        <v>5</v>
      </c>
      <c r="D407" s="2">
        <v>1</v>
      </c>
      <c r="E407" s="2">
        <v>20</v>
      </c>
      <c r="F407" t="str">
        <f t="shared" si="68"/>
        <v>Wednesday</v>
      </c>
      <c r="G407" t="str">
        <f t="shared" si="69"/>
        <v>May</v>
      </c>
      <c r="H407" t="str">
        <f>VLOOKUP(C407,Productos!A:B,2,0)</f>
        <v>Producto E</v>
      </c>
      <c r="I407">
        <f>VLOOKUP(Ventas!C407,Productos!A:C,3,0)</f>
        <v>24</v>
      </c>
      <c r="J407">
        <f>VLOOKUP(C407,Productos!$A$1:$D$11,4,0)</f>
        <v>48</v>
      </c>
      <c r="K407" s="7" t="str">
        <f>VLOOKUP(D407,Vendedores!$A$1:$F$5000,6,0)</f>
        <v>Garcia, Juan</v>
      </c>
      <c r="L407" s="7">
        <f>VLOOKUP(D407,Vendedores!$A$1:$E$50000,5,0)</f>
        <v>7402</v>
      </c>
      <c r="M407">
        <f>VLOOKUP(D407,Vendedores!A:F,2,FALSE)</f>
        <v>7</v>
      </c>
      <c r="N407" s="7" t="str">
        <f>VLOOKUP(Ventas!D407,Vendedores!A:G,7,0)</f>
        <v>Vendedor Jr</v>
      </c>
      <c r="O407">
        <f>VLOOKUP(D407,Vendedores!A:H,8,0)</f>
        <v>2</v>
      </c>
      <c r="P407" s="18">
        <f t="shared" si="70"/>
        <v>48</v>
      </c>
      <c r="Q407" s="9">
        <f t="shared" si="66"/>
        <v>24</v>
      </c>
      <c r="R407" s="9">
        <f t="shared" si="76"/>
        <v>24</v>
      </c>
      <c r="S407" s="9">
        <f t="shared" si="71"/>
        <v>24</v>
      </c>
      <c r="T407" s="9">
        <f>VLOOKUP(O407,Comisiones!A:N,HLOOKUP(G407,Comisiones!$1:$7,2,0),0)</f>
        <v>0.22</v>
      </c>
      <c r="U407" s="9">
        <f t="shared" si="67"/>
        <v>960</v>
      </c>
      <c r="V407" s="9">
        <f t="shared" si="72"/>
        <v>480</v>
      </c>
      <c r="W407" s="9">
        <f t="shared" si="73"/>
        <v>211.2</v>
      </c>
      <c r="X407" s="9">
        <f t="shared" si="74"/>
        <v>268.79999999999995</v>
      </c>
      <c r="Y407" s="11">
        <f t="shared" si="75"/>
        <v>0.27999999999999997</v>
      </c>
    </row>
    <row r="408" spans="1:25" x14ac:dyDescent="0.2">
      <c r="A408" s="2">
        <v>407</v>
      </c>
      <c r="B408" s="3">
        <v>45063</v>
      </c>
      <c r="C408" s="2">
        <v>8</v>
      </c>
      <c r="D408" s="2">
        <v>34</v>
      </c>
      <c r="E408" s="2">
        <v>13</v>
      </c>
      <c r="F408" t="str">
        <f t="shared" si="68"/>
        <v>Wednesday</v>
      </c>
      <c r="G408" t="str">
        <f t="shared" si="69"/>
        <v>May</v>
      </c>
      <c r="H408" t="str">
        <f>VLOOKUP(C408,Productos!A:B,2,0)</f>
        <v>Producto H</v>
      </c>
      <c r="I408">
        <f>VLOOKUP(Ventas!C408,Productos!A:C,3,0)</f>
        <v>14</v>
      </c>
      <c r="J408">
        <f>VLOOKUP(C408,Productos!$A$1:$D$11,4,0)</f>
        <v>28</v>
      </c>
      <c r="K408" s="7" t="str">
        <f>VLOOKUP(D408,Vendedores!$A$1:$F$5000,6,0)</f>
        <v>Lopez, Teresa</v>
      </c>
      <c r="L408" s="7">
        <f>VLOOKUP(D408,Vendedores!$A$1:$E$50000,5,0)</f>
        <v>3680</v>
      </c>
      <c r="M408">
        <f>VLOOKUP(D408,Vendedores!A:F,2,FALSE)</f>
        <v>6</v>
      </c>
      <c r="N408" s="7" t="str">
        <f>VLOOKUP(Ventas!D408,Vendedores!A:G,7,0)</f>
        <v>Vendedor Ssr</v>
      </c>
      <c r="O408">
        <f>VLOOKUP(D408,Vendedores!A:H,8,0)</f>
        <v>2</v>
      </c>
      <c r="P408" s="18">
        <f t="shared" si="70"/>
        <v>28</v>
      </c>
      <c r="Q408" s="9">
        <f t="shared" si="66"/>
        <v>14</v>
      </c>
      <c r="R408" s="9">
        <f t="shared" si="76"/>
        <v>14</v>
      </c>
      <c r="S408" s="9">
        <f t="shared" si="71"/>
        <v>14</v>
      </c>
      <c r="T408" s="9">
        <f>VLOOKUP(O408,Comisiones!A:N,HLOOKUP(G408,Comisiones!$1:$7,2,0),0)</f>
        <v>0.22</v>
      </c>
      <c r="U408" s="9">
        <f t="shared" si="67"/>
        <v>364</v>
      </c>
      <c r="V408" s="9">
        <f t="shared" si="72"/>
        <v>182</v>
      </c>
      <c r="W408" s="9">
        <f t="shared" si="73"/>
        <v>80.08</v>
      </c>
      <c r="X408" s="9">
        <f t="shared" si="74"/>
        <v>101.92000000000002</v>
      </c>
      <c r="Y408" s="11">
        <f t="shared" si="75"/>
        <v>0.28000000000000003</v>
      </c>
    </row>
    <row r="409" spans="1:25" x14ac:dyDescent="0.2">
      <c r="A409" s="2">
        <v>408</v>
      </c>
      <c r="B409" s="3">
        <v>45063</v>
      </c>
      <c r="C409" s="2">
        <v>2</v>
      </c>
      <c r="D409" s="2">
        <v>10</v>
      </c>
      <c r="E409" s="2">
        <v>15</v>
      </c>
      <c r="F409" t="str">
        <f t="shared" si="68"/>
        <v>Wednesday</v>
      </c>
      <c r="G409" t="str">
        <f t="shared" si="69"/>
        <v>May</v>
      </c>
      <c r="H409" t="str">
        <f>VLOOKUP(C409,Productos!A:B,2,0)</f>
        <v>Producto B</v>
      </c>
      <c r="I409">
        <f>VLOOKUP(Ventas!C409,Productos!A:C,3,0)</f>
        <v>14</v>
      </c>
      <c r="J409">
        <f>VLOOKUP(C409,Productos!$A$1:$D$11,4,0)</f>
        <v>28</v>
      </c>
      <c r="K409" s="7" t="str">
        <f>VLOOKUP(D409,Vendedores!$A$1:$F$5000,6,0)</f>
        <v>Martin, Francisco</v>
      </c>
      <c r="L409" s="7">
        <f>VLOOKUP(D409,Vendedores!$A$1:$E$50000,5,0)</f>
        <v>4384</v>
      </c>
      <c r="M409">
        <f>VLOOKUP(D409,Vendedores!A:F,2,FALSE)</f>
        <v>5</v>
      </c>
      <c r="N409" s="7" t="str">
        <f>VLOOKUP(Ventas!D409,Vendedores!A:G,7,0)</f>
        <v>Vendedor Sr</v>
      </c>
      <c r="O409">
        <f>VLOOKUP(D409,Vendedores!A:H,8,0)</f>
        <v>2</v>
      </c>
      <c r="P409" s="18">
        <f t="shared" si="70"/>
        <v>28</v>
      </c>
      <c r="Q409" s="9">
        <f t="shared" si="66"/>
        <v>14</v>
      </c>
      <c r="R409" s="9">
        <f t="shared" si="76"/>
        <v>14</v>
      </c>
      <c r="S409" s="9">
        <f t="shared" si="71"/>
        <v>14</v>
      </c>
      <c r="T409" s="9">
        <f>VLOOKUP(O409,Comisiones!A:N,HLOOKUP(G409,Comisiones!$1:$7,2,0),0)</f>
        <v>0.22</v>
      </c>
      <c r="U409" s="9">
        <f t="shared" si="67"/>
        <v>420</v>
      </c>
      <c r="V409" s="9">
        <f t="shared" si="72"/>
        <v>210</v>
      </c>
      <c r="W409" s="9">
        <f t="shared" si="73"/>
        <v>92.4</v>
      </c>
      <c r="X409" s="9">
        <f t="shared" si="74"/>
        <v>117.60000000000002</v>
      </c>
      <c r="Y409" s="11">
        <f t="shared" si="75"/>
        <v>0.28000000000000003</v>
      </c>
    </row>
    <row r="410" spans="1:25" x14ac:dyDescent="0.2">
      <c r="A410" s="2">
        <v>409</v>
      </c>
      <c r="B410" s="3">
        <v>45064</v>
      </c>
      <c r="C410" s="2">
        <v>4</v>
      </c>
      <c r="D410" s="2">
        <v>9</v>
      </c>
      <c r="E410" s="2">
        <v>5</v>
      </c>
      <c r="F410" t="str">
        <f t="shared" si="68"/>
        <v>Thursday</v>
      </c>
      <c r="G410" t="str">
        <f t="shared" si="69"/>
        <v>May</v>
      </c>
      <c r="H410" t="str">
        <f>VLOOKUP(C410,Productos!A:B,2,0)</f>
        <v>Producto D</v>
      </c>
      <c r="I410">
        <f>VLOOKUP(Ventas!C410,Productos!A:C,3,0)</f>
        <v>14</v>
      </c>
      <c r="J410">
        <f>VLOOKUP(C410,Productos!$A$1:$D$11,4,0)</f>
        <v>28</v>
      </c>
      <c r="K410" s="7" t="str">
        <f>VLOOKUP(D410,Vendedores!$A$1:$F$5000,6,0)</f>
        <v>Gomez, Jose</v>
      </c>
      <c r="L410" s="7">
        <f>VLOOKUP(D410,Vendedores!$A$1:$E$50000,5,0)</f>
        <v>5400</v>
      </c>
      <c r="M410">
        <f>VLOOKUP(D410,Vendedores!A:F,2,FALSE)</f>
        <v>4</v>
      </c>
      <c r="N410" s="7" t="str">
        <f>VLOOKUP(Ventas!D410,Vendedores!A:G,7,0)</f>
        <v>Jefe</v>
      </c>
      <c r="O410">
        <f>VLOOKUP(D410,Vendedores!A:H,8,0)</f>
        <v>3</v>
      </c>
      <c r="P410" s="18">
        <f t="shared" si="70"/>
        <v>28</v>
      </c>
      <c r="Q410" s="9">
        <f t="shared" si="66"/>
        <v>14</v>
      </c>
      <c r="R410" s="9">
        <f t="shared" si="76"/>
        <v>14</v>
      </c>
      <c r="S410" s="9">
        <f t="shared" si="71"/>
        <v>14</v>
      </c>
      <c r="T410" s="9">
        <f>VLOOKUP(O410,Comisiones!A:N,HLOOKUP(G410,Comisiones!$1:$7,2,0),0)</f>
        <v>0.24</v>
      </c>
      <c r="U410" s="9">
        <f t="shared" si="67"/>
        <v>140</v>
      </c>
      <c r="V410" s="9">
        <f t="shared" si="72"/>
        <v>70</v>
      </c>
      <c r="W410" s="9">
        <f t="shared" si="73"/>
        <v>33.6</v>
      </c>
      <c r="X410" s="9">
        <f t="shared" si="74"/>
        <v>36.400000000000006</v>
      </c>
      <c r="Y410" s="11">
        <f t="shared" si="75"/>
        <v>0.26000000000000006</v>
      </c>
    </row>
    <row r="411" spans="1:25" x14ac:dyDescent="0.2">
      <c r="A411" s="2">
        <v>410</v>
      </c>
      <c r="B411" s="3">
        <v>45064</v>
      </c>
      <c r="C411" s="2">
        <v>9</v>
      </c>
      <c r="D411" s="2">
        <v>16</v>
      </c>
      <c r="E411" s="2">
        <v>17</v>
      </c>
      <c r="F411" t="str">
        <f t="shared" si="68"/>
        <v>Thursday</v>
      </c>
      <c r="G411" t="str">
        <f t="shared" si="69"/>
        <v>May</v>
      </c>
      <c r="H411" t="str">
        <f>VLOOKUP(C411,Productos!A:B,2,0)</f>
        <v>Producto I</v>
      </c>
      <c r="I411">
        <f>VLOOKUP(Ventas!C411,Productos!A:C,3,0)</f>
        <v>26</v>
      </c>
      <c r="J411">
        <f>VLOOKUP(C411,Productos!$A$1:$D$11,4,0)</f>
        <v>52</v>
      </c>
      <c r="K411" s="7" t="str">
        <f>VLOOKUP(D411,Vendedores!$A$1:$F$5000,6,0)</f>
        <v>Martin, Francisco</v>
      </c>
      <c r="L411" s="7">
        <f>VLOOKUP(D411,Vendedores!$A$1:$E$50000,5,0)</f>
        <v>2456</v>
      </c>
      <c r="M411">
        <f>VLOOKUP(D411,Vendedores!A:F,2,FALSE)</f>
        <v>7</v>
      </c>
      <c r="N411" s="7" t="str">
        <f>VLOOKUP(Ventas!D411,Vendedores!A:G,7,0)</f>
        <v>Vendedor Jr</v>
      </c>
      <c r="O411">
        <f>VLOOKUP(D411,Vendedores!A:H,8,0)</f>
        <v>2</v>
      </c>
      <c r="P411" s="18">
        <f t="shared" si="70"/>
        <v>52</v>
      </c>
      <c r="Q411" s="9">
        <f t="shared" si="66"/>
        <v>26</v>
      </c>
      <c r="R411" s="9">
        <f t="shared" si="76"/>
        <v>26</v>
      </c>
      <c r="S411" s="9">
        <f t="shared" si="71"/>
        <v>26</v>
      </c>
      <c r="T411" s="9">
        <f>VLOOKUP(O411,Comisiones!A:N,HLOOKUP(G411,Comisiones!$1:$7,2,0),0)</f>
        <v>0.22</v>
      </c>
      <c r="U411" s="9">
        <f t="shared" si="67"/>
        <v>884</v>
      </c>
      <c r="V411" s="9">
        <f t="shared" si="72"/>
        <v>442</v>
      </c>
      <c r="W411" s="9">
        <f t="shared" si="73"/>
        <v>194.48</v>
      </c>
      <c r="X411" s="9">
        <f t="shared" si="74"/>
        <v>247.51999999999998</v>
      </c>
      <c r="Y411" s="11">
        <f t="shared" si="75"/>
        <v>0.27999999999999997</v>
      </c>
    </row>
    <row r="412" spans="1:25" x14ac:dyDescent="0.2">
      <c r="A412" s="2">
        <v>411</v>
      </c>
      <c r="B412" s="3">
        <v>45064</v>
      </c>
      <c r="C412" s="2">
        <v>6</v>
      </c>
      <c r="D412" s="2">
        <v>40</v>
      </c>
      <c r="E412" s="2">
        <v>16</v>
      </c>
      <c r="F412" t="str">
        <f t="shared" si="68"/>
        <v>Thursday</v>
      </c>
      <c r="G412" t="str">
        <f t="shared" si="69"/>
        <v>May</v>
      </c>
      <c r="H412" t="str">
        <f>VLOOKUP(C412,Productos!A:B,2,0)</f>
        <v>Producto F</v>
      </c>
      <c r="I412">
        <f>VLOOKUP(Ventas!C412,Productos!A:C,3,0)</f>
        <v>16</v>
      </c>
      <c r="J412">
        <f>VLOOKUP(C412,Productos!$A$1:$D$11,4,0)</f>
        <v>32</v>
      </c>
      <c r="K412" s="7" t="str">
        <f>VLOOKUP(D412,Vendedores!$A$1:$F$5000,6,0)</f>
        <v>Martin, Carmen</v>
      </c>
      <c r="L412" s="7">
        <f>VLOOKUP(D412,Vendedores!$A$1:$E$50000,5,0)</f>
        <v>1598</v>
      </c>
      <c r="M412">
        <f>VLOOKUP(D412,Vendedores!A:F,2,FALSE)</f>
        <v>8</v>
      </c>
      <c r="N412" s="7" t="str">
        <f>VLOOKUP(Ventas!D412,Vendedores!A:G,7,0)</f>
        <v>Pasante</v>
      </c>
      <c r="O412">
        <f>VLOOKUP(D412,Vendedores!A:H,8,0)</f>
        <v>1</v>
      </c>
      <c r="P412" s="18">
        <f t="shared" si="70"/>
        <v>32</v>
      </c>
      <c r="Q412" s="9">
        <f t="shared" si="66"/>
        <v>16</v>
      </c>
      <c r="R412" s="9">
        <f t="shared" si="76"/>
        <v>16</v>
      </c>
      <c r="S412" s="9">
        <f t="shared" si="71"/>
        <v>16</v>
      </c>
      <c r="T412" s="9">
        <f>VLOOKUP(O412,Comisiones!A:N,HLOOKUP(G412,Comisiones!$1:$7,2,0),0)</f>
        <v>0.2</v>
      </c>
      <c r="U412" s="9">
        <f t="shared" si="67"/>
        <v>512</v>
      </c>
      <c r="V412" s="9">
        <f t="shared" si="72"/>
        <v>256</v>
      </c>
      <c r="W412" s="9">
        <f t="shared" si="73"/>
        <v>102.4</v>
      </c>
      <c r="X412" s="9">
        <f t="shared" si="74"/>
        <v>153.60000000000002</v>
      </c>
      <c r="Y412" s="11">
        <f t="shared" si="75"/>
        <v>0.30000000000000004</v>
      </c>
    </row>
    <row r="413" spans="1:25" x14ac:dyDescent="0.2">
      <c r="A413" s="2">
        <v>412</v>
      </c>
      <c r="B413" s="3">
        <v>45065</v>
      </c>
      <c r="C413" s="2">
        <v>5</v>
      </c>
      <c r="D413" s="2">
        <v>33</v>
      </c>
      <c r="E413" s="2">
        <v>22</v>
      </c>
      <c r="F413" t="str">
        <f t="shared" si="68"/>
        <v>Friday</v>
      </c>
      <c r="G413" t="str">
        <f t="shared" si="69"/>
        <v>May</v>
      </c>
      <c r="H413" t="str">
        <f>VLOOKUP(C413,Productos!A:B,2,0)</f>
        <v>Producto E</v>
      </c>
      <c r="I413">
        <f>VLOOKUP(Ventas!C413,Productos!A:C,3,0)</f>
        <v>24</v>
      </c>
      <c r="J413">
        <f>VLOOKUP(C413,Productos!$A$1:$D$11,4,0)</f>
        <v>48</v>
      </c>
      <c r="K413" s="7" t="str">
        <f>VLOOKUP(D413,Vendedores!$A$1:$F$5000,6,0)</f>
        <v>Martin, Josefa</v>
      </c>
      <c r="L413" s="7">
        <f>VLOOKUP(D413,Vendedores!$A$1:$E$50000,5,0)</f>
        <v>4217</v>
      </c>
      <c r="M413">
        <f>VLOOKUP(D413,Vendedores!A:F,2,FALSE)</f>
        <v>5</v>
      </c>
      <c r="N413" s="7" t="str">
        <f>VLOOKUP(Ventas!D413,Vendedores!A:G,7,0)</f>
        <v>Vendedor Sr</v>
      </c>
      <c r="O413">
        <f>VLOOKUP(D413,Vendedores!A:H,8,0)</f>
        <v>2</v>
      </c>
      <c r="P413" s="18">
        <f t="shared" si="70"/>
        <v>48</v>
      </c>
      <c r="Q413" s="9">
        <f t="shared" si="66"/>
        <v>24</v>
      </c>
      <c r="R413" s="9">
        <f t="shared" si="76"/>
        <v>24</v>
      </c>
      <c r="S413" s="9">
        <f t="shared" si="71"/>
        <v>24</v>
      </c>
      <c r="T413" s="9">
        <f>VLOOKUP(O413,Comisiones!A:N,HLOOKUP(G413,Comisiones!$1:$7,2,0),0)</f>
        <v>0.22</v>
      </c>
      <c r="U413" s="9">
        <f t="shared" si="67"/>
        <v>1056</v>
      </c>
      <c r="V413" s="9">
        <f t="shared" si="72"/>
        <v>528</v>
      </c>
      <c r="W413" s="9">
        <f t="shared" si="73"/>
        <v>232.32</v>
      </c>
      <c r="X413" s="9">
        <f t="shared" si="74"/>
        <v>295.68000000000006</v>
      </c>
      <c r="Y413" s="11">
        <f t="shared" si="75"/>
        <v>0.28000000000000008</v>
      </c>
    </row>
    <row r="414" spans="1:25" x14ac:dyDescent="0.2">
      <c r="A414" s="2">
        <v>413</v>
      </c>
      <c r="B414" s="3">
        <v>45065</v>
      </c>
      <c r="C414" s="2">
        <v>2</v>
      </c>
      <c r="D414" s="2">
        <v>5</v>
      </c>
      <c r="E414" s="2">
        <v>19</v>
      </c>
      <c r="F414" t="str">
        <f t="shared" si="68"/>
        <v>Friday</v>
      </c>
      <c r="G414" t="str">
        <f t="shared" si="69"/>
        <v>May</v>
      </c>
      <c r="H414" t="str">
        <f>VLOOKUP(C414,Productos!A:B,2,0)</f>
        <v>Producto B</v>
      </c>
      <c r="I414">
        <f>VLOOKUP(Ventas!C414,Productos!A:C,3,0)</f>
        <v>14</v>
      </c>
      <c r="J414">
        <f>VLOOKUP(C414,Productos!$A$1:$D$11,4,0)</f>
        <v>28</v>
      </c>
      <c r="K414" s="7" t="str">
        <f>VLOOKUP(D414,Vendedores!$A$1:$F$5000,6,0)</f>
        <v>Lopez, Laura</v>
      </c>
      <c r="L414" s="7">
        <f>VLOOKUP(D414,Vendedores!$A$1:$E$50000,5,0)</f>
        <v>3037</v>
      </c>
      <c r="M414">
        <f>VLOOKUP(D414,Vendedores!A:F,2,FALSE)</f>
        <v>6</v>
      </c>
      <c r="N414" s="7" t="str">
        <f>VLOOKUP(Ventas!D414,Vendedores!A:G,7,0)</f>
        <v>Vendedor Ssr</v>
      </c>
      <c r="O414">
        <f>VLOOKUP(D414,Vendedores!A:H,8,0)</f>
        <v>2</v>
      </c>
      <c r="P414" s="18">
        <f t="shared" si="70"/>
        <v>28</v>
      </c>
      <c r="Q414" s="9">
        <f t="shared" si="66"/>
        <v>14</v>
      </c>
      <c r="R414" s="9">
        <f t="shared" si="76"/>
        <v>14</v>
      </c>
      <c r="S414" s="9">
        <f t="shared" si="71"/>
        <v>14</v>
      </c>
      <c r="T414" s="9">
        <f>VLOOKUP(O414,Comisiones!A:N,HLOOKUP(G414,Comisiones!$1:$7,2,0),0)</f>
        <v>0.22</v>
      </c>
      <c r="U414" s="9">
        <f t="shared" si="67"/>
        <v>532</v>
      </c>
      <c r="V414" s="9">
        <f t="shared" si="72"/>
        <v>266</v>
      </c>
      <c r="W414" s="9">
        <f t="shared" si="73"/>
        <v>117.04</v>
      </c>
      <c r="X414" s="9">
        <f t="shared" si="74"/>
        <v>148.95999999999998</v>
      </c>
      <c r="Y414" s="11">
        <f t="shared" si="75"/>
        <v>0.27999999999999997</v>
      </c>
    </row>
    <row r="415" spans="1:25" x14ac:dyDescent="0.2">
      <c r="A415" s="2">
        <v>414</v>
      </c>
      <c r="B415" s="3">
        <v>45065</v>
      </c>
      <c r="C415" s="2">
        <v>6</v>
      </c>
      <c r="D415" s="2">
        <v>2</v>
      </c>
      <c r="E415" s="2">
        <v>11</v>
      </c>
      <c r="F415" t="str">
        <f t="shared" si="68"/>
        <v>Friday</v>
      </c>
      <c r="G415" t="str">
        <f t="shared" si="69"/>
        <v>May</v>
      </c>
      <c r="H415" t="str">
        <f>VLOOKUP(C415,Productos!A:B,2,0)</f>
        <v>Producto F</v>
      </c>
      <c r="I415">
        <f>VLOOKUP(Ventas!C415,Productos!A:C,3,0)</f>
        <v>16</v>
      </c>
      <c r="J415">
        <f>VLOOKUP(C415,Productos!$A$1:$D$11,4,0)</f>
        <v>32</v>
      </c>
      <c r="K415" s="7" t="str">
        <f>VLOOKUP(D415,Vendedores!$A$1:$F$5000,6,0)</f>
        <v>Rodriguez, Ana</v>
      </c>
      <c r="L415" s="7">
        <f>VLOOKUP(D415,Vendedores!$A$1:$E$50000,5,0)</f>
        <v>6979</v>
      </c>
      <c r="M415">
        <f>VLOOKUP(D415,Vendedores!A:F,2,FALSE)</f>
        <v>3</v>
      </c>
      <c r="N415" s="7" t="str">
        <f>VLOOKUP(Ventas!D415,Vendedores!A:G,7,0)</f>
        <v>Gerente</v>
      </c>
      <c r="O415">
        <f>VLOOKUP(D415,Vendedores!A:H,8,0)</f>
        <v>3</v>
      </c>
      <c r="P415" s="18">
        <f t="shared" si="70"/>
        <v>28.8</v>
      </c>
      <c r="Q415" s="9">
        <f t="shared" si="66"/>
        <v>16</v>
      </c>
      <c r="R415" s="9">
        <f t="shared" si="76"/>
        <v>16</v>
      </c>
      <c r="S415" s="9">
        <f t="shared" si="71"/>
        <v>16</v>
      </c>
      <c r="T415" s="9">
        <f>VLOOKUP(O415,Comisiones!A:N,HLOOKUP(G415,Comisiones!$1:$7,2,0),0)</f>
        <v>0.24</v>
      </c>
      <c r="U415" s="9">
        <f t="shared" si="67"/>
        <v>316.8</v>
      </c>
      <c r="V415" s="9">
        <f t="shared" si="72"/>
        <v>176</v>
      </c>
      <c r="W415" s="9">
        <f t="shared" si="73"/>
        <v>76.031999999999996</v>
      </c>
      <c r="X415" s="9">
        <f t="shared" si="74"/>
        <v>64.768000000000029</v>
      </c>
      <c r="Y415" s="11">
        <f t="shared" si="75"/>
        <v>0.20444444444444454</v>
      </c>
    </row>
    <row r="416" spans="1:25" x14ac:dyDescent="0.2">
      <c r="A416" s="2">
        <v>415</v>
      </c>
      <c r="B416" s="3">
        <v>45066</v>
      </c>
      <c r="C416" s="2">
        <v>4</v>
      </c>
      <c r="D416" s="2">
        <v>13</v>
      </c>
      <c r="E416" s="2">
        <v>20</v>
      </c>
      <c r="F416" t="str">
        <f t="shared" si="68"/>
        <v>Saturday</v>
      </c>
      <c r="G416" t="str">
        <f t="shared" si="69"/>
        <v>May</v>
      </c>
      <c r="H416" t="str">
        <f>VLOOKUP(C416,Productos!A:B,2,0)</f>
        <v>Producto D</v>
      </c>
      <c r="I416">
        <f>VLOOKUP(Ventas!C416,Productos!A:C,3,0)</f>
        <v>14</v>
      </c>
      <c r="J416">
        <f>VLOOKUP(C416,Productos!$A$1:$D$11,4,0)</f>
        <v>28</v>
      </c>
      <c r="K416" s="7" t="str">
        <f>VLOOKUP(D416,Vendedores!$A$1:$F$5000,6,0)</f>
        <v>Gonzalez, Josefa</v>
      </c>
      <c r="L416" s="7">
        <f>VLOOKUP(D416,Vendedores!$A$1:$E$50000,5,0)</f>
        <v>1830</v>
      </c>
      <c r="M416">
        <f>VLOOKUP(D416,Vendedores!A:F,2,FALSE)</f>
        <v>8</v>
      </c>
      <c r="N416" s="7" t="str">
        <f>VLOOKUP(Ventas!D416,Vendedores!A:G,7,0)</f>
        <v>Pasante</v>
      </c>
      <c r="O416">
        <f>VLOOKUP(D416,Vendedores!A:H,8,0)</f>
        <v>1</v>
      </c>
      <c r="P416" s="18">
        <f t="shared" si="70"/>
        <v>28</v>
      </c>
      <c r="Q416" s="9">
        <f t="shared" si="66"/>
        <v>14</v>
      </c>
      <c r="R416" s="9">
        <f t="shared" si="76"/>
        <v>14</v>
      </c>
      <c r="S416" s="9">
        <f t="shared" si="71"/>
        <v>14</v>
      </c>
      <c r="T416" s="9">
        <f>VLOOKUP(O416,Comisiones!A:N,HLOOKUP(G416,Comisiones!$1:$7,2,0),0)</f>
        <v>0.2</v>
      </c>
      <c r="U416" s="9">
        <f t="shared" si="67"/>
        <v>560</v>
      </c>
      <c r="V416" s="9">
        <f t="shared" si="72"/>
        <v>280</v>
      </c>
      <c r="W416" s="9">
        <f t="shared" si="73"/>
        <v>112</v>
      </c>
      <c r="X416" s="9">
        <f t="shared" si="74"/>
        <v>168</v>
      </c>
      <c r="Y416" s="11">
        <f t="shared" si="75"/>
        <v>0.3</v>
      </c>
    </row>
    <row r="417" spans="1:25" x14ac:dyDescent="0.2">
      <c r="A417" s="2">
        <v>416</v>
      </c>
      <c r="B417" s="3">
        <v>45066</v>
      </c>
      <c r="C417" s="2">
        <v>4</v>
      </c>
      <c r="D417" s="2">
        <v>20</v>
      </c>
      <c r="E417" s="2">
        <v>16</v>
      </c>
      <c r="F417" t="str">
        <f t="shared" si="68"/>
        <v>Saturday</v>
      </c>
      <c r="G417" t="str">
        <f t="shared" si="69"/>
        <v>May</v>
      </c>
      <c r="H417" t="str">
        <f>VLOOKUP(C417,Productos!A:B,2,0)</f>
        <v>Producto D</v>
      </c>
      <c r="I417">
        <f>VLOOKUP(Ventas!C417,Productos!A:C,3,0)</f>
        <v>14</v>
      </c>
      <c r="J417">
        <f>VLOOKUP(C417,Productos!$A$1:$D$11,4,0)</f>
        <v>28</v>
      </c>
      <c r="K417" s="7" t="str">
        <f>VLOOKUP(D417,Vendedores!$A$1:$F$5000,6,0)</f>
        <v>Gonzalez, Carmen</v>
      </c>
      <c r="L417" s="7">
        <f>VLOOKUP(D417,Vendedores!$A$1:$E$50000,5,0)</f>
        <v>3522</v>
      </c>
      <c r="M417">
        <f>VLOOKUP(D417,Vendedores!A:F,2,FALSE)</f>
        <v>6</v>
      </c>
      <c r="N417" s="7" t="str">
        <f>VLOOKUP(Ventas!D417,Vendedores!A:G,7,0)</f>
        <v>Vendedor Ssr</v>
      </c>
      <c r="O417">
        <f>VLOOKUP(D417,Vendedores!A:H,8,0)</f>
        <v>2</v>
      </c>
      <c r="P417" s="18">
        <f t="shared" si="70"/>
        <v>28</v>
      </c>
      <c r="Q417" s="9">
        <f t="shared" si="66"/>
        <v>14</v>
      </c>
      <c r="R417" s="9">
        <f t="shared" si="76"/>
        <v>14</v>
      </c>
      <c r="S417" s="9">
        <f t="shared" si="71"/>
        <v>14</v>
      </c>
      <c r="T417" s="9">
        <f>VLOOKUP(O417,Comisiones!A:N,HLOOKUP(G417,Comisiones!$1:$7,2,0),0)</f>
        <v>0.22</v>
      </c>
      <c r="U417" s="9">
        <f t="shared" si="67"/>
        <v>448</v>
      </c>
      <c r="V417" s="9">
        <f t="shared" si="72"/>
        <v>224</v>
      </c>
      <c r="W417" s="9">
        <f t="shared" si="73"/>
        <v>98.56</v>
      </c>
      <c r="X417" s="9">
        <f t="shared" si="74"/>
        <v>125.44</v>
      </c>
      <c r="Y417" s="11">
        <f t="shared" si="75"/>
        <v>0.27999999999999997</v>
      </c>
    </row>
    <row r="418" spans="1:25" x14ac:dyDescent="0.2">
      <c r="A418" s="2">
        <v>417</v>
      </c>
      <c r="B418" s="3">
        <v>45066</v>
      </c>
      <c r="C418" s="2">
        <v>3</v>
      </c>
      <c r="D418" s="2">
        <v>25</v>
      </c>
      <c r="E418" s="2">
        <v>17</v>
      </c>
      <c r="F418" t="str">
        <f t="shared" si="68"/>
        <v>Saturday</v>
      </c>
      <c r="G418" t="str">
        <f t="shared" si="69"/>
        <v>May</v>
      </c>
      <c r="H418" t="str">
        <f>VLOOKUP(C418,Productos!A:B,2,0)</f>
        <v>Producto C</v>
      </c>
      <c r="I418">
        <f>VLOOKUP(Ventas!C418,Productos!A:C,3,0)</f>
        <v>23</v>
      </c>
      <c r="J418">
        <f>VLOOKUP(C418,Productos!$A$1:$D$11,4,0)</f>
        <v>46</v>
      </c>
      <c r="K418" s="7" t="str">
        <f>VLOOKUP(D418,Vendedores!$A$1:$F$5000,6,0)</f>
        <v>Perez, Laura</v>
      </c>
      <c r="L418" s="7">
        <f>VLOOKUP(D418,Vendedores!$A$1:$E$50000,5,0)</f>
        <v>3586</v>
      </c>
      <c r="M418">
        <f>VLOOKUP(D418,Vendedores!A:F,2,FALSE)</f>
        <v>6</v>
      </c>
      <c r="N418" s="7" t="str">
        <f>VLOOKUP(Ventas!D418,Vendedores!A:G,7,0)</f>
        <v>Vendedor Ssr</v>
      </c>
      <c r="O418">
        <f>VLOOKUP(D418,Vendedores!A:H,8,0)</f>
        <v>2</v>
      </c>
      <c r="P418" s="18">
        <f t="shared" si="70"/>
        <v>46</v>
      </c>
      <c r="Q418" s="9">
        <f t="shared" si="66"/>
        <v>23</v>
      </c>
      <c r="R418" s="9">
        <f t="shared" si="76"/>
        <v>23</v>
      </c>
      <c r="S418" s="9">
        <f t="shared" si="71"/>
        <v>23</v>
      </c>
      <c r="T418" s="9">
        <f>VLOOKUP(O418,Comisiones!A:N,HLOOKUP(G418,Comisiones!$1:$7,2,0),0)</f>
        <v>0.22</v>
      </c>
      <c r="U418" s="9">
        <f t="shared" si="67"/>
        <v>782</v>
      </c>
      <c r="V418" s="9">
        <f t="shared" si="72"/>
        <v>391</v>
      </c>
      <c r="W418" s="9">
        <f t="shared" si="73"/>
        <v>172.04</v>
      </c>
      <c r="X418" s="9">
        <f t="shared" si="74"/>
        <v>218.96000000000004</v>
      </c>
      <c r="Y418" s="11">
        <f t="shared" si="75"/>
        <v>0.28000000000000003</v>
      </c>
    </row>
    <row r="419" spans="1:25" x14ac:dyDescent="0.2">
      <c r="A419" s="2">
        <v>480</v>
      </c>
      <c r="B419" s="3">
        <v>45087</v>
      </c>
      <c r="C419" s="2">
        <v>7</v>
      </c>
      <c r="D419" s="2">
        <v>5</v>
      </c>
      <c r="E419" s="2">
        <v>18</v>
      </c>
      <c r="F419" t="str">
        <f t="shared" si="68"/>
        <v>Saturday</v>
      </c>
      <c r="G419" t="str">
        <f t="shared" si="69"/>
        <v>June</v>
      </c>
      <c r="H419" t="str">
        <f>VLOOKUP(C419,Productos!A:B,2,0)</f>
        <v>Producto G</v>
      </c>
      <c r="I419">
        <f>VLOOKUP(Ventas!C419,Productos!A:C,3,0)</f>
        <v>17</v>
      </c>
      <c r="J419">
        <f>VLOOKUP(C419,Productos!$A$1:$D$11,4,0)</f>
        <v>34</v>
      </c>
      <c r="K419" s="7" t="str">
        <f>VLOOKUP(D419,Vendedores!$A$1:$F$5000,6,0)</f>
        <v>Lopez, Laura</v>
      </c>
      <c r="L419" s="7">
        <f>VLOOKUP(D419,Vendedores!$A$1:$E$50000,5,0)</f>
        <v>3037</v>
      </c>
      <c r="M419">
        <f>VLOOKUP(D419,Vendedores!A:F,2,FALSE)</f>
        <v>6</v>
      </c>
      <c r="N419" s="7" t="str">
        <f>VLOOKUP(Ventas!D419,Vendedores!A:G,7,0)</f>
        <v>Vendedor Ssr</v>
      </c>
      <c r="O419">
        <f>VLOOKUP(D419,Vendedores!A:H,8,0)</f>
        <v>2</v>
      </c>
      <c r="P419" s="18">
        <f t="shared" si="70"/>
        <v>34</v>
      </c>
      <c r="Q419" s="9">
        <f t="shared" si="66"/>
        <v>17</v>
      </c>
      <c r="R419" s="9">
        <f t="shared" si="76"/>
        <v>17</v>
      </c>
      <c r="S419" s="9">
        <f t="shared" si="71"/>
        <v>17</v>
      </c>
      <c r="T419" s="9">
        <f>VLOOKUP(O419,Comisiones!A:N,HLOOKUP(G419,Comisiones!$1:$7,2,0),0)</f>
        <v>0.17</v>
      </c>
      <c r="U419" s="9">
        <f t="shared" si="67"/>
        <v>612</v>
      </c>
      <c r="V419" s="9">
        <f t="shared" si="72"/>
        <v>306</v>
      </c>
      <c r="W419" s="9">
        <f t="shared" si="73"/>
        <v>104.04</v>
      </c>
      <c r="X419" s="9">
        <f t="shared" si="74"/>
        <v>201.95999999999998</v>
      </c>
      <c r="Y419" s="11">
        <f t="shared" si="75"/>
        <v>0.32999999999999996</v>
      </c>
    </row>
    <row r="420" spans="1:25" x14ac:dyDescent="0.2">
      <c r="A420" s="2">
        <v>419</v>
      </c>
      <c r="B420" s="3">
        <v>45067</v>
      </c>
      <c r="C420" s="2">
        <v>7</v>
      </c>
      <c r="D420" s="2">
        <v>34</v>
      </c>
      <c r="E420" s="2">
        <v>17</v>
      </c>
      <c r="F420" t="str">
        <f t="shared" si="68"/>
        <v>Sunday</v>
      </c>
      <c r="G420" t="str">
        <f t="shared" si="69"/>
        <v>May</v>
      </c>
      <c r="H420" t="str">
        <f>VLOOKUP(C420,Productos!A:B,2,0)</f>
        <v>Producto G</v>
      </c>
      <c r="I420">
        <f>VLOOKUP(Ventas!C420,Productos!A:C,3,0)</f>
        <v>17</v>
      </c>
      <c r="J420">
        <f>VLOOKUP(C420,Productos!$A$1:$D$11,4,0)</f>
        <v>34</v>
      </c>
      <c r="K420" s="7" t="str">
        <f>VLOOKUP(D420,Vendedores!$A$1:$F$5000,6,0)</f>
        <v>Lopez, Teresa</v>
      </c>
      <c r="L420" s="7">
        <f>VLOOKUP(D420,Vendedores!$A$1:$E$50000,5,0)</f>
        <v>3680</v>
      </c>
      <c r="M420">
        <f>VLOOKUP(D420,Vendedores!A:F,2,FALSE)</f>
        <v>6</v>
      </c>
      <c r="N420" s="7" t="str">
        <f>VLOOKUP(Ventas!D420,Vendedores!A:G,7,0)</f>
        <v>Vendedor Ssr</v>
      </c>
      <c r="O420">
        <f>VLOOKUP(D420,Vendedores!A:H,8,0)</f>
        <v>2</v>
      </c>
      <c r="P420" s="18">
        <f t="shared" si="70"/>
        <v>40.799999999999997</v>
      </c>
      <c r="Q420" s="9">
        <f t="shared" si="66"/>
        <v>17</v>
      </c>
      <c r="R420" s="9">
        <f t="shared" si="76"/>
        <v>17</v>
      </c>
      <c r="S420" s="9">
        <f t="shared" si="71"/>
        <v>17</v>
      </c>
      <c r="T420" s="9">
        <f>VLOOKUP(O420,Comisiones!A:N,HLOOKUP(G420,Comisiones!$1:$7,2,0),0)</f>
        <v>0.22</v>
      </c>
      <c r="U420" s="9">
        <f t="shared" si="67"/>
        <v>693.59999999999991</v>
      </c>
      <c r="V420" s="9">
        <f t="shared" si="72"/>
        <v>289</v>
      </c>
      <c r="W420" s="9">
        <f t="shared" si="73"/>
        <v>152.59199999999998</v>
      </c>
      <c r="X420" s="9">
        <f t="shared" si="74"/>
        <v>252.00799999999992</v>
      </c>
      <c r="Y420" s="11">
        <f t="shared" si="75"/>
        <v>0.36333333333333329</v>
      </c>
    </row>
    <row r="421" spans="1:25" x14ac:dyDescent="0.2">
      <c r="A421" s="2">
        <v>420</v>
      </c>
      <c r="B421" s="3">
        <v>45067</v>
      </c>
      <c r="C421" s="2">
        <v>10</v>
      </c>
      <c r="D421" s="2">
        <v>16</v>
      </c>
      <c r="E421" s="2">
        <v>14</v>
      </c>
      <c r="F421" t="str">
        <f t="shared" si="68"/>
        <v>Sunday</v>
      </c>
      <c r="G421" t="str">
        <f t="shared" si="69"/>
        <v>May</v>
      </c>
      <c r="H421" t="str">
        <f>VLOOKUP(C421,Productos!A:B,2,0)</f>
        <v>Producto J</v>
      </c>
      <c r="I421">
        <f>VLOOKUP(Ventas!C421,Productos!A:C,3,0)</f>
        <v>29</v>
      </c>
      <c r="J421">
        <f>VLOOKUP(C421,Productos!$A$1:$D$11,4,0)</f>
        <v>58</v>
      </c>
      <c r="K421" s="7" t="str">
        <f>VLOOKUP(D421,Vendedores!$A$1:$F$5000,6,0)</f>
        <v>Martin, Francisco</v>
      </c>
      <c r="L421" s="7">
        <f>VLOOKUP(D421,Vendedores!$A$1:$E$50000,5,0)</f>
        <v>2456</v>
      </c>
      <c r="M421">
        <f>VLOOKUP(D421,Vendedores!A:F,2,FALSE)</f>
        <v>7</v>
      </c>
      <c r="N421" s="7" t="str">
        <f>VLOOKUP(Ventas!D421,Vendedores!A:G,7,0)</f>
        <v>Vendedor Jr</v>
      </c>
      <c r="O421">
        <f>VLOOKUP(D421,Vendedores!A:H,8,0)</f>
        <v>2</v>
      </c>
      <c r="P421" s="18">
        <f t="shared" si="70"/>
        <v>69.599999999999994</v>
      </c>
      <c r="Q421" s="9">
        <f t="shared" si="66"/>
        <v>29</v>
      </c>
      <c r="R421" s="9">
        <f t="shared" si="76"/>
        <v>29</v>
      </c>
      <c r="S421" s="9">
        <f t="shared" si="71"/>
        <v>29</v>
      </c>
      <c r="T421" s="9">
        <f>VLOOKUP(O421,Comisiones!A:N,HLOOKUP(G421,Comisiones!$1:$7,2,0),0)</f>
        <v>0.22</v>
      </c>
      <c r="U421" s="9">
        <f t="shared" si="67"/>
        <v>974.39999999999986</v>
      </c>
      <c r="V421" s="9">
        <f t="shared" si="72"/>
        <v>406</v>
      </c>
      <c r="W421" s="9">
        <f t="shared" si="73"/>
        <v>214.36799999999997</v>
      </c>
      <c r="X421" s="9">
        <f t="shared" si="74"/>
        <v>354.03199999999993</v>
      </c>
      <c r="Y421" s="11">
        <f t="shared" si="75"/>
        <v>0.36333333333333329</v>
      </c>
    </row>
    <row r="422" spans="1:25" x14ac:dyDescent="0.2">
      <c r="A422" s="2">
        <v>421</v>
      </c>
      <c r="B422" s="3">
        <v>45068</v>
      </c>
      <c r="C422" s="2">
        <v>4</v>
      </c>
      <c r="D422" s="2">
        <v>21</v>
      </c>
      <c r="E422" s="2">
        <v>9</v>
      </c>
      <c r="F422" t="str">
        <f t="shared" si="68"/>
        <v>Monday</v>
      </c>
      <c r="G422" t="str">
        <f t="shared" si="69"/>
        <v>May</v>
      </c>
      <c r="H422" t="str">
        <f>VLOOKUP(C422,Productos!A:B,2,0)</f>
        <v>Producto D</v>
      </c>
      <c r="I422">
        <f>VLOOKUP(Ventas!C422,Productos!A:C,3,0)</f>
        <v>14</v>
      </c>
      <c r="J422">
        <f>VLOOKUP(C422,Productos!$A$1:$D$11,4,0)</f>
        <v>28</v>
      </c>
      <c r="K422" s="7" t="str">
        <f>VLOOKUP(D422,Vendedores!$A$1:$F$5000,6,0)</f>
        <v>Fernandez, Juan</v>
      </c>
      <c r="L422" s="7">
        <f>VLOOKUP(D422,Vendedores!$A$1:$E$50000,5,0)</f>
        <v>2616</v>
      </c>
      <c r="M422">
        <f>VLOOKUP(D422,Vendedores!A:F,2,FALSE)</f>
        <v>7</v>
      </c>
      <c r="N422" s="7" t="str">
        <f>VLOOKUP(Ventas!D422,Vendedores!A:G,7,0)</f>
        <v>Vendedor Jr</v>
      </c>
      <c r="O422">
        <f>VLOOKUP(D422,Vendedores!A:H,8,0)</f>
        <v>2</v>
      </c>
      <c r="P422" s="18">
        <f t="shared" si="70"/>
        <v>28</v>
      </c>
      <c r="Q422" s="9">
        <f t="shared" si="66"/>
        <v>14</v>
      </c>
      <c r="R422" s="9">
        <f t="shared" si="76"/>
        <v>14</v>
      </c>
      <c r="S422" s="9">
        <f t="shared" si="71"/>
        <v>14</v>
      </c>
      <c r="T422" s="9">
        <f>VLOOKUP(O422,Comisiones!A:N,HLOOKUP(G422,Comisiones!$1:$7,2,0),0)</f>
        <v>0.22</v>
      </c>
      <c r="U422" s="9">
        <f t="shared" si="67"/>
        <v>252</v>
      </c>
      <c r="V422" s="9">
        <f t="shared" si="72"/>
        <v>126</v>
      </c>
      <c r="W422" s="9">
        <f t="shared" si="73"/>
        <v>55.44</v>
      </c>
      <c r="X422" s="9">
        <f t="shared" si="74"/>
        <v>70.56</v>
      </c>
      <c r="Y422" s="11">
        <f t="shared" si="75"/>
        <v>0.28000000000000003</v>
      </c>
    </row>
    <row r="423" spans="1:25" x14ac:dyDescent="0.2">
      <c r="A423" s="2">
        <v>422</v>
      </c>
      <c r="B423" s="3">
        <v>45068</v>
      </c>
      <c r="C423" s="2">
        <v>7</v>
      </c>
      <c r="D423" s="2">
        <v>13</v>
      </c>
      <c r="E423" s="2">
        <v>19</v>
      </c>
      <c r="F423" t="str">
        <f t="shared" si="68"/>
        <v>Monday</v>
      </c>
      <c r="G423" t="str">
        <f t="shared" si="69"/>
        <v>May</v>
      </c>
      <c r="H423" t="str">
        <f>VLOOKUP(C423,Productos!A:B,2,0)</f>
        <v>Producto G</v>
      </c>
      <c r="I423">
        <f>VLOOKUP(Ventas!C423,Productos!A:C,3,0)</f>
        <v>17</v>
      </c>
      <c r="J423">
        <f>VLOOKUP(C423,Productos!$A$1:$D$11,4,0)</f>
        <v>34</v>
      </c>
      <c r="K423" s="7" t="str">
        <f>VLOOKUP(D423,Vendedores!$A$1:$F$5000,6,0)</f>
        <v>Gonzalez, Josefa</v>
      </c>
      <c r="L423" s="7">
        <f>VLOOKUP(D423,Vendedores!$A$1:$E$50000,5,0)</f>
        <v>1830</v>
      </c>
      <c r="M423">
        <f>VLOOKUP(D423,Vendedores!A:F,2,FALSE)</f>
        <v>8</v>
      </c>
      <c r="N423" s="7" t="str">
        <f>VLOOKUP(Ventas!D423,Vendedores!A:G,7,0)</f>
        <v>Pasante</v>
      </c>
      <c r="O423">
        <f>VLOOKUP(D423,Vendedores!A:H,8,0)</f>
        <v>1</v>
      </c>
      <c r="P423" s="18">
        <f t="shared" si="70"/>
        <v>34</v>
      </c>
      <c r="Q423" s="9">
        <f t="shared" si="66"/>
        <v>17</v>
      </c>
      <c r="R423" s="9">
        <f t="shared" si="76"/>
        <v>17</v>
      </c>
      <c r="S423" s="9">
        <f t="shared" si="71"/>
        <v>17</v>
      </c>
      <c r="T423" s="9">
        <f>VLOOKUP(O423,Comisiones!A:N,HLOOKUP(G423,Comisiones!$1:$7,2,0),0)</f>
        <v>0.2</v>
      </c>
      <c r="U423" s="9">
        <f t="shared" si="67"/>
        <v>646</v>
      </c>
      <c r="V423" s="9">
        <f t="shared" si="72"/>
        <v>323</v>
      </c>
      <c r="W423" s="9">
        <f t="shared" si="73"/>
        <v>129.20000000000002</v>
      </c>
      <c r="X423" s="9">
        <f t="shared" si="74"/>
        <v>193.79999999999995</v>
      </c>
      <c r="Y423" s="11">
        <f t="shared" si="75"/>
        <v>0.29999999999999993</v>
      </c>
    </row>
    <row r="424" spans="1:25" x14ac:dyDescent="0.2">
      <c r="A424" s="2">
        <v>423</v>
      </c>
      <c r="B424" s="3">
        <v>45068</v>
      </c>
      <c r="C424" s="2">
        <v>10</v>
      </c>
      <c r="D424" s="2">
        <v>26</v>
      </c>
      <c r="E424" s="2">
        <v>19</v>
      </c>
      <c r="F424" t="str">
        <f t="shared" si="68"/>
        <v>Monday</v>
      </c>
      <c r="G424" t="str">
        <f t="shared" si="69"/>
        <v>May</v>
      </c>
      <c r="H424" t="str">
        <f>VLOOKUP(C424,Productos!A:B,2,0)</f>
        <v>Producto J</v>
      </c>
      <c r="I424">
        <f>VLOOKUP(Ventas!C424,Productos!A:C,3,0)</f>
        <v>29</v>
      </c>
      <c r="J424">
        <f>VLOOKUP(C424,Productos!$A$1:$D$11,4,0)</f>
        <v>58</v>
      </c>
      <c r="K424" s="7" t="str">
        <f>VLOOKUP(D424,Vendedores!$A$1:$F$5000,6,0)</f>
        <v>Gomez, Pilar</v>
      </c>
      <c r="L424" s="7">
        <f>VLOOKUP(D424,Vendedores!$A$1:$E$50000,5,0)</f>
        <v>2557</v>
      </c>
      <c r="M424">
        <f>VLOOKUP(D424,Vendedores!A:F,2,FALSE)</f>
        <v>7</v>
      </c>
      <c r="N424" s="7" t="str">
        <f>VLOOKUP(Ventas!D424,Vendedores!A:G,7,0)</f>
        <v>Vendedor Jr</v>
      </c>
      <c r="O424">
        <f>VLOOKUP(D424,Vendedores!A:H,8,0)</f>
        <v>2</v>
      </c>
      <c r="P424" s="18">
        <f t="shared" si="70"/>
        <v>58</v>
      </c>
      <c r="Q424" s="9">
        <f t="shared" si="66"/>
        <v>29</v>
      </c>
      <c r="R424" s="9">
        <f t="shared" si="76"/>
        <v>29</v>
      </c>
      <c r="S424" s="9">
        <f t="shared" si="71"/>
        <v>29</v>
      </c>
      <c r="T424" s="9">
        <f>VLOOKUP(O424,Comisiones!A:N,HLOOKUP(G424,Comisiones!$1:$7,2,0),0)</f>
        <v>0.22</v>
      </c>
      <c r="U424" s="9">
        <f t="shared" si="67"/>
        <v>1102</v>
      </c>
      <c r="V424" s="9">
        <f t="shared" si="72"/>
        <v>551</v>
      </c>
      <c r="W424" s="9">
        <f t="shared" si="73"/>
        <v>242.44</v>
      </c>
      <c r="X424" s="9">
        <f t="shared" si="74"/>
        <v>308.55999999999995</v>
      </c>
      <c r="Y424" s="11">
        <f t="shared" si="75"/>
        <v>0.27999999999999997</v>
      </c>
    </row>
    <row r="425" spans="1:25" x14ac:dyDescent="0.2">
      <c r="A425" s="2">
        <v>424</v>
      </c>
      <c r="B425" s="3">
        <v>45069</v>
      </c>
      <c r="C425" s="2">
        <v>1</v>
      </c>
      <c r="D425" s="2">
        <v>37</v>
      </c>
      <c r="E425" s="2">
        <v>6</v>
      </c>
      <c r="F425" t="str">
        <f t="shared" si="68"/>
        <v>Tuesday</v>
      </c>
      <c r="G425" t="str">
        <f t="shared" si="69"/>
        <v>May</v>
      </c>
      <c r="H425" t="str">
        <f>VLOOKUP(C425,Productos!A:B,2,0)</f>
        <v>Producto A</v>
      </c>
      <c r="I425">
        <f>VLOOKUP(Ventas!C425,Productos!A:C,3,0)</f>
        <v>10</v>
      </c>
      <c r="J425">
        <f>VLOOKUP(C425,Productos!$A$1:$D$11,4,0)</f>
        <v>20</v>
      </c>
      <c r="K425" s="7" t="str">
        <f>VLOOKUP(D425,Vendedores!$A$1:$F$5000,6,0)</f>
        <v>Gonzalez, Lionel</v>
      </c>
      <c r="L425" s="7">
        <f>VLOOKUP(D425,Vendedores!$A$1:$E$50000,5,0)</f>
        <v>4073</v>
      </c>
      <c r="M425">
        <f>VLOOKUP(D425,Vendedores!A:F,2,FALSE)</f>
        <v>5</v>
      </c>
      <c r="N425" s="7" t="str">
        <f>VLOOKUP(Ventas!D425,Vendedores!A:G,7,0)</f>
        <v>Vendedor Sr</v>
      </c>
      <c r="O425">
        <f>VLOOKUP(D425,Vendedores!A:H,8,0)</f>
        <v>2</v>
      </c>
      <c r="P425" s="18">
        <f t="shared" si="70"/>
        <v>20</v>
      </c>
      <c r="Q425" s="9">
        <f t="shared" si="66"/>
        <v>10</v>
      </c>
      <c r="R425" s="9">
        <f t="shared" si="76"/>
        <v>10</v>
      </c>
      <c r="S425" s="9">
        <f t="shared" si="71"/>
        <v>10</v>
      </c>
      <c r="T425" s="9">
        <f>VLOOKUP(O425,Comisiones!A:N,HLOOKUP(G425,Comisiones!$1:$7,2,0),0)</f>
        <v>0.22</v>
      </c>
      <c r="U425" s="9">
        <f t="shared" si="67"/>
        <v>120</v>
      </c>
      <c r="V425" s="9">
        <f t="shared" si="72"/>
        <v>60</v>
      </c>
      <c r="W425" s="9">
        <f t="shared" si="73"/>
        <v>26.4</v>
      </c>
      <c r="X425" s="9">
        <f t="shared" si="74"/>
        <v>33.599999999999994</v>
      </c>
      <c r="Y425" s="11">
        <f t="shared" si="75"/>
        <v>0.27999999999999997</v>
      </c>
    </row>
    <row r="426" spans="1:25" x14ac:dyDescent="0.2">
      <c r="A426" s="2">
        <v>425</v>
      </c>
      <c r="B426" s="3">
        <v>45069</v>
      </c>
      <c r="C426" s="2">
        <v>1</v>
      </c>
      <c r="D426" s="2">
        <v>13</v>
      </c>
      <c r="E426" s="2">
        <v>18</v>
      </c>
      <c r="F426" t="str">
        <f t="shared" si="68"/>
        <v>Tuesday</v>
      </c>
      <c r="G426" t="str">
        <f t="shared" si="69"/>
        <v>May</v>
      </c>
      <c r="H426" t="str">
        <f>VLOOKUP(C426,Productos!A:B,2,0)</f>
        <v>Producto A</v>
      </c>
      <c r="I426">
        <f>VLOOKUP(Ventas!C426,Productos!A:C,3,0)</f>
        <v>10</v>
      </c>
      <c r="J426">
        <f>VLOOKUP(C426,Productos!$A$1:$D$11,4,0)</f>
        <v>20</v>
      </c>
      <c r="K426" s="7" t="str">
        <f>VLOOKUP(D426,Vendedores!$A$1:$F$5000,6,0)</f>
        <v>Gonzalez, Josefa</v>
      </c>
      <c r="L426" s="7">
        <f>VLOOKUP(D426,Vendedores!$A$1:$E$50000,5,0)</f>
        <v>1830</v>
      </c>
      <c r="M426">
        <f>VLOOKUP(D426,Vendedores!A:F,2,FALSE)</f>
        <v>8</v>
      </c>
      <c r="N426" s="7" t="str">
        <f>VLOOKUP(Ventas!D426,Vendedores!A:G,7,0)</f>
        <v>Pasante</v>
      </c>
      <c r="O426">
        <f>VLOOKUP(D426,Vendedores!A:H,8,0)</f>
        <v>1</v>
      </c>
      <c r="P426" s="18">
        <f t="shared" si="70"/>
        <v>20</v>
      </c>
      <c r="Q426" s="9">
        <f t="shared" si="66"/>
        <v>10</v>
      </c>
      <c r="R426" s="9">
        <f t="shared" si="76"/>
        <v>10</v>
      </c>
      <c r="S426" s="9">
        <f t="shared" si="71"/>
        <v>10</v>
      </c>
      <c r="T426" s="9">
        <f>VLOOKUP(O426,Comisiones!A:N,HLOOKUP(G426,Comisiones!$1:$7,2,0),0)</f>
        <v>0.2</v>
      </c>
      <c r="U426" s="9">
        <f t="shared" si="67"/>
        <v>360</v>
      </c>
      <c r="V426" s="9">
        <f t="shared" si="72"/>
        <v>180</v>
      </c>
      <c r="W426" s="9">
        <f t="shared" si="73"/>
        <v>72</v>
      </c>
      <c r="X426" s="9">
        <f t="shared" si="74"/>
        <v>108</v>
      </c>
      <c r="Y426" s="11">
        <f t="shared" si="75"/>
        <v>0.3</v>
      </c>
    </row>
    <row r="427" spans="1:25" x14ac:dyDescent="0.2">
      <c r="A427" s="2">
        <v>426</v>
      </c>
      <c r="B427" s="3">
        <v>45069</v>
      </c>
      <c r="C427" s="2">
        <v>1</v>
      </c>
      <c r="D427" s="2">
        <v>6</v>
      </c>
      <c r="E427" s="2">
        <v>18</v>
      </c>
      <c r="F427" t="str">
        <f t="shared" si="68"/>
        <v>Tuesday</v>
      </c>
      <c r="G427" t="str">
        <f t="shared" si="69"/>
        <v>May</v>
      </c>
      <c r="H427" t="str">
        <f>VLOOKUP(C427,Productos!A:B,2,0)</f>
        <v>Producto A</v>
      </c>
      <c r="I427">
        <f>VLOOKUP(Ventas!C427,Productos!A:C,3,0)</f>
        <v>10</v>
      </c>
      <c r="J427">
        <f>VLOOKUP(C427,Productos!$A$1:$D$11,4,0)</f>
        <v>20</v>
      </c>
      <c r="K427" s="7" t="str">
        <f>VLOOKUP(D427,Vendedores!$A$1:$F$5000,6,0)</f>
        <v>Martinez, Pilar</v>
      </c>
      <c r="L427" s="7">
        <f>VLOOKUP(D427,Vendedores!$A$1:$E$50000,5,0)</f>
        <v>2700</v>
      </c>
      <c r="M427">
        <f>VLOOKUP(D427,Vendedores!A:F,2,FALSE)</f>
        <v>2</v>
      </c>
      <c r="N427" s="7" t="str">
        <f>VLOOKUP(Ventas!D427,Vendedores!A:G,7,0)</f>
        <v>Director</v>
      </c>
      <c r="O427">
        <f>VLOOKUP(D427,Vendedores!A:H,8,0)</f>
        <v>4</v>
      </c>
      <c r="P427" s="18">
        <f t="shared" si="70"/>
        <v>18</v>
      </c>
      <c r="Q427" s="9">
        <f t="shared" si="66"/>
        <v>10</v>
      </c>
      <c r="R427" s="9">
        <f t="shared" si="76"/>
        <v>10</v>
      </c>
      <c r="S427" s="9">
        <f t="shared" si="71"/>
        <v>10</v>
      </c>
      <c r="T427" s="9">
        <f>VLOOKUP(O427,Comisiones!A:N,HLOOKUP(G427,Comisiones!$1:$7,2,0),0)</f>
        <v>0.26</v>
      </c>
      <c r="U427" s="9">
        <f t="shared" si="67"/>
        <v>324</v>
      </c>
      <c r="V427" s="9">
        <f t="shared" si="72"/>
        <v>180</v>
      </c>
      <c r="W427" s="9">
        <f t="shared" si="73"/>
        <v>84.240000000000009</v>
      </c>
      <c r="X427" s="9">
        <f t="shared" si="74"/>
        <v>59.759999999999991</v>
      </c>
      <c r="Y427" s="11">
        <f t="shared" si="75"/>
        <v>0.18444444444444441</v>
      </c>
    </row>
    <row r="428" spans="1:25" x14ac:dyDescent="0.2">
      <c r="A428" s="2">
        <v>427</v>
      </c>
      <c r="B428" s="3">
        <v>45070</v>
      </c>
      <c r="C428" s="2">
        <v>2</v>
      </c>
      <c r="D428" s="2">
        <v>32</v>
      </c>
      <c r="E428" s="2">
        <v>12</v>
      </c>
      <c r="F428" t="str">
        <f t="shared" si="68"/>
        <v>Wednesday</v>
      </c>
      <c r="G428" t="str">
        <f t="shared" si="69"/>
        <v>May</v>
      </c>
      <c r="H428" t="str">
        <f>VLOOKUP(C428,Productos!A:B,2,0)</f>
        <v>Producto B</v>
      </c>
      <c r="I428">
        <f>VLOOKUP(Ventas!C428,Productos!A:C,3,0)</f>
        <v>14</v>
      </c>
      <c r="J428">
        <f>VLOOKUP(C428,Productos!$A$1:$D$11,4,0)</f>
        <v>28</v>
      </c>
      <c r="K428" s="7" t="str">
        <f>VLOOKUP(D428,Vendedores!$A$1:$F$5000,6,0)</f>
        <v>Gomez, Javier</v>
      </c>
      <c r="L428" s="7">
        <f>VLOOKUP(D428,Vendedores!$A$1:$E$50000,5,0)</f>
        <v>1612</v>
      </c>
      <c r="M428">
        <f>VLOOKUP(D428,Vendedores!A:F,2,FALSE)</f>
        <v>8</v>
      </c>
      <c r="N428" s="7" t="str">
        <f>VLOOKUP(Ventas!D428,Vendedores!A:G,7,0)</f>
        <v>Pasante</v>
      </c>
      <c r="O428">
        <f>VLOOKUP(D428,Vendedores!A:H,8,0)</f>
        <v>1</v>
      </c>
      <c r="P428" s="18">
        <f t="shared" si="70"/>
        <v>28</v>
      </c>
      <c r="Q428" s="9">
        <f t="shared" si="66"/>
        <v>14</v>
      </c>
      <c r="R428" s="9">
        <f t="shared" si="76"/>
        <v>14</v>
      </c>
      <c r="S428" s="9">
        <f t="shared" si="71"/>
        <v>14</v>
      </c>
      <c r="T428" s="9">
        <f>VLOOKUP(O428,Comisiones!A:N,HLOOKUP(G428,Comisiones!$1:$7,2,0),0)</f>
        <v>0.2</v>
      </c>
      <c r="U428" s="9">
        <f t="shared" si="67"/>
        <v>336</v>
      </c>
      <c r="V428" s="9">
        <f t="shared" si="72"/>
        <v>168</v>
      </c>
      <c r="W428" s="9">
        <f t="shared" si="73"/>
        <v>67.2</v>
      </c>
      <c r="X428" s="9">
        <f t="shared" si="74"/>
        <v>100.80000000000001</v>
      </c>
      <c r="Y428" s="11">
        <f t="shared" si="75"/>
        <v>0.30000000000000004</v>
      </c>
    </row>
    <row r="429" spans="1:25" x14ac:dyDescent="0.2">
      <c r="A429" s="2">
        <v>428</v>
      </c>
      <c r="B429" s="3">
        <v>45070</v>
      </c>
      <c r="C429" s="2">
        <v>2</v>
      </c>
      <c r="D429" s="2">
        <v>39</v>
      </c>
      <c r="E429" s="2">
        <v>21</v>
      </c>
      <c r="F429" t="str">
        <f t="shared" si="68"/>
        <v>Wednesday</v>
      </c>
      <c r="G429" t="str">
        <f t="shared" si="69"/>
        <v>May</v>
      </c>
      <c r="H429" t="str">
        <f>VLOOKUP(C429,Productos!A:B,2,0)</f>
        <v>Producto B</v>
      </c>
      <c r="I429">
        <f>VLOOKUP(Ventas!C429,Productos!A:C,3,0)</f>
        <v>14</v>
      </c>
      <c r="J429">
        <f>VLOOKUP(C429,Productos!$A$1:$D$11,4,0)</f>
        <v>28</v>
      </c>
      <c r="K429" s="7" t="str">
        <f>VLOOKUP(D429,Vendedores!$A$1:$F$5000,6,0)</f>
        <v>Gomez, Maria</v>
      </c>
      <c r="L429" s="7">
        <f>VLOOKUP(D429,Vendedores!$A$1:$E$50000,5,0)</f>
        <v>2483</v>
      </c>
      <c r="M429">
        <f>VLOOKUP(D429,Vendedores!A:F,2,FALSE)</f>
        <v>7</v>
      </c>
      <c r="N429" s="7" t="str">
        <f>VLOOKUP(Ventas!D429,Vendedores!A:G,7,0)</f>
        <v>Vendedor Jr</v>
      </c>
      <c r="O429">
        <f>VLOOKUP(D429,Vendedores!A:H,8,0)</f>
        <v>2</v>
      </c>
      <c r="P429" s="18">
        <f t="shared" si="70"/>
        <v>28</v>
      </c>
      <c r="Q429" s="9">
        <f t="shared" si="66"/>
        <v>14</v>
      </c>
      <c r="R429" s="9">
        <f t="shared" si="76"/>
        <v>14</v>
      </c>
      <c r="S429" s="9">
        <f t="shared" si="71"/>
        <v>14</v>
      </c>
      <c r="T429" s="9">
        <f>VLOOKUP(O429,Comisiones!A:N,HLOOKUP(G429,Comisiones!$1:$7,2,0),0)</f>
        <v>0.22</v>
      </c>
      <c r="U429" s="9">
        <f t="shared" si="67"/>
        <v>588</v>
      </c>
      <c r="V429" s="9">
        <f t="shared" si="72"/>
        <v>294</v>
      </c>
      <c r="W429" s="9">
        <f t="shared" si="73"/>
        <v>129.36000000000001</v>
      </c>
      <c r="X429" s="9">
        <f t="shared" si="74"/>
        <v>164.64</v>
      </c>
      <c r="Y429" s="11">
        <f t="shared" si="75"/>
        <v>0.27999999999999997</v>
      </c>
    </row>
    <row r="430" spans="1:25" x14ac:dyDescent="0.2">
      <c r="A430" s="2">
        <v>429</v>
      </c>
      <c r="B430" s="3">
        <v>45070</v>
      </c>
      <c r="C430" s="2">
        <v>8</v>
      </c>
      <c r="D430" s="2">
        <v>22</v>
      </c>
      <c r="E430" s="2">
        <v>16</v>
      </c>
      <c r="F430" t="str">
        <f t="shared" si="68"/>
        <v>Wednesday</v>
      </c>
      <c r="G430" t="str">
        <f t="shared" si="69"/>
        <v>May</v>
      </c>
      <c r="H430" t="str">
        <f>VLOOKUP(C430,Productos!A:B,2,0)</f>
        <v>Producto H</v>
      </c>
      <c r="I430">
        <f>VLOOKUP(Ventas!C430,Productos!A:C,3,0)</f>
        <v>14</v>
      </c>
      <c r="J430">
        <f>VLOOKUP(C430,Productos!$A$1:$D$11,4,0)</f>
        <v>28</v>
      </c>
      <c r="K430" s="7" t="str">
        <f>VLOOKUP(D430,Vendedores!$A$1:$F$5000,6,0)</f>
        <v>Lopez, Ana</v>
      </c>
      <c r="L430" s="7">
        <f>VLOOKUP(D430,Vendedores!$A$1:$E$50000,5,0)</f>
        <v>1601</v>
      </c>
      <c r="M430">
        <f>VLOOKUP(D430,Vendedores!A:F,2,FALSE)</f>
        <v>8</v>
      </c>
      <c r="N430" s="7" t="str">
        <f>VLOOKUP(Ventas!D430,Vendedores!A:G,7,0)</f>
        <v>Pasante</v>
      </c>
      <c r="O430">
        <f>VLOOKUP(D430,Vendedores!A:H,8,0)</f>
        <v>1</v>
      </c>
      <c r="P430" s="18">
        <f t="shared" si="70"/>
        <v>28</v>
      </c>
      <c r="Q430" s="9">
        <f t="shared" si="66"/>
        <v>14</v>
      </c>
      <c r="R430" s="9">
        <f t="shared" si="76"/>
        <v>14</v>
      </c>
      <c r="S430" s="9">
        <f t="shared" si="71"/>
        <v>14</v>
      </c>
      <c r="T430" s="9">
        <f>VLOOKUP(O430,Comisiones!A:N,HLOOKUP(G430,Comisiones!$1:$7,2,0),0)</f>
        <v>0.2</v>
      </c>
      <c r="U430" s="9">
        <f t="shared" si="67"/>
        <v>448</v>
      </c>
      <c r="V430" s="9">
        <f t="shared" si="72"/>
        <v>224</v>
      </c>
      <c r="W430" s="9">
        <f t="shared" si="73"/>
        <v>89.600000000000009</v>
      </c>
      <c r="X430" s="9">
        <f t="shared" si="74"/>
        <v>134.39999999999998</v>
      </c>
      <c r="Y430" s="11">
        <f t="shared" si="75"/>
        <v>0.29999999999999993</v>
      </c>
    </row>
    <row r="431" spans="1:25" x14ac:dyDescent="0.2">
      <c r="A431" s="2">
        <v>430</v>
      </c>
      <c r="B431" s="3">
        <v>45071</v>
      </c>
      <c r="C431" s="2">
        <v>10</v>
      </c>
      <c r="D431" s="2">
        <v>39</v>
      </c>
      <c r="E431" s="2">
        <v>13</v>
      </c>
      <c r="F431" t="str">
        <f t="shared" si="68"/>
        <v>Thursday</v>
      </c>
      <c r="G431" t="str">
        <f t="shared" si="69"/>
        <v>May</v>
      </c>
      <c r="H431" t="str">
        <f>VLOOKUP(C431,Productos!A:B,2,0)</f>
        <v>Producto J</v>
      </c>
      <c r="I431">
        <f>VLOOKUP(Ventas!C431,Productos!A:C,3,0)</f>
        <v>29</v>
      </c>
      <c r="J431">
        <f>VLOOKUP(C431,Productos!$A$1:$D$11,4,0)</f>
        <v>58</v>
      </c>
      <c r="K431" s="7" t="str">
        <f>VLOOKUP(D431,Vendedores!$A$1:$F$5000,6,0)</f>
        <v>Gomez, Maria</v>
      </c>
      <c r="L431" s="7">
        <f>VLOOKUP(D431,Vendedores!$A$1:$E$50000,5,0)</f>
        <v>2483</v>
      </c>
      <c r="M431">
        <f>VLOOKUP(D431,Vendedores!A:F,2,FALSE)</f>
        <v>7</v>
      </c>
      <c r="N431" s="7" t="str">
        <f>VLOOKUP(Ventas!D431,Vendedores!A:G,7,0)</f>
        <v>Vendedor Jr</v>
      </c>
      <c r="O431">
        <f>VLOOKUP(D431,Vendedores!A:H,8,0)</f>
        <v>2</v>
      </c>
      <c r="P431" s="18">
        <f t="shared" si="70"/>
        <v>58</v>
      </c>
      <c r="Q431" s="9">
        <f t="shared" si="66"/>
        <v>29</v>
      </c>
      <c r="R431" s="9">
        <f t="shared" si="76"/>
        <v>29</v>
      </c>
      <c r="S431" s="9">
        <f t="shared" si="71"/>
        <v>29</v>
      </c>
      <c r="T431" s="9">
        <f>VLOOKUP(O431,Comisiones!A:N,HLOOKUP(G431,Comisiones!$1:$7,2,0),0)</f>
        <v>0.22</v>
      </c>
      <c r="U431" s="9">
        <f t="shared" si="67"/>
        <v>754</v>
      </c>
      <c r="V431" s="9">
        <f t="shared" si="72"/>
        <v>377</v>
      </c>
      <c r="W431" s="9">
        <f t="shared" si="73"/>
        <v>165.88</v>
      </c>
      <c r="X431" s="9">
        <f t="shared" si="74"/>
        <v>211.12</v>
      </c>
      <c r="Y431" s="11">
        <f t="shared" si="75"/>
        <v>0.28000000000000003</v>
      </c>
    </row>
    <row r="432" spans="1:25" x14ac:dyDescent="0.2">
      <c r="A432" s="2">
        <v>431</v>
      </c>
      <c r="B432" s="3">
        <v>45071</v>
      </c>
      <c r="C432" s="2">
        <v>9</v>
      </c>
      <c r="D432" s="2">
        <v>29</v>
      </c>
      <c r="E432" s="2">
        <v>20</v>
      </c>
      <c r="F432" t="str">
        <f t="shared" si="68"/>
        <v>Thursday</v>
      </c>
      <c r="G432" t="str">
        <f t="shared" si="69"/>
        <v>May</v>
      </c>
      <c r="H432" t="str">
        <f>VLOOKUP(C432,Productos!A:B,2,0)</f>
        <v>Producto I</v>
      </c>
      <c r="I432">
        <f>VLOOKUP(Ventas!C432,Productos!A:C,3,0)</f>
        <v>26</v>
      </c>
      <c r="J432">
        <f>VLOOKUP(C432,Productos!$A$1:$D$11,4,0)</f>
        <v>52</v>
      </c>
      <c r="K432" s="7" t="str">
        <f>VLOOKUP(D432,Vendedores!$A$1:$F$5000,6,0)</f>
        <v>Rodriguez, Jose</v>
      </c>
      <c r="L432" s="7">
        <f>VLOOKUP(D432,Vendedores!$A$1:$E$50000,5,0)</f>
        <v>4645</v>
      </c>
      <c r="M432">
        <f>VLOOKUP(D432,Vendedores!A:F,2,FALSE)</f>
        <v>5</v>
      </c>
      <c r="N432" s="7" t="str">
        <f>VLOOKUP(Ventas!D432,Vendedores!A:G,7,0)</f>
        <v>Vendedor Sr</v>
      </c>
      <c r="O432">
        <f>VLOOKUP(D432,Vendedores!A:H,8,0)</f>
        <v>2</v>
      </c>
      <c r="P432" s="18">
        <f t="shared" si="70"/>
        <v>52</v>
      </c>
      <c r="Q432" s="9">
        <f t="shared" si="66"/>
        <v>26</v>
      </c>
      <c r="R432" s="9">
        <f t="shared" si="76"/>
        <v>26</v>
      </c>
      <c r="S432" s="9">
        <f t="shared" si="71"/>
        <v>26</v>
      </c>
      <c r="T432" s="9">
        <f>VLOOKUP(O432,Comisiones!A:N,HLOOKUP(G432,Comisiones!$1:$7,2,0),0)</f>
        <v>0.22</v>
      </c>
      <c r="U432" s="9">
        <f t="shared" si="67"/>
        <v>1040</v>
      </c>
      <c r="V432" s="9">
        <f t="shared" si="72"/>
        <v>520</v>
      </c>
      <c r="W432" s="9">
        <f t="shared" si="73"/>
        <v>228.8</v>
      </c>
      <c r="X432" s="9">
        <f t="shared" si="74"/>
        <v>291.20000000000005</v>
      </c>
      <c r="Y432" s="11">
        <f t="shared" si="75"/>
        <v>0.28000000000000003</v>
      </c>
    </row>
    <row r="433" spans="1:25" x14ac:dyDescent="0.2">
      <c r="A433" s="2">
        <v>432</v>
      </c>
      <c r="B433" s="3">
        <v>45071</v>
      </c>
      <c r="C433" s="2">
        <v>3</v>
      </c>
      <c r="D433" s="2">
        <v>25</v>
      </c>
      <c r="E433" s="2">
        <v>7</v>
      </c>
      <c r="F433" t="str">
        <f t="shared" si="68"/>
        <v>Thursday</v>
      </c>
      <c r="G433" t="str">
        <f t="shared" si="69"/>
        <v>May</v>
      </c>
      <c r="H433" t="str">
        <f>VLOOKUP(C433,Productos!A:B,2,0)</f>
        <v>Producto C</v>
      </c>
      <c r="I433">
        <f>VLOOKUP(Ventas!C433,Productos!A:C,3,0)</f>
        <v>23</v>
      </c>
      <c r="J433">
        <f>VLOOKUP(C433,Productos!$A$1:$D$11,4,0)</f>
        <v>46</v>
      </c>
      <c r="K433" s="7" t="str">
        <f>VLOOKUP(D433,Vendedores!$A$1:$F$5000,6,0)</f>
        <v>Perez, Laura</v>
      </c>
      <c r="L433" s="7">
        <f>VLOOKUP(D433,Vendedores!$A$1:$E$50000,5,0)</f>
        <v>3586</v>
      </c>
      <c r="M433">
        <f>VLOOKUP(D433,Vendedores!A:F,2,FALSE)</f>
        <v>6</v>
      </c>
      <c r="N433" s="7" t="str">
        <f>VLOOKUP(Ventas!D433,Vendedores!A:G,7,0)</f>
        <v>Vendedor Ssr</v>
      </c>
      <c r="O433">
        <f>VLOOKUP(D433,Vendedores!A:H,8,0)</f>
        <v>2</v>
      </c>
      <c r="P433" s="18">
        <f t="shared" si="70"/>
        <v>46</v>
      </c>
      <c r="Q433" s="9">
        <f t="shared" si="66"/>
        <v>23</v>
      </c>
      <c r="R433" s="9">
        <f t="shared" si="76"/>
        <v>23</v>
      </c>
      <c r="S433" s="9">
        <f t="shared" si="71"/>
        <v>23</v>
      </c>
      <c r="T433" s="9">
        <f>VLOOKUP(O433,Comisiones!A:N,HLOOKUP(G433,Comisiones!$1:$7,2,0),0)</f>
        <v>0.22</v>
      </c>
      <c r="U433" s="9">
        <f t="shared" si="67"/>
        <v>322</v>
      </c>
      <c r="V433" s="9">
        <f t="shared" si="72"/>
        <v>161</v>
      </c>
      <c r="W433" s="9">
        <f t="shared" si="73"/>
        <v>70.84</v>
      </c>
      <c r="X433" s="9">
        <f t="shared" si="74"/>
        <v>90.16</v>
      </c>
      <c r="Y433" s="11">
        <f t="shared" si="75"/>
        <v>0.27999999999999997</v>
      </c>
    </row>
    <row r="434" spans="1:25" x14ac:dyDescent="0.2">
      <c r="A434" s="2">
        <v>433</v>
      </c>
      <c r="B434" s="3">
        <v>45072</v>
      </c>
      <c r="C434" s="2">
        <v>1</v>
      </c>
      <c r="D434" s="2">
        <v>29</v>
      </c>
      <c r="E434" s="2">
        <v>8</v>
      </c>
      <c r="F434" t="str">
        <f t="shared" si="68"/>
        <v>Friday</v>
      </c>
      <c r="G434" t="str">
        <f t="shared" si="69"/>
        <v>May</v>
      </c>
      <c r="H434" t="str">
        <f>VLOOKUP(C434,Productos!A:B,2,0)</f>
        <v>Producto A</v>
      </c>
      <c r="I434">
        <f>VLOOKUP(Ventas!C434,Productos!A:C,3,0)</f>
        <v>10</v>
      </c>
      <c r="J434">
        <f>VLOOKUP(C434,Productos!$A$1:$D$11,4,0)</f>
        <v>20</v>
      </c>
      <c r="K434" s="7" t="str">
        <f>VLOOKUP(D434,Vendedores!$A$1:$F$5000,6,0)</f>
        <v>Rodriguez, Jose</v>
      </c>
      <c r="L434" s="7">
        <f>VLOOKUP(D434,Vendedores!$A$1:$E$50000,5,0)</f>
        <v>4645</v>
      </c>
      <c r="M434">
        <f>VLOOKUP(D434,Vendedores!A:F,2,FALSE)</f>
        <v>5</v>
      </c>
      <c r="N434" s="7" t="str">
        <f>VLOOKUP(Ventas!D434,Vendedores!A:G,7,0)</f>
        <v>Vendedor Sr</v>
      </c>
      <c r="O434">
        <f>VLOOKUP(D434,Vendedores!A:H,8,0)</f>
        <v>2</v>
      </c>
      <c r="P434" s="18">
        <f t="shared" si="70"/>
        <v>20</v>
      </c>
      <c r="Q434" s="9">
        <f t="shared" si="66"/>
        <v>10</v>
      </c>
      <c r="R434" s="9">
        <f t="shared" si="76"/>
        <v>10</v>
      </c>
      <c r="S434" s="9">
        <f t="shared" si="71"/>
        <v>10</v>
      </c>
      <c r="T434" s="9">
        <f>VLOOKUP(O434,Comisiones!A:N,HLOOKUP(G434,Comisiones!$1:$7,2,0),0)</f>
        <v>0.22</v>
      </c>
      <c r="U434" s="9">
        <f t="shared" si="67"/>
        <v>160</v>
      </c>
      <c r="V434" s="9">
        <f t="shared" si="72"/>
        <v>80</v>
      </c>
      <c r="W434" s="9">
        <f t="shared" si="73"/>
        <v>35.200000000000003</v>
      </c>
      <c r="X434" s="9">
        <f t="shared" si="74"/>
        <v>44.8</v>
      </c>
      <c r="Y434" s="11">
        <f t="shared" si="75"/>
        <v>0.27999999999999997</v>
      </c>
    </row>
    <row r="435" spans="1:25" x14ac:dyDescent="0.2">
      <c r="A435" s="2">
        <v>434</v>
      </c>
      <c r="B435" s="3">
        <v>45072</v>
      </c>
      <c r="C435" s="2">
        <v>6</v>
      </c>
      <c r="D435" s="2">
        <v>25</v>
      </c>
      <c r="E435" s="2">
        <v>8</v>
      </c>
      <c r="F435" t="str">
        <f t="shared" si="68"/>
        <v>Friday</v>
      </c>
      <c r="G435" t="str">
        <f t="shared" si="69"/>
        <v>May</v>
      </c>
      <c r="H435" t="str">
        <f>VLOOKUP(C435,Productos!A:B,2,0)</f>
        <v>Producto F</v>
      </c>
      <c r="I435">
        <f>VLOOKUP(Ventas!C435,Productos!A:C,3,0)</f>
        <v>16</v>
      </c>
      <c r="J435">
        <f>VLOOKUP(C435,Productos!$A$1:$D$11,4,0)</f>
        <v>32</v>
      </c>
      <c r="K435" s="7" t="str">
        <f>VLOOKUP(D435,Vendedores!$A$1:$F$5000,6,0)</f>
        <v>Perez, Laura</v>
      </c>
      <c r="L435" s="7">
        <f>VLOOKUP(D435,Vendedores!$A$1:$E$50000,5,0)</f>
        <v>3586</v>
      </c>
      <c r="M435">
        <f>VLOOKUP(D435,Vendedores!A:F,2,FALSE)</f>
        <v>6</v>
      </c>
      <c r="N435" s="7" t="str">
        <f>VLOOKUP(Ventas!D435,Vendedores!A:G,7,0)</f>
        <v>Vendedor Ssr</v>
      </c>
      <c r="O435">
        <f>VLOOKUP(D435,Vendedores!A:H,8,0)</f>
        <v>2</v>
      </c>
      <c r="P435" s="18">
        <f t="shared" si="70"/>
        <v>32</v>
      </c>
      <c r="Q435" s="9">
        <f t="shared" si="66"/>
        <v>16</v>
      </c>
      <c r="R435" s="9">
        <f t="shared" si="76"/>
        <v>16</v>
      </c>
      <c r="S435" s="9">
        <f t="shared" si="71"/>
        <v>16</v>
      </c>
      <c r="T435" s="9">
        <f>VLOOKUP(O435,Comisiones!A:N,HLOOKUP(G435,Comisiones!$1:$7,2,0),0)</f>
        <v>0.22</v>
      </c>
      <c r="U435" s="9">
        <f t="shared" si="67"/>
        <v>256</v>
      </c>
      <c r="V435" s="9">
        <f t="shared" si="72"/>
        <v>128</v>
      </c>
      <c r="W435" s="9">
        <f t="shared" si="73"/>
        <v>56.32</v>
      </c>
      <c r="X435" s="9">
        <f t="shared" si="74"/>
        <v>71.680000000000007</v>
      </c>
      <c r="Y435" s="11">
        <f t="shared" si="75"/>
        <v>0.28000000000000003</v>
      </c>
    </row>
    <row r="436" spans="1:25" x14ac:dyDescent="0.2">
      <c r="A436" s="2">
        <v>435</v>
      </c>
      <c r="B436" s="3">
        <v>45072</v>
      </c>
      <c r="C436" s="2">
        <v>1</v>
      </c>
      <c r="D436" s="2">
        <v>28</v>
      </c>
      <c r="E436" s="2">
        <v>9</v>
      </c>
      <c r="F436" t="str">
        <f t="shared" si="68"/>
        <v>Friday</v>
      </c>
      <c r="G436" t="str">
        <f t="shared" si="69"/>
        <v>May</v>
      </c>
      <c r="H436" t="str">
        <f>VLOOKUP(C436,Productos!A:B,2,0)</f>
        <v>Producto A</v>
      </c>
      <c r="I436">
        <f>VLOOKUP(Ventas!C436,Productos!A:C,3,0)</f>
        <v>10</v>
      </c>
      <c r="J436">
        <f>VLOOKUP(C436,Productos!$A$1:$D$11,4,0)</f>
        <v>20</v>
      </c>
      <c r="K436" s="7" t="str">
        <f>VLOOKUP(D436,Vendedores!$A$1:$F$5000,6,0)</f>
        <v>Garcia, Manuel</v>
      </c>
      <c r="L436" s="7">
        <f>VLOOKUP(D436,Vendedores!$A$1:$E$50000,5,0)</f>
        <v>5249</v>
      </c>
      <c r="M436">
        <f>VLOOKUP(D436,Vendedores!A:F,2,FALSE)</f>
        <v>4</v>
      </c>
      <c r="N436" s="7" t="str">
        <f>VLOOKUP(Ventas!D436,Vendedores!A:G,7,0)</f>
        <v>Jefe</v>
      </c>
      <c r="O436">
        <f>VLOOKUP(D436,Vendedores!A:H,8,0)</f>
        <v>3</v>
      </c>
      <c r="P436" s="18">
        <f t="shared" si="70"/>
        <v>20</v>
      </c>
      <c r="Q436" s="9">
        <f t="shared" si="66"/>
        <v>10</v>
      </c>
      <c r="R436" s="9">
        <f t="shared" si="76"/>
        <v>10</v>
      </c>
      <c r="S436" s="9">
        <f t="shared" si="71"/>
        <v>10</v>
      </c>
      <c r="T436" s="9">
        <f>VLOOKUP(O436,Comisiones!A:N,HLOOKUP(G436,Comisiones!$1:$7,2,0),0)</f>
        <v>0.24</v>
      </c>
      <c r="U436" s="9">
        <f t="shared" si="67"/>
        <v>180</v>
      </c>
      <c r="V436" s="9">
        <f t="shared" si="72"/>
        <v>90</v>
      </c>
      <c r="W436" s="9">
        <f t="shared" si="73"/>
        <v>43.199999999999996</v>
      </c>
      <c r="X436" s="9">
        <f t="shared" si="74"/>
        <v>46.800000000000011</v>
      </c>
      <c r="Y436" s="11">
        <f t="shared" si="75"/>
        <v>0.26000000000000006</v>
      </c>
    </row>
    <row r="437" spans="1:25" x14ac:dyDescent="0.2">
      <c r="A437" s="2">
        <v>436</v>
      </c>
      <c r="B437" s="3">
        <v>45073</v>
      </c>
      <c r="C437" s="2">
        <v>8</v>
      </c>
      <c r="D437" s="2">
        <v>33</v>
      </c>
      <c r="E437" s="2">
        <v>14</v>
      </c>
      <c r="F437" t="str">
        <f t="shared" si="68"/>
        <v>Saturday</v>
      </c>
      <c r="G437" t="str">
        <f t="shared" si="69"/>
        <v>May</v>
      </c>
      <c r="H437" t="str">
        <f>VLOOKUP(C437,Productos!A:B,2,0)</f>
        <v>Producto H</v>
      </c>
      <c r="I437">
        <f>VLOOKUP(Ventas!C437,Productos!A:C,3,0)</f>
        <v>14</v>
      </c>
      <c r="J437">
        <f>VLOOKUP(C437,Productos!$A$1:$D$11,4,0)</f>
        <v>28</v>
      </c>
      <c r="K437" s="7" t="str">
        <f>VLOOKUP(D437,Vendedores!$A$1:$F$5000,6,0)</f>
        <v>Martin, Josefa</v>
      </c>
      <c r="L437" s="7">
        <f>VLOOKUP(D437,Vendedores!$A$1:$E$50000,5,0)</f>
        <v>4217</v>
      </c>
      <c r="M437">
        <f>VLOOKUP(D437,Vendedores!A:F,2,FALSE)</f>
        <v>5</v>
      </c>
      <c r="N437" s="7" t="str">
        <f>VLOOKUP(Ventas!D437,Vendedores!A:G,7,0)</f>
        <v>Vendedor Sr</v>
      </c>
      <c r="O437">
        <f>VLOOKUP(D437,Vendedores!A:H,8,0)</f>
        <v>2</v>
      </c>
      <c r="P437" s="18">
        <f t="shared" si="70"/>
        <v>28</v>
      </c>
      <c r="Q437" s="9">
        <f t="shared" si="66"/>
        <v>14</v>
      </c>
      <c r="R437" s="9">
        <f t="shared" si="76"/>
        <v>14</v>
      </c>
      <c r="S437" s="9">
        <f t="shared" si="71"/>
        <v>14</v>
      </c>
      <c r="T437" s="9">
        <f>VLOOKUP(O437,Comisiones!A:N,HLOOKUP(G437,Comisiones!$1:$7,2,0),0)</f>
        <v>0.22</v>
      </c>
      <c r="U437" s="9">
        <f t="shared" si="67"/>
        <v>392</v>
      </c>
      <c r="V437" s="9">
        <f t="shared" si="72"/>
        <v>196</v>
      </c>
      <c r="W437" s="9">
        <f t="shared" si="73"/>
        <v>86.24</v>
      </c>
      <c r="X437" s="9">
        <f t="shared" si="74"/>
        <v>109.75999999999999</v>
      </c>
      <c r="Y437" s="11">
        <f t="shared" si="75"/>
        <v>0.27999999999999997</v>
      </c>
    </row>
    <row r="438" spans="1:25" x14ac:dyDescent="0.2">
      <c r="A438" s="2">
        <v>437</v>
      </c>
      <c r="B438" s="3">
        <v>45073</v>
      </c>
      <c r="C438" s="2">
        <v>6</v>
      </c>
      <c r="D438" s="2">
        <v>16</v>
      </c>
      <c r="E438" s="2">
        <v>13</v>
      </c>
      <c r="F438" t="str">
        <f t="shared" si="68"/>
        <v>Saturday</v>
      </c>
      <c r="G438" t="str">
        <f t="shared" si="69"/>
        <v>May</v>
      </c>
      <c r="H438" t="str">
        <f>VLOOKUP(C438,Productos!A:B,2,0)</f>
        <v>Producto F</v>
      </c>
      <c r="I438">
        <f>VLOOKUP(Ventas!C438,Productos!A:C,3,0)</f>
        <v>16</v>
      </c>
      <c r="J438">
        <f>VLOOKUP(C438,Productos!$A$1:$D$11,4,0)</f>
        <v>32</v>
      </c>
      <c r="K438" s="7" t="str">
        <f>VLOOKUP(D438,Vendedores!$A$1:$F$5000,6,0)</f>
        <v>Martin, Francisco</v>
      </c>
      <c r="L438" s="7">
        <f>VLOOKUP(D438,Vendedores!$A$1:$E$50000,5,0)</f>
        <v>2456</v>
      </c>
      <c r="M438">
        <f>VLOOKUP(D438,Vendedores!A:F,2,FALSE)</f>
        <v>7</v>
      </c>
      <c r="N438" s="7" t="str">
        <f>VLOOKUP(Ventas!D438,Vendedores!A:G,7,0)</f>
        <v>Vendedor Jr</v>
      </c>
      <c r="O438">
        <f>VLOOKUP(D438,Vendedores!A:H,8,0)</f>
        <v>2</v>
      </c>
      <c r="P438" s="18">
        <f t="shared" si="70"/>
        <v>32</v>
      </c>
      <c r="Q438" s="9">
        <f t="shared" si="66"/>
        <v>16</v>
      </c>
      <c r="R438" s="9">
        <f t="shared" si="76"/>
        <v>16</v>
      </c>
      <c r="S438" s="9">
        <f t="shared" si="71"/>
        <v>16</v>
      </c>
      <c r="T438" s="9">
        <f>VLOOKUP(O438,Comisiones!A:N,HLOOKUP(G438,Comisiones!$1:$7,2,0),0)</f>
        <v>0.22</v>
      </c>
      <c r="U438" s="9">
        <f t="shared" si="67"/>
        <v>416</v>
      </c>
      <c r="V438" s="9">
        <f t="shared" si="72"/>
        <v>208</v>
      </c>
      <c r="W438" s="9">
        <f t="shared" si="73"/>
        <v>91.52</v>
      </c>
      <c r="X438" s="9">
        <f t="shared" si="74"/>
        <v>116.48000000000002</v>
      </c>
      <c r="Y438" s="11">
        <f t="shared" si="75"/>
        <v>0.28000000000000003</v>
      </c>
    </row>
    <row r="439" spans="1:25" x14ac:dyDescent="0.2">
      <c r="A439" s="2">
        <v>438</v>
      </c>
      <c r="B439" s="3">
        <v>45073</v>
      </c>
      <c r="C439" s="2">
        <v>8</v>
      </c>
      <c r="D439" s="2">
        <v>10</v>
      </c>
      <c r="E439" s="2">
        <v>11</v>
      </c>
      <c r="F439" t="str">
        <f t="shared" si="68"/>
        <v>Saturday</v>
      </c>
      <c r="G439" t="str">
        <f t="shared" si="69"/>
        <v>May</v>
      </c>
      <c r="H439" t="str">
        <f>VLOOKUP(C439,Productos!A:B,2,0)</f>
        <v>Producto H</v>
      </c>
      <c r="I439">
        <f>VLOOKUP(Ventas!C439,Productos!A:C,3,0)</f>
        <v>14</v>
      </c>
      <c r="J439">
        <f>VLOOKUP(C439,Productos!$A$1:$D$11,4,0)</f>
        <v>28</v>
      </c>
      <c r="K439" s="7" t="str">
        <f>VLOOKUP(D439,Vendedores!$A$1:$F$5000,6,0)</f>
        <v>Martin, Francisco</v>
      </c>
      <c r="L439" s="7">
        <f>VLOOKUP(D439,Vendedores!$A$1:$E$50000,5,0)</f>
        <v>4384</v>
      </c>
      <c r="M439">
        <f>VLOOKUP(D439,Vendedores!A:F,2,FALSE)</f>
        <v>5</v>
      </c>
      <c r="N439" s="7" t="str">
        <f>VLOOKUP(Ventas!D439,Vendedores!A:G,7,0)</f>
        <v>Vendedor Sr</v>
      </c>
      <c r="O439">
        <f>VLOOKUP(D439,Vendedores!A:H,8,0)</f>
        <v>2</v>
      </c>
      <c r="P439" s="18">
        <f t="shared" si="70"/>
        <v>28</v>
      </c>
      <c r="Q439" s="9">
        <f t="shared" si="66"/>
        <v>14</v>
      </c>
      <c r="R439" s="9">
        <f t="shared" si="76"/>
        <v>14</v>
      </c>
      <c r="S439" s="9">
        <f t="shared" si="71"/>
        <v>14</v>
      </c>
      <c r="T439" s="9">
        <f>VLOOKUP(O439,Comisiones!A:N,HLOOKUP(G439,Comisiones!$1:$7,2,0),0)</f>
        <v>0.22</v>
      </c>
      <c r="U439" s="9">
        <f t="shared" si="67"/>
        <v>308</v>
      </c>
      <c r="V439" s="9">
        <f t="shared" si="72"/>
        <v>154</v>
      </c>
      <c r="W439" s="9">
        <f t="shared" si="73"/>
        <v>67.760000000000005</v>
      </c>
      <c r="X439" s="9">
        <f t="shared" si="74"/>
        <v>86.240000000000009</v>
      </c>
      <c r="Y439" s="11">
        <f t="shared" si="75"/>
        <v>0.28000000000000003</v>
      </c>
    </row>
    <row r="440" spans="1:25" x14ac:dyDescent="0.2">
      <c r="A440" s="2">
        <v>439</v>
      </c>
      <c r="B440" s="3">
        <v>45074</v>
      </c>
      <c r="C440" s="2">
        <v>8</v>
      </c>
      <c r="D440" s="2">
        <v>2</v>
      </c>
      <c r="E440" s="2">
        <v>15</v>
      </c>
      <c r="F440" t="str">
        <f t="shared" si="68"/>
        <v>Sunday</v>
      </c>
      <c r="G440" t="str">
        <f t="shared" si="69"/>
        <v>May</v>
      </c>
      <c r="H440" t="str">
        <f>VLOOKUP(C440,Productos!A:B,2,0)</f>
        <v>Producto H</v>
      </c>
      <c r="I440">
        <f>VLOOKUP(Ventas!C440,Productos!A:C,3,0)</f>
        <v>14</v>
      </c>
      <c r="J440">
        <f>VLOOKUP(C440,Productos!$A$1:$D$11,4,0)</f>
        <v>28</v>
      </c>
      <c r="K440" s="7" t="str">
        <f>VLOOKUP(D440,Vendedores!$A$1:$F$5000,6,0)</f>
        <v>Rodriguez, Ana</v>
      </c>
      <c r="L440" s="7">
        <f>VLOOKUP(D440,Vendedores!$A$1:$E$50000,5,0)</f>
        <v>6979</v>
      </c>
      <c r="M440">
        <f>VLOOKUP(D440,Vendedores!A:F,2,FALSE)</f>
        <v>3</v>
      </c>
      <c r="N440" s="7" t="str">
        <f>VLOOKUP(Ventas!D440,Vendedores!A:G,7,0)</f>
        <v>Gerente</v>
      </c>
      <c r="O440">
        <f>VLOOKUP(D440,Vendedores!A:H,8,0)</f>
        <v>3</v>
      </c>
      <c r="P440" s="18">
        <f t="shared" si="70"/>
        <v>25.2</v>
      </c>
      <c r="Q440" s="9">
        <f t="shared" si="66"/>
        <v>14</v>
      </c>
      <c r="R440" s="9">
        <f t="shared" si="76"/>
        <v>14</v>
      </c>
      <c r="S440" s="9">
        <f t="shared" si="71"/>
        <v>14</v>
      </c>
      <c r="T440" s="9">
        <f>VLOOKUP(O440,Comisiones!A:N,HLOOKUP(G440,Comisiones!$1:$7,2,0),0)</f>
        <v>0.24</v>
      </c>
      <c r="U440" s="9">
        <f t="shared" si="67"/>
        <v>378</v>
      </c>
      <c r="V440" s="9">
        <f t="shared" si="72"/>
        <v>210</v>
      </c>
      <c r="W440" s="9">
        <f t="shared" si="73"/>
        <v>90.72</v>
      </c>
      <c r="X440" s="9">
        <f t="shared" si="74"/>
        <v>77.279999999999973</v>
      </c>
      <c r="Y440" s="11">
        <f t="shared" si="75"/>
        <v>0.20444444444444437</v>
      </c>
    </row>
    <row r="441" spans="1:25" x14ac:dyDescent="0.2">
      <c r="A441" s="2">
        <v>440</v>
      </c>
      <c r="B441" s="3">
        <v>45074</v>
      </c>
      <c r="C441" s="2">
        <v>5</v>
      </c>
      <c r="D441" s="2">
        <v>23</v>
      </c>
      <c r="E441" s="2">
        <v>21</v>
      </c>
      <c r="F441" t="str">
        <f t="shared" si="68"/>
        <v>Sunday</v>
      </c>
      <c r="G441" t="str">
        <f t="shared" si="69"/>
        <v>May</v>
      </c>
      <c r="H441" t="str">
        <f>VLOOKUP(C441,Productos!A:B,2,0)</f>
        <v>Producto E</v>
      </c>
      <c r="I441">
        <f>VLOOKUP(Ventas!C441,Productos!A:C,3,0)</f>
        <v>24</v>
      </c>
      <c r="J441">
        <f>VLOOKUP(C441,Productos!$A$1:$D$11,4,0)</f>
        <v>48</v>
      </c>
      <c r="K441" s="7" t="str">
        <f>VLOOKUP(D441,Vendedores!$A$1:$F$5000,6,0)</f>
        <v>Martinez, Pedro</v>
      </c>
      <c r="L441" s="7">
        <f>VLOOKUP(D441,Vendedores!$A$1:$E$50000,5,0)</f>
        <v>5555</v>
      </c>
      <c r="M441">
        <f>VLOOKUP(D441,Vendedores!A:F,2,FALSE)</f>
        <v>4</v>
      </c>
      <c r="N441" s="7" t="str">
        <f>VLOOKUP(Ventas!D441,Vendedores!A:G,7,0)</f>
        <v>Jefe</v>
      </c>
      <c r="O441">
        <f>VLOOKUP(D441,Vendedores!A:H,8,0)</f>
        <v>3</v>
      </c>
      <c r="P441" s="18">
        <f t="shared" si="70"/>
        <v>57.599999999999994</v>
      </c>
      <c r="Q441" s="9">
        <f t="shared" si="66"/>
        <v>24</v>
      </c>
      <c r="R441" s="9">
        <f t="shared" si="76"/>
        <v>24</v>
      </c>
      <c r="S441" s="9">
        <f t="shared" si="71"/>
        <v>24</v>
      </c>
      <c r="T441" s="9">
        <f>VLOOKUP(O441,Comisiones!A:N,HLOOKUP(G441,Comisiones!$1:$7,2,0),0)</f>
        <v>0.24</v>
      </c>
      <c r="U441" s="9">
        <f t="shared" si="67"/>
        <v>1209.5999999999999</v>
      </c>
      <c r="V441" s="9">
        <f t="shared" si="72"/>
        <v>504</v>
      </c>
      <c r="W441" s="9">
        <f t="shared" si="73"/>
        <v>290.30399999999997</v>
      </c>
      <c r="X441" s="9">
        <f t="shared" si="74"/>
        <v>415.29599999999994</v>
      </c>
      <c r="Y441" s="11">
        <f t="shared" si="75"/>
        <v>0.34333333333333332</v>
      </c>
    </row>
    <row r="442" spans="1:25" x14ac:dyDescent="0.2">
      <c r="A442" s="2">
        <v>441</v>
      </c>
      <c r="B442" s="3">
        <v>45074</v>
      </c>
      <c r="C442" s="2">
        <v>9</v>
      </c>
      <c r="D442" s="2">
        <v>26</v>
      </c>
      <c r="E442" s="2">
        <v>21</v>
      </c>
      <c r="F442" t="str">
        <f t="shared" si="68"/>
        <v>Sunday</v>
      </c>
      <c r="G442" t="str">
        <f t="shared" si="69"/>
        <v>May</v>
      </c>
      <c r="H442" t="str">
        <f>VLOOKUP(C442,Productos!A:B,2,0)</f>
        <v>Producto I</v>
      </c>
      <c r="I442">
        <f>VLOOKUP(Ventas!C442,Productos!A:C,3,0)</f>
        <v>26</v>
      </c>
      <c r="J442">
        <f>VLOOKUP(C442,Productos!$A$1:$D$11,4,0)</f>
        <v>52</v>
      </c>
      <c r="K442" s="7" t="str">
        <f>VLOOKUP(D442,Vendedores!$A$1:$F$5000,6,0)</f>
        <v>Gomez, Pilar</v>
      </c>
      <c r="L442" s="7">
        <f>VLOOKUP(D442,Vendedores!$A$1:$E$50000,5,0)</f>
        <v>2557</v>
      </c>
      <c r="M442">
        <f>VLOOKUP(D442,Vendedores!A:F,2,FALSE)</f>
        <v>7</v>
      </c>
      <c r="N442" s="7" t="str">
        <f>VLOOKUP(Ventas!D442,Vendedores!A:G,7,0)</f>
        <v>Vendedor Jr</v>
      </c>
      <c r="O442">
        <f>VLOOKUP(D442,Vendedores!A:H,8,0)</f>
        <v>2</v>
      </c>
      <c r="P442" s="18">
        <f t="shared" si="70"/>
        <v>62.4</v>
      </c>
      <c r="Q442" s="9">
        <f t="shared" si="66"/>
        <v>26</v>
      </c>
      <c r="R442" s="9">
        <f t="shared" si="76"/>
        <v>26</v>
      </c>
      <c r="S442" s="9">
        <f t="shared" si="71"/>
        <v>26</v>
      </c>
      <c r="T442" s="9">
        <f>VLOOKUP(O442,Comisiones!A:N,HLOOKUP(G442,Comisiones!$1:$7,2,0),0)</f>
        <v>0.22</v>
      </c>
      <c r="U442" s="9">
        <f t="shared" si="67"/>
        <v>1310.3999999999999</v>
      </c>
      <c r="V442" s="9">
        <f t="shared" si="72"/>
        <v>546</v>
      </c>
      <c r="W442" s="9">
        <f t="shared" si="73"/>
        <v>288.28799999999995</v>
      </c>
      <c r="X442" s="9">
        <f t="shared" si="74"/>
        <v>476.11199999999985</v>
      </c>
      <c r="Y442" s="11">
        <f t="shared" si="75"/>
        <v>0.36333333333333329</v>
      </c>
    </row>
    <row r="443" spans="1:25" x14ac:dyDescent="0.2">
      <c r="A443" s="2">
        <v>442</v>
      </c>
      <c r="B443" s="3">
        <v>45075</v>
      </c>
      <c r="C443" s="2">
        <v>8</v>
      </c>
      <c r="D443" s="2">
        <v>23</v>
      </c>
      <c r="E443" s="2">
        <v>17</v>
      </c>
      <c r="F443" t="str">
        <f t="shared" si="68"/>
        <v>Monday</v>
      </c>
      <c r="G443" t="str">
        <f t="shared" si="69"/>
        <v>May</v>
      </c>
      <c r="H443" t="str">
        <f>VLOOKUP(C443,Productos!A:B,2,0)</f>
        <v>Producto H</v>
      </c>
      <c r="I443">
        <f>VLOOKUP(Ventas!C443,Productos!A:C,3,0)</f>
        <v>14</v>
      </c>
      <c r="J443">
        <f>VLOOKUP(C443,Productos!$A$1:$D$11,4,0)</f>
        <v>28</v>
      </c>
      <c r="K443" s="7" t="str">
        <f>VLOOKUP(D443,Vendedores!$A$1:$F$5000,6,0)</f>
        <v>Martinez, Pedro</v>
      </c>
      <c r="L443" s="7">
        <f>VLOOKUP(D443,Vendedores!$A$1:$E$50000,5,0)</f>
        <v>5555</v>
      </c>
      <c r="M443">
        <f>VLOOKUP(D443,Vendedores!A:F,2,FALSE)</f>
        <v>4</v>
      </c>
      <c r="N443" s="7" t="str">
        <f>VLOOKUP(Ventas!D443,Vendedores!A:G,7,0)</f>
        <v>Jefe</v>
      </c>
      <c r="O443">
        <f>VLOOKUP(D443,Vendedores!A:H,8,0)</f>
        <v>3</v>
      </c>
      <c r="P443" s="18">
        <f t="shared" si="70"/>
        <v>28</v>
      </c>
      <c r="Q443" s="9">
        <f t="shared" si="66"/>
        <v>14</v>
      </c>
      <c r="R443" s="9">
        <f t="shared" si="76"/>
        <v>14</v>
      </c>
      <c r="S443" s="9">
        <f t="shared" si="71"/>
        <v>14</v>
      </c>
      <c r="T443" s="9">
        <f>VLOOKUP(O443,Comisiones!A:N,HLOOKUP(G443,Comisiones!$1:$7,2,0),0)</f>
        <v>0.24</v>
      </c>
      <c r="U443" s="9">
        <f t="shared" si="67"/>
        <v>476</v>
      </c>
      <c r="V443" s="9">
        <f t="shared" si="72"/>
        <v>238</v>
      </c>
      <c r="W443" s="9">
        <f t="shared" si="73"/>
        <v>114.24</v>
      </c>
      <c r="X443" s="9">
        <f t="shared" si="74"/>
        <v>123.75999999999999</v>
      </c>
      <c r="Y443" s="11">
        <f t="shared" si="75"/>
        <v>0.25999999999999995</v>
      </c>
    </row>
    <row r="444" spans="1:25" x14ac:dyDescent="0.2">
      <c r="A444" s="2">
        <v>443</v>
      </c>
      <c r="B444" s="3">
        <v>45075</v>
      </c>
      <c r="C444" s="2">
        <v>8</v>
      </c>
      <c r="D444" s="2">
        <v>15</v>
      </c>
      <c r="E444" s="2">
        <v>22</v>
      </c>
      <c r="F444" t="str">
        <f t="shared" si="68"/>
        <v>Monday</v>
      </c>
      <c r="G444" t="str">
        <f t="shared" si="69"/>
        <v>May</v>
      </c>
      <c r="H444" t="str">
        <f>VLOOKUP(C444,Productos!A:B,2,0)</f>
        <v>Producto H</v>
      </c>
      <c r="I444">
        <f>VLOOKUP(Ventas!C444,Productos!A:C,3,0)</f>
        <v>14</v>
      </c>
      <c r="J444">
        <f>VLOOKUP(C444,Productos!$A$1:$D$11,4,0)</f>
        <v>28</v>
      </c>
      <c r="K444" s="7" t="str">
        <f>VLOOKUP(D444,Vendedores!$A$1:$F$5000,6,0)</f>
        <v>Gomez, David</v>
      </c>
      <c r="L444" s="7">
        <f>VLOOKUP(D444,Vendedores!$A$1:$E$50000,5,0)</f>
        <v>1821</v>
      </c>
      <c r="M444">
        <f>VLOOKUP(D444,Vendedores!A:F,2,FALSE)</f>
        <v>8</v>
      </c>
      <c r="N444" s="7" t="str">
        <f>VLOOKUP(Ventas!D444,Vendedores!A:G,7,0)</f>
        <v>Pasante</v>
      </c>
      <c r="O444">
        <f>VLOOKUP(D444,Vendedores!A:H,8,0)</f>
        <v>1</v>
      </c>
      <c r="P444" s="18">
        <f t="shared" si="70"/>
        <v>28</v>
      </c>
      <c r="Q444" s="9">
        <f t="shared" si="66"/>
        <v>14</v>
      </c>
      <c r="R444" s="9">
        <f t="shared" si="76"/>
        <v>14</v>
      </c>
      <c r="S444" s="9">
        <f t="shared" si="71"/>
        <v>14</v>
      </c>
      <c r="T444" s="9">
        <f>VLOOKUP(O444,Comisiones!A:N,HLOOKUP(G444,Comisiones!$1:$7,2,0),0)</f>
        <v>0.2</v>
      </c>
      <c r="U444" s="9">
        <f t="shared" si="67"/>
        <v>616</v>
      </c>
      <c r="V444" s="9">
        <f t="shared" si="72"/>
        <v>308</v>
      </c>
      <c r="W444" s="9">
        <f t="shared" si="73"/>
        <v>123.2</v>
      </c>
      <c r="X444" s="9">
        <f t="shared" si="74"/>
        <v>184.8</v>
      </c>
      <c r="Y444" s="11">
        <f t="shared" si="75"/>
        <v>0.30000000000000004</v>
      </c>
    </row>
    <row r="445" spans="1:25" x14ac:dyDescent="0.2">
      <c r="A445" s="2">
        <v>444</v>
      </c>
      <c r="B445" s="3">
        <v>45075</v>
      </c>
      <c r="C445" s="2">
        <v>10</v>
      </c>
      <c r="D445" s="2">
        <v>15</v>
      </c>
      <c r="E445" s="2">
        <v>11</v>
      </c>
      <c r="F445" t="str">
        <f t="shared" si="68"/>
        <v>Monday</v>
      </c>
      <c r="G445" t="str">
        <f t="shared" si="69"/>
        <v>May</v>
      </c>
      <c r="H445" t="str">
        <f>VLOOKUP(C445,Productos!A:B,2,0)</f>
        <v>Producto J</v>
      </c>
      <c r="I445">
        <f>VLOOKUP(Ventas!C445,Productos!A:C,3,0)</f>
        <v>29</v>
      </c>
      <c r="J445">
        <f>VLOOKUP(C445,Productos!$A$1:$D$11,4,0)</f>
        <v>58</v>
      </c>
      <c r="K445" s="7" t="str">
        <f>VLOOKUP(D445,Vendedores!$A$1:$F$5000,6,0)</f>
        <v>Gomez, David</v>
      </c>
      <c r="L445" s="7">
        <f>VLOOKUP(D445,Vendedores!$A$1:$E$50000,5,0)</f>
        <v>1821</v>
      </c>
      <c r="M445">
        <f>VLOOKUP(D445,Vendedores!A:F,2,FALSE)</f>
        <v>8</v>
      </c>
      <c r="N445" s="7" t="str">
        <f>VLOOKUP(Ventas!D445,Vendedores!A:G,7,0)</f>
        <v>Pasante</v>
      </c>
      <c r="O445">
        <f>VLOOKUP(D445,Vendedores!A:H,8,0)</f>
        <v>1</v>
      </c>
      <c r="P445" s="18">
        <f t="shared" si="70"/>
        <v>58</v>
      </c>
      <c r="Q445" s="9">
        <f t="shared" si="66"/>
        <v>29</v>
      </c>
      <c r="R445" s="9">
        <f t="shared" si="76"/>
        <v>29</v>
      </c>
      <c r="S445" s="9">
        <f t="shared" si="71"/>
        <v>29</v>
      </c>
      <c r="T445" s="9">
        <f>VLOOKUP(O445,Comisiones!A:N,HLOOKUP(G445,Comisiones!$1:$7,2,0),0)</f>
        <v>0.2</v>
      </c>
      <c r="U445" s="9">
        <f t="shared" si="67"/>
        <v>638</v>
      </c>
      <c r="V445" s="9">
        <f t="shared" si="72"/>
        <v>319</v>
      </c>
      <c r="W445" s="9">
        <f t="shared" si="73"/>
        <v>127.60000000000001</v>
      </c>
      <c r="X445" s="9">
        <f t="shared" si="74"/>
        <v>191.39999999999998</v>
      </c>
      <c r="Y445" s="11">
        <f t="shared" si="75"/>
        <v>0.3</v>
      </c>
    </row>
    <row r="446" spans="1:25" x14ac:dyDescent="0.2">
      <c r="A446" s="2">
        <v>445</v>
      </c>
      <c r="B446" s="3">
        <v>45076</v>
      </c>
      <c r="C446" s="2">
        <v>3</v>
      </c>
      <c r="D446" s="2">
        <v>7</v>
      </c>
      <c r="E446" s="2">
        <v>8</v>
      </c>
      <c r="F446" t="str">
        <f t="shared" si="68"/>
        <v>Tuesday</v>
      </c>
      <c r="G446" t="str">
        <f t="shared" si="69"/>
        <v>May</v>
      </c>
      <c r="H446" t="str">
        <f>VLOOKUP(C446,Productos!A:B,2,0)</f>
        <v>Producto C</v>
      </c>
      <c r="I446">
        <f>VLOOKUP(Ventas!C446,Productos!A:C,3,0)</f>
        <v>23</v>
      </c>
      <c r="J446">
        <f>VLOOKUP(C446,Productos!$A$1:$D$11,4,0)</f>
        <v>46</v>
      </c>
      <c r="K446" s="7" t="str">
        <f>VLOOKUP(D446,Vendedores!$A$1:$F$5000,6,0)</f>
        <v>Sanchez, Antonio</v>
      </c>
      <c r="L446" s="7">
        <f>VLOOKUP(D446,Vendedores!$A$1:$E$50000,5,0)</f>
        <v>1810</v>
      </c>
      <c r="M446">
        <f>VLOOKUP(D446,Vendedores!A:F,2,FALSE)</f>
        <v>8</v>
      </c>
      <c r="N446" s="7" t="str">
        <f>VLOOKUP(Ventas!D446,Vendedores!A:G,7,0)</f>
        <v>Pasante</v>
      </c>
      <c r="O446">
        <f>VLOOKUP(D446,Vendedores!A:H,8,0)</f>
        <v>1</v>
      </c>
      <c r="P446" s="18">
        <f t="shared" si="70"/>
        <v>46</v>
      </c>
      <c r="Q446" s="9">
        <f t="shared" si="66"/>
        <v>23</v>
      </c>
      <c r="R446" s="9">
        <f t="shared" si="76"/>
        <v>23</v>
      </c>
      <c r="S446" s="9">
        <f t="shared" si="71"/>
        <v>23</v>
      </c>
      <c r="T446" s="9">
        <f>VLOOKUP(O446,Comisiones!A:N,HLOOKUP(G446,Comisiones!$1:$7,2,0),0)</f>
        <v>0.2</v>
      </c>
      <c r="U446" s="9">
        <f t="shared" si="67"/>
        <v>368</v>
      </c>
      <c r="V446" s="9">
        <f t="shared" si="72"/>
        <v>184</v>
      </c>
      <c r="W446" s="9">
        <f t="shared" si="73"/>
        <v>73.600000000000009</v>
      </c>
      <c r="X446" s="9">
        <f t="shared" si="74"/>
        <v>110.39999999999998</v>
      </c>
      <c r="Y446" s="11">
        <f t="shared" si="75"/>
        <v>0.29999999999999993</v>
      </c>
    </row>
    <row r="447" spans="1:25" x14ac:dyDescent="0.2">
      <c r="A447" s="2">
        <v>446</v>
      </c>
      <c r="B447" s="3">
        <v>45076</v>
      </c>
      <c r="C447" s="2">
        <v>4</v>
      </c>
      <c r="D447" s="2">
        <v>8</v>
      </c>
      <c r="E447" s="2">
        <v>9</v>
      </c>
      <c r="F447" t="str">
        <f t="shared" si="68"/>
        <v>Tuesday</v>
      </c>
      <c r="G447" t="str">
        <f t="shared" si="69"/>
        <v>May</v>
      </c>
      <c r="H447" t="str">
        <f>VLOOKUP(C447,Productos!A:B,2,0)</f>
        <v>Producto D</v>
      </c>
      <c r="I447">
        <f>VLOOKUP(Ventas!C447,Productos!A:C,3,0)</f>
        <v>14</v>
      </c>
      <c r="J447">
        <f>VLOOKUP(C447,Productos!$A$1:$D$11,4,0)</f>
        <v>28</v>
      </c>
      <c r="K447" s="7" t="str">
        <f>VLOOKUP(D447,Vendedores!$A$1:$F$5000,6,0)</f>
        <v>Perez, Manuel</v>
      </c>
      <c r="L447" s="7">
        <f>VLOOKUP(D447,Vendedores!$A$1:$E$50000,5,0)</f>
        <v>6768</v>
      </c>
      <c r="M447">
        <f>VLOOKUP(D447,Vendedores!A:F,2,FALSE)</f>
        <v>3</v>
      </c>
      <c r="N447" s="7" t="str">
        <f>VLOOKUP(Ventas!D447,Vendedores!A:G,7,0)</f>
        <v>Gerente</v>
      </c>
      <c r="O447">
        <f>VLOOKUP(D447,Vendedores!A:H,8,0)</f>
        <v>3</v>
      </c>
      <c r="P447" s="18">
        <f t="shared" si="70"/>
        <v>25.2</v>
      </c>
      <c r="Q447" s="9">
        <f t="shared" si="66"/>
        <v>14</v>
      </c>
      <c r="R447" s="9">
        <f t="shared" si="76"/>
        <v>14</v>
      </c>
      <c r="S447" s="9">
        <f t="shared" si="71"/>
        <v>14</v>
      </c>
      <c r="T447" s="9">
        <f>VLOOKUP(O447,Comisiones!A:N,HLOOKUP(G447,Comisiones!$1:$7,2,0),0)</f>
        <v>0.24</v>
      </c>
      <c r="U447" s="9">
        <f t="shared" si="67"/>
        <v>226.79999999999998</v>
      </c>
      <c r="V447" s="9">
        <f t="shared" si="72"/>
        <v>126</v>
      </c>
      <c r="W447" s="9">
        <f t="shared" si="73"/>
        <v>54.431999999999995</v>
      </c>
      <c r="X447" s="9">
        <f t="shared" si="74"/>
        <v>46.367999999999995</v>
      </c>
      <c r="Y447" s="11">
        <f t="shared" si="75"/>
        <v>0.20444444444444443</v>
      </c>
    </row>
    <row r="448" spans="1:25" x14ac:dyDescent="0.2">
      <c r="A448" s="2">
        <v>447</v>
      </c>
      <c r="B448" s="3">
        <v>45076</v>
      </c>
      <c r="C448" s="2">
        <v>4</v>
      </c>
      <c r="D448" s="2">
        <v>34</v>
      </c>
      <c r="E448" s="2">
        <v>17</v>
      </c>
      <c r="F448" t="str">
        <f t="shared" si="68"/>
        <v>Tuesday</v>
      </c>
      <c r="G448" t="str">
        <f t="shared" si="69"/>
        <v>May</v>
      </c>
      <c r="H448" t="str">
        <f>VLOOKUP(C448,Productos!A:B,2,0)</f>
        <v>Producto D</v>
      </c>
      <c r="I448">
        <f>VLOOKUP(Ventas!C448,Productos!A:C,3,0)</f>
        <v>14</v>
      </c>
      <c r="J448">
        <f>VLOOKUP(C448,Productos!$A$1:$D$11,4,0)</f>
        <v>28</v>
      </c>
      <c r="K448" s="7" t="str">
        <f>VLOOKUP(D448,Vendedores!$A$1:$F$5000,6,0)</f>
        <v>Lopez, Teresa</v>
      </c>
      <c r="L448" s="7">
        <f>VLOOKUP(D448,Vendedores!$A$1:$E$50000,5,0)</f>
        <v>3680</v>
      </c>
      <c r="M448">
        <f>VLOOKUP(D448,Vendedores!A:F,2,FALSE)</f>
        <v>6</v>
      </c>
      <c r="N448" s="7" t="str">
        <f>VLOOKUP(Ventas!D448,Vendedores!A:G,7,0)</f>
        <v>Vendedor Ssr</v>
      </c>
      <c r="O448">
        <f>VLOOKUP(D448,Vendedores!A:H,8,0)</f>
        <v>2</v>
      </c>
      <c r="P448" s="18">
        <f t="shared" si="70"/>
        <v>28</v>
      </c>
      <c r="Q448" s="9">
        <f t="shared" si="66"/>
        <v>14</v>
      </c>
      <c r="R448" s="9">
        <f t="shared" si="76"/>
        <v>14</v>
      </c>
      <c r="S448" s="9">
        <f t="shared" si="71"/>
        <v>14</v>
      </c>
      <c r="T448" s="9">
        <f>VLOOKUP(O448,Comisiones!A:N,HLOOKUP(G448,Comisiones!$1:$7,2,0),0)</f>
        <v>0.22</v>
      </c>
      <c r="U448" s="9">
        <f t="shared" si="67"/>
        <v>476</v>
      </c>
      <c r="V448" s="9">
        <f t="shared" si="72"/>
        <v>238</v>
      </c>
      <c r="W448" s="9">
        <f t="shared" si="73"/>
        <v>104.72</v>
      </c>
      <c r="X448" s="9">
        <f t="shared" si="74"/>
        <v>133.27999999999997</v>
      </c>
      <c r="Y448" s="11">
        <f t="shared" si="75"/>
        <v>0.27999999999999992</v>
      </c>
    </row>
    <row r="449" spans="1:25" x14ac:dyDescent="0.2">
      <c r="A449" s="2">
        <v>448</v>
      </c>
      <c r="B449" s="3">
        <v>45077</v>
      </c>
      <c r="C449" s="2">
        <v>4</v>
      </c>
      <c r="D449" s="2">
        <v>25</v>
      </c>
      <c r="E449" s="2">
        <v>5</v>
      </c>
      <c r="F449" t="str">
        <f t="shared" si="68"/>
        <v>Wednesday</v>
      </c>
      <c r="G449" t="str">
        <f t="shared" si="69"/>
        <v>May</v>
      </c>
      <c r="H449" t="str">
        <f>VLOOKUP(C449,Productos!A:B,2,0)</f>
        <v>Producto D</v>
      </c>
      <c r="I449">
        <f>VLOOKUP(Ventas!C449,Productos!A:C,3,0)</f>
        <v>14</v>
      </c>
      <c r="J449">
        <f>VLOOKUP(C449,Productos!$A$1:$D$11,4,0)</f>
        <v>28</v>
      </c>
      <c r="K449" s="7" t="str">
        <f>VLOOKUP(D449,Vendedores!$A$1:$F$5000,6,0)</f>
        <v>Perez, Laura</v>
      </c>
      <c r="L449" s="7">
        <f>VLOOKUP(D449,Vendedores!$A$1:$E$50000,5,0)</f>
        <v>3586</v>
      </c>
      <c r="M449">
        <f>VLOOKUP(D449,Vendedores!A:F,2,FALSE)</f>
        <v>6</v>
      </c>
      <c r="N449" s="7" t="str">
        <f>VLOOKUP(Ventas!D449,Vendedores!A:G,7,0)</f>
        <v>Vendedor Ssr</v>
      </c>
      <c r="O449">
        <f>VLOOKUP(D449,Vendedores!A:H,8,0)</f>
        <v>2</v>
      </c>
      <c r="P449" s="18">
        <f t="shared" si="70"/>
        <v>28</v>
      </c>
      <c r="Q449" s="9">
        <f t="shared" si="66"/>
        <v>14</v>
      </c>
      <c r="R449" s="9">
        <f t="shared" si="76"/>
        <v>14</v>
      </c>
      <c r="S449" s="9">
        <f t="shared" si="71"/>
        <v>14</v>
      </c>
      <c r="T449" s="9">
        <f>VLOOKUP(O449,Comisiones!A:N,HLOOKUP(G449,Comisiones!$1:$7,2,0),0)</f>
        <v>0.22</v>
      </c>
      <c r="U449" s="9">
        <f t="shared" si="67"/>
        <v>140</v>
      </c>
      <c r="V449" s="9">
        <f t="shared" si="72"/>
        <v>70</v>
      </c>
      <c r="W449" s="9">
        <f t="shared" si="73"/>
        <v>30.8</v>
      </c>
      <c r="X449" s="9">
        <f t="shared" si="74"/>
        <v>39.200000000000003</v>
      </c>
      <c r="Y449" s="11">
        <f t="shared" si="75"/>
        <v>0.28000000000000003</v>
      </c>
    </row>
    <row r="450" spans="1:25" x14ac:dyDescent="0.2">
      <c r="A450" s="2">
        <v>449</v>
      </c>
      <c r="B450" s="3">
        <v>45077</v>
      </c>
      <c r="C450" s="2">
        <v>2</v>
      </c>
      <c r="D450" s="2">
        <v>11</v>
      </c>
      <c r="E450" s="2">
        <v>14</v>
      </c>
      <c r="F450" t="str">
        <f t="shared" si="68"/>
        <v>Wednesday</v>
      </c>
      <c r="G450" t="str">
        <f t="shared" si="69"/>
        <v>May</v>
      </c>
      <c r="H450" t="str">
        <f>VLOOKUP(C450,Productos!A:B,2,0)</f>
        <v>Producto B</v>
      </c>
      <c r="I450">
        <f>VLOOKUP(Ventas!C450,Productos!A:C,3,0)</f>
        <v>14</v>
      </c>
      <c r="J450">
        <f>VLOOKUP(C450,Productos!$A$1:$D$11,4,0)</f>
        <v>28</v>
      </c>
      <c r="K450" s="7" t="str">
        <f>VLOOKUP(D450,Vendedores!$A$1:$F$5000,6,0)</f>
        <v>Garcia, Isabel</v>
      </c>
      <c r="L450" s="7">
        <f>VLOOKUP(D450,Vendedores!$A$1:$E$50000,5,0)</f>
        <v>3985</v>
      </c>
      <c r="M450">
        <f>VLOOKUP(D450,Vendedores!A:F,2,FALSE)</f>
        <v>6</v>
      </c>
      <c r="N450" s="7" t="str">
        <f>VLOOKUP(Ventas!D450,Vendedores!A:G,7,0)</f>
        <v>Vendedor Ssr</v>
      </c>
      <c r="O450">
        <f>VLOOKUP(D450,Vendedores!A:H,8,0)</f>
        <v>2</v>
      </c>
      <c r="P450" s="18">
        <f t="shared" si="70"/>
        <v>28</v>
      </c>
      <c r="Q450" s="9">
        <f t="shared" ref="Q450:Q513" si="77">IF(AND(OR(H450="Producto A",H450="Producto B",H450="Producto C",H450="Producto D"),OR(G450="June",G450="July",G450="August")),I450 * 1.05,I450)</f>
        <v>14</v>
      </c>
      <c r="R450" s="9">
        <f t="shared" si="76"/>
        <v>14</v>
      </c>
      <c r="S450" s="9">
        <f t="shared" si="71"/>
        <v>14</v>
      </c>
      <c r="T450" s="9">
        <f>VLOOKUP(O450,Comisiones!A:N,HLOOKUP(G450,Comisiones!$1:$7,2,0),0)</f>
        <v>0.22</v>
      </c>
      <c r="U450" s="9">
        <f t="shared" ref="U450:U513" si="78">P450*E450</f>
        <v>392</v>
      </c>
      <c r="V450" s="9">
        <f t="shared" si="72"/>
        <v>196</v>
      </c>
      <c r="W450" s="9">
        <f t="shared" si="73"/>
        <v>86.24</v>
      </c>
      <c r="X450" s="9">
        <f t="shared" si="74"/>
        <v>109.75999999999999</v>
      </c>
      <c r="Y450" s="11">
        <f t="shared" si="75"/>
        <v>0.27999999999999997</v>
      </c>
    </row>
    <row r="451" spans="1:25" x14ac:dyDescent="0.2">
      <c r="A451" s="2">
        <v>450</v>
      </c>
      <c r="B451" s="3">
        <v>45077</v>
      </c>
      <c r="C451" s="2">
        <v>5</v>
      </c>
      <c r="D451" s="2">
        <v>29</v>
      </c>
      <c r="E451" s="2">
        <v>8</v>
      </c>
      <c r="F451" t="str">
        <f t="shared" ref="F451:F514" si="79">TEXT(B:B,"dddd")</f>
        <v>Wednesday</v>
      </c>
      <c r="G451" t="str">
        <f t="shared" ref="G451:G514" si="80">TEXT(B:B,"mmmm")</f>
        <v>May</v>
      </c>
      <c r="H451" t="str">
        <f>VLOOKUP(C451,Productos!A:B,2,0)</f>
        <v>Producto E</v>
      </c>
      <c r="I451">
        <f>VLOOKUP(Ventas!C451,Productos!A:C,3,0)</f>
        <v>24</v>
      </c>
      <c r="J451">
        <f>VLOOKUP(C451,Productos!$A$1:$D$11,4,0)</f>
        <v>48</v>
      </c>
      <c r="K451" s="7" t="str">
        <f>VLOOKUP(D451,Vendedores!$A$1:$F$5000,6,0)</f>
        <v>Rodriguez, Jose</v>
      </c>
      <c r="L451" s="7">
        <f>VLOOKUP(D451,Vendedores!$A$1:$E$50000,5,0)</f>
        <v>4645</v>
      </c>
      <c r="M451">
        <f>VLOOKUP(D451,Vendedores!A:F,2,FALSE)</f>
        <v>5</v>
      </c>
      <c r="N451" s="7" t="str">
        <f>VLOOKUP(Ventas!D451,Vendedores!A:G,7,0)</f>
        <v>Vendedor Sr</v>
      </c>
      <c r="O451">
        <f>VLOOKUP(D451,Vendedores!A:H,8,0)</f>
        <v>2</v>
      </c>
      <c r="P451" s="18">
        <f t="shared" ref="P451:P514" si="81">IF(OR(M451=1,M451=2,M451=3),J451*0.9,IF(F451="Sunday",J451*1.2,J451))</f>
        <v>48</v>
      </c>
      <c r="Q451" s="9">
        <f t="shared" si="77"/>
        <v>24</v>
      </c>
      <c r="R451" s="9">
        <f t="shared" si="76"/>
        <v>24</v>
      </c>
      <c r="S451" s="9">
        <f t="shared" ref="S451:S514" si="82">IF(AND(OR(C451=1,C451=2,C451=3,C451=4),OR(G451="June",G451="July",G451="August")),I451*1.05,IF(AND(OR(C451=5,C451=6,C451=7,C451=8),OR(G451="December",G451="January",G451="February")),I451*1.07,IF(AND(OR(C451=9,C451=10),OR(G451=G451="December",G451="January",G451="February")),I451*1.1,I451)))</f>
        <v>24</v>
      </c>
      <c r="T451" s="9">
        <f>VLOOKUP(O451,Comisiones!A:N,HLOOKUP(G451,Comisiones!$1:$7,2,0),0)</f>
        <v>0.22</v>
      </c>
      <c r="U451" s="9">
        <f t="shared" si="78"/>
        <v>384</v>
      </c>
      <c r="V451" s="9">
        <f t="shared" ref="V451:V514" si="83">E451*S451</f>
        <v>192</v>
      </c>
      <c r="W451" s="9">
        <f t="shared" ref="W451:W514" si="84">U451*T451</f>
        <v>84.48</v>
      </c>
      <c r="X451" s="9">
        <f t="shared" ref="X451:X514" si="85">U451-(V451+W451)</f>
        <v>107.51999999999998</v>
      </c>
      <c r="Y451" s="11">
        <f t="shared" ref="Y451:Y514" si="86">X451/U451</f>
        <v>0.27999999999999997</v>
      </c>
    </row>
    <row r="452" spans="1:25" x14ac:dyDescent="0.2">
      <c r="A452" s="2">
        <v>451</v>
      </c>
      <c r="B452" s="3">
        <v>45078</v>
      </c>
      <c r="C452" s="2">
        <v>1</v>
      </c>
      <c r="D452" s="2">
        <v>7</v>
      </c>
      <c r="E452" s="2">
        <v>19</v>
      </c>
      <c r="F452" t="str">
        <f t="shared" si="79"/>
        <v>Thursday</v>
      </c>
      <c r="G452" t="str">
        <f t="shared" si="80"/>
        <v>June</v>
      </c>
      <c r="H452" t="str">
        <f>VLOOKUP(C452,Productos!A:B,2,0)</f>
        <v>Producto A</v>
      </c>
      <c r="I452">
        <f>VLOOKUP(Ventas!C452,Productos!A:C,3,0)</f>
        <v>10</v>
      </c>
      <c r="J452">
        <f>VLOOKUP(C452,Productos!$A$1:$D$11,4,0)</f>
        <v>20</v>
      </c>
      <c r="K452" s="7" t="str">
        <f>VLOOKUP(D452,Vendedores!$A$1:$F$5000,6,0)</f>
        <v>Sanchez, Antonio</v>
      </c>
      <c r="L452" s="7">
        <f>VLOOKUP(D452,Vendedores!$A$1:$E$50000,5,0)</f>
        <v>1810</v>
      </c>
      <c r="M452">
        <f>VLOOKUP(D452,Vendedores!A:F,2,FALSE)</f>
        <v>8</v>
      </c>
      <c r="N452" s="7" t="str">
        <f>VLOOKUP(Ventas!D452,Vendedores!A:G,7,0)</f>
        <v>Pasante</v>
      </c>
      <c r="O452">
        <f>VLOOKUP(D452,Vendedores!A:H,8,0)</f>
        <v>1</v>
      </c>
      <c r="P452" s="18">
        <f t="shared" si="81"/>
        <v>20</v>
      </c>
      <c r="Q452" s="9">
        <f t="shared" si="77"/>
        <v>10.5</v>
      </c>
      <c r="R452" s="9">
        <f t="shared" ref="R452:R515" si="87">IF(OR(G452="January",G452="February",G452="December"),IF(OR(H452="Producto E",H452="Producto F",H452="Producto G",H452="Producto H",I452*1.07),IF(OR(H452="Producto J",H452="Producto I"),I452*1.1,I452)),I452)</f>
        <v>10</v>
      </c>
      <c r="S452" s="9">
        <f t="shared" si="82"/>
        <v>10.5</v>
      </c>
      <c r="T452" s="9">
        <f>VLOOKUP(O452,Comisiones!A:N,HLOOKUP(G452,Comisiones!$1:$7,2,0),0)</f>
        <v>0.15</v>
      </c>
      <c r="U452" s="9">
        <f t="shared" si="78"/>
        <v>380</v>
      </c>
      <c r="V452" s="9">
        <f t="shared" si="83"/>
        <v>199.5</v>
      </c>
      <c r="W452" s="9">
        <f t="shared" si="84"/>
        <v>57</v>
      </c>
      <c r="X452" s="9">
        <f t="shared" si="85"/>
        <v>123.5</v>
      </c>
      <c r="Y452" s="11">
        <f t="shared" si="86"/>
        <v>0.32500000000000001</v>
      </c>
    </row>
    <row r="453" spans="1:25" x14ac:dyDescent="0.2">
      <c r="A453" s="2">
        <v>452</v>
      </c>
      <c r="B453" s="3">
        <v>45078</v>
      </c>
      <c r="C453" s="2">
        <v>8</v>
      </c>
      <c r="D453" s="2">
        <v>7</v>
      </c>
      <c r="E453" s="2">
        <v>10</v>
      </c>
      <c r="F453" t="str">
        <f t="shared" si="79"/>
        <v>Thursday</v>
      </c>
      <c r="G453" t="str">
        <f t="shared" si="80"/>
        <v>June</v>
      </c>
      <c r="H453" t="str">
        <f>VLOOKUP(C453,Productos!A:B,2,0)</f>
        <v>Producto H</v>
      </c>
      <c r="I453">
        <f>VLOOKUP(Ventas!C453,Productos!A:C,3,0)</f>
        <v>14</v>
      </c>
      <c r="J453">
        <f>VLOOKUP(C453,Productos!$A$1:$D$11,4,0)</f>
        <v>28</v>
      </c>
      <c r="K453" s="7" t="str">
        <f>VLOOKUP(D453,Vendedores!$A$1:$F$5000,6,0)</f>
        <v>Sanchez, Antonio</v>
      </c>
      <c r="L453" s="7">
        <f>VLOOKUP(D453,Vendedores!$A$1:$E$50000,5,0)</f>
        <v>1810</v>
      </c>
      <c r="M453">
        <f>VLOOKUP(D453,Vendedores!A:F,2,FALSE)</f>
        <v>8</v>
      </c>
      <c r="N453" s="7" t="str">
        <f>VLOOKUP(Ventas!D453,Vendedores!A:G,7,0)</f>
        <v>Pasante</v>
      </c>
      <c r="O453">
        <f>VLOOKUP(D453,Vendedores!A:H,8,0)</f>
        <v>1</v>
      </c>
      <c r="P453" s="18">
        <f t="shared" si="81"/>
        <v>28</v>
      </c>
      <c r="Q453" s="9">
        <f t="shared" si="77"/>
        <v>14</v>
      </c>
      <c r="R453" s="9">
        <f t="shared" si="87"/>
        <v>14</v>
      </c>
      <c r="S453" s="9">
        <f t="shared" si="82"/>
        <v>14</v>
      </c>
      <c r="T453" s="9">
        <f>VLOOKUP(O453,Comisiones!A:N,HLOOKUP(G453,Comisiones!$1:$7,2,0),0)</f>
        <v>0.15</v>
      </c>
      <c r="U453" s="9">
        <f t="shared" si="78"/>
        <v>280</v>
      </c>
      <c r="V453" s="9">
        <f t="shared" si="83"/>
        <v>140</v>
      </c>
      <c r="W453" s="9">
        <f t="shared" si="84"/>
        <v>42</v>
      </c>
      <c r="X453" s="9">
        <f t="shared" si="85"/>
        <v>98</v>
      </c>
      <c r="Y453" s="11">
        <f t="shared" si="86"/>
        <v>0.35</v>
      </c>
    </row>
    <row r="454" spans="1:25" x14ac:dyDescent="0.2">
      <c r="A454" s="2">
        <v>453</v>
      </c>
      <c r="B454" s="3">
        <v>45078</v>
      </c>
      <c r="C454" s="2">
        <v>3</v>
      </c>
      <c r="D454" s="2">
        <v>30</v>
      </c>
      <c r="E454" s="2">
        <v>21</v>
      </c>
      <c r="F454" t="str">
        <f t="shared" si="79"/>
        <v>Thursday</v>
      </c>
      <c r="G454" t="str">
        <f t="shared" si="80"/>
        <v>June</v>
      </c>
      <c r="H454" t="str">
        <f>VLOOKUP(C454,Productos!A:B,2,0)</f>
        <v>Producto C</v>
      </c>
      <c r="I454">
        <f>VLOOKUP(Ventas!C454,Productos!A:C,3,0)</f>
        <v>23</v>
      </c>
      <c r="J454">
        <f>VLOOKUP(C454,Productos!$A$1:$D$11,4,0)</f>
        <v>46</v>
      </c>
      <c r="K454" s="7" t="str">
        <f>VLOOKUP(D454,Vendedores!$A$1:$F$5000,6,0)</f>
        <v>Gonzalez, Francisco</v>
      </c>
      <c r="L454" s="7">
        <f>VLOOKUP(D454,Vendedores!$A$1:$E$50000,5,0)</f>
        <v>3909</v>
      </c>
      <c r="M454">
        <f>VLOOKUP(D454,Vendedores!A:F,2,FALSE)</f>
        <v>6</v>
      </c>
      <c r="N454" s="7" t="str">
        <f>VLOOKUP(Ventas!D454,Vendedores!A:G,7,0)</f>
        <v>Vendedor Ssr</v>
      </c>
      <c r="O454">
        <f>VLOOKUP(D454,Vendedores!A:H,8,0)</f>
        <v>2</v>
      </c>
      <c r="P454" s="18">
        <f t="shared" si="81"/>
        <v>46</v>
      </c>
      <c r="Q454" s="9">
        <f t="shared" si="77"/>
        <v>24.150000000000002</v>
      </c>
      <c r="R454" s="9">
        <f t="shared" si="87"/>
        <v>23</v>
      </c>
      <c r="S454" s="9">
        <f t="shared" si="82"/>
        <v>24.150000000000002</v>
      </c>
      <c r="T454" s="9">
        <f>VLOOKUP(O454,Comisiones!A:N,HLOOKUP(G454,Comisiones!$1:$7,2,0),0)</f>
        <v>0.17</v>
      </c>
      <c r="U454" s="9">
        <f t="shared" si="78"/>
        <v>966</v>
      </c>
      <c r="V454" s="9">
        <f t="shared" si="83"/>
        <v>507.15000000000003</v>
      </c>
      <c r="W454" s="9">
        <f t="shared" si="84"/>
        <v>164.22</v>
      </c>
      <c r="X454" s="9">
        <f t="shared" si="85"/>
        <v>294.63</v>
      </c>
      <c r="Y454" s="11">
        <f t="shared" si="86"/>
        <v>0.30499999999999999</v>
      </c>
    </row>
    <row r="455" spans="1:25" x14ac:dyDescent="0.2">
      <c r="A455" s="2">
        <v>454</v>
      </c>
      <c r="B455" s="3">
        <v>45079</v>
      </c>
      <c r="C455" s="2">
        <v>4</v>
      </c>
      <c r="D455" s="2">
        <v>28</v>
      </c>
      <c r="E455" s="2">
        <v>10</v>
      </c>
      <c r="F455" t="str">
        <f t="shared" si="79"/>
        <v>Friday</v>
      </c>
      <c r="G455" t="str">
        <f t="shared" si="80"/>
        <v>June</v>
      </c>
      <c r="H455" t="str">
        <f>VLOOKUP(C455,Productos!A:B,2,0)</f>
        <v>Producto D</v>
      </c>
      <c r="I455">
        <f>VLOOKUP(Ventas!C455,Productos!A:C,3,0)</f>
        <v>14</v>
      </c>
      <c r="J455">
        <f>VLOOKUP(C455,Productos!$A$1:$D$11,4,0)</f>
        <v>28</v>
      </c>
      <c r="K455" s="7" t="str">
        <f>VLOOKUP(D455,Vendedores!$A$1:$F$5000,6,0)</f>
        <v>Garcia, Manuel</v>
      </c>
      <c r="L455" s="7">
        <f>VLOOKUP(D455,Vendedores!$A$1:$E$50000,5,0)</f>
        <v>5249</v>
      </c>
      <c r="M455">
        <f>VLOOKUP(D455,Vendedores!A:F,2,FALSE)</f>
        <v>4</v>
      </c>
      <c r="N455" s="7" t="str">
        <f>VLOOKUP(Ventas!D455,Vendedores!A:G,7,0)</f>
        <v>Jefe</v>
      </c>
      <c r="O455">
        <f>VLOOKUP(D455,Vendedores!A:H,8,0)</f>
        <v>3</v>
      </c>
      <c r="P455" s="18">
        <f t="shared" si="81"/>
        <v>28</v>
      </c>
      <c r="Q455" s="9">
        <f t="shared" si="77"/>
        <v>14.700000000000001</v>
      </c>
      <c r="R455" s="9">
        <f t="shared" si="87"/>
        <v>14</v>
      </c>
      <c r="S455" s="9">
        <f t="shared" si="82"/>
        <v>14.700000000000001</v>
      </c>
      <c r="T455" s="9">
        <f>VLOOKUP(O455,Comisiones!A:N,HLOOKUP(G455,Comisiones!$1:$7,2,0),0)</f>
        <v>0.19</v>
      </c>
      <c r="U455" s="9">
        <f t="shared" si="78"/>
        <v>280</v>
      </c>
      <c r="V455" s="9">
        <f t="shared" si="83"/>
        <v>147</v>
      </c>
      <c r="W455" s="9">
        <f t="shared" si="84"/>
        <v>53.2</v>
      </c>
      <c r="X455" s="9">
        <f t="shared" si="85"/>
        <v>79.800000000000011</v>
      </c>
      <c r="Y455" s="11">
        <f t="shared" si="86"/>
        <v>0.28500000000000003</v>
      </c>
    </row>
    <row r="456" spans="1:25" x14ac:dyDescent="0.2">
      <c r="A456" s="2">
        <v>455</v>
      </c>
      <c r="B456" s="3">
        <v>45079</v>
      </c>
      <c r="C456" s="2">
        <v>5</v>
      </c>
      <c r="D456" s="2">
        <v>20</v>
      </c>
      <c r="E456" s="2">
        <v>15</v>
      </c>
      <c r="F456" t="str">
        <f t="shared" si="79"/>
        <v>Friday</v>
      </c>
      <c r="G456" t="str">
        <f t="shared" si="80"/>
        <v>June</v>
      </c>
      <c r="H456" t="str">
        <f>VLOOKUP(C456,Productos!A:B,2,0)</f>
        <v>Producto E</v>
      </c>
      <c r="I456">
        <f>VLOOKUP(Ventas!C456,Productos!A:C,3,0)</f>
        <v>24</v>
      </c>
      <c r="J456">
        <f>VLOOKUP(C456,Productos!$A$1:$D$11,4,0)</f>
        <v>48</v>
      </c>
      <c r="K456" s="7" t="str">
        <f>VLOOKUP(D456,Vendedores!$A$1:$F$5000,6,0)</f>
        <v>Gonzalez, Carmen</v>
      </c>
      <c r="L456" s="7">
        <f>VLOOKUP(D456,Vendedores!$A$1:$E$50000,5,0)</f>
        <v>3522</v>
      </c>
      <c r="M456">
        <f>VLOOKUP(D456,Vendedores!A:F,2,FALSE)</f>
        <v>6</v>
      </c>
      <c r="N456" s="7" t="str">
        <f>VLOOKUP(Ventas!D456,Vendedores!A:G,7,0)</f>
        <v>Vendedor Ssr</v>
      </c>
      <c r="O456">
        <f>VLOOKUP(D456,Vendedores!A:H,8,0)</f>
        <v>2</v>
      </c>
      <c r="P456" s="18">
        <f t="shared" si="81"/>
        <v>48</v>
      </c>
      <c r="Q456" s="9">
        <f t="shared" si="77"/>
        <v>24</v>
      </c>
      <c r="R456" s="9">
        <f t="shared" si="87"/>
        <v>24</v>
      </c>
      <c r="S456" s="9">
        <f t="shared" si="82"/>
        <v>24</v>
      </c>
      <c r="T456" s="9">
        <f>VLOOKUP(O456,Comisiones!A:N,HLOOKUP(G456,Comisiones!$1:$7,2,0),0)</f>
        <v>0.17</v>
      </c>
      <c r="U456" s="9">
        <f t="shared" si="78"/>
        <v>720</v>
      </c>
      <c r="V456" s="9">
        <f t="shared" si="83"/>
        <v>360</v>
      </c>
      <c r="W456" s="9">
        <f t="shared" si="84"/>
        <v>122.4</v>
      </c>
      <c r="X456" s="9">
        <f t="shared" si="85"/>
        <v>237.60000000000002</v>
      </c>
      <c r="Y456" s="11">
        <f t="shared" si="86"/>
        <v>0.33</v>
      </c>
    </row>
    <row r="457" spans="1:25" x14ac:dyDescent="0.2">
      <c r="A457" s="2">
        <v>456</v>
      </c>
      <c r="B457" s="3">
        <v>45079</v>
      </c>
      <c r="C457" s="2">
        <v>7</v>
      </c>
      <c r="D457" s="2">
        <v>37</v>
      </c>
      <c r="E457" s="2">
        <v>15</v>
      </c>
      <c r="F457" t="str">
        <f t="shared" si="79"/>
        <v>Friday</v>
      </c>
      <c r="G457" t="str">
        <f t="shared" si="80"/>
        <v>June</v>
      </c>
      <c r="H457" t="str">
        <f>VLOOKUP(C457,Productos!A:B,2,0)</f>
        <v>Producto G</v>
      </c>
      <c r="I457">
        <f>VLOOKUP(Ventas!C457,Productos!A:C,3,0)</f>
        <v>17</v>
      </c>
      <c r="J457">
        <f>VLOOKUP(C457,Productos!$A$1:$D$11,4,0)</f>
        <v>34</v>
      </c>
      <c r="K457" s="7" t="str">
        <f>VLOOKUP(D457,Vendedores!$A$1:$F$5000,6,0)</f>
        <v>Gonzalez, Lionel</v>
      </c>
      <c r="L457" s="7">
        <f>VLOOKUP(D457,Vendedores!$A$1:$E$50000,5,0)</f>
        <v>4073</v>
      </c>
      <c r="M457">
        <f>VLOOKUP(D457,Vendedores!A:F,2,FALSE)</f>
        <v>5</v>
      </c>
      <c r="N457" s="7" t="str">
        <f>VLOOKUP(Ventas!D457,Vendedores!A:G,7,0)</f>
        <v>Vendedor Sr</v>
      </c>
      <c r="O457">
        <f>VLOOKUP(D457,Vendedores!A:H,8,0)</f>
        <v>2</v>
      </c>
      <c r="P457" s="18">
        <f t="shared" si="81"/>
        <v>34</v>
      </c>
      <c r="Q457" s="9">
        <f t="shared" si="77"/>
        <v>17</v>
      </c>
      <c r="R457" s="9">
        <f t="shared" si="87"/>
        <v>17</v>
      </c>
      <c r="S457" s="9">
        <f t="shared" si="82"/>
        <v>17</v>
      </c>
      <c r="T457" s="9">
        <f>VLOOKUP(O457,Comisiones!A:N,HLOOKUP(G457,Comisiones!$1:$7,2,0),0)</f>
        <v>0.17</v>
      </c>
      <c r="U457" s="9">
        <f t="shared" si="78"/>
        <v>510</v>
      </c>
      <c r="V457" s="9">
        <f t="shared" si="83"/>
        <v>255</v>
      </c>
      <c r="W457" s="9">
        <f t="shared" si="84"/>
        <v>86.7</v>
      </c>
      <c r="X457" s="9">
        <f t="shared" si="85"/>
        <v>168.3</v>
      </c>
      <c r="Y457" s="11">
        <f t="shared" si="86"/>
        <v>0.33</v>
      </c>
    </row>
    <row r="458" spans="1:25" x14ac:dyDescent="0.2">
      <c r="A458" s="2">
        <v>457</v>
      </c>
      <c r="B458" s="3">
        <v>45080</v>
      </c>
      <c r="C458" s="2">
        <v>8</v>
      </c>
      <c r="D458" s="2">
        <v>11</v>
      </c>
      <c r="E458" s="2">
        <v>21</v>
      </c>
      <c r="F458" t="str">
        <f t="shared" si="79"/>
        <v>Saturday</v>
      </c>
      <c r="G458" t="str">
        <f t="shared" si="80"/>
        <v>June</v>
      </c>
      <c r="H458" t="str">
        <f>VLOOKUP(C458,Productos!A:B,2,0)</f>
        <v>Producto H</v>
      </c>
      <c r="I458">
        <f>VLOOKUP(Ventas!C458,Productos!A:C,3,0)</f>
        <v>14</v>
      </c>
      <c r="J458">
        <f>VLOOKUP(C458,Productos!$A$1:$D$11,4,0)</f>
        <v>28</v>
      </c>
      <c r="K458" s="7" t="str">
        <f>VLOOKUP(D458,Vendedores!$A$1:$F$5000,6,0)</f>
        <v>Garcia, Isabel</v>
      </c>
      <c r="L458" s="7">
        <f>VLOOKUP(D458,Vendedores!$A$1:$E$50000,5,0)</f>
        <v>3985</v>
      </c>
      <c r="M458">
        <f>VLOOKUP(D458,Vendedores!A:F,2,FALSE)</f>
        <v>6</v>
      </c>
      <c r="N458" s="7" t="str">
        <f>VLOOKUP(Ventas!D458,Vendedores!A:G,7,0)</f>
        <v>Vendedor Ssr</v>
      </c>
      <c r="O458">
        <f>VLOOKUP(D458,Vendedores!A:H,8,0)</f>
        <v>2</v>
      </c>
      <c r="P458" s="18">
        <f t="shared" si="81"/>
        <v>28</v>
      </c>
      <c r="Q458" s="9">
        <f t="shared" si="77"/>
        <v>14</v>
      </c>
      <c r="R458" s="9">
        <f t="shared" si="87"/>
        <v>14</v>
      </c>
      <c r="S458" s="9">
        <f t="shared" si="82"/>
        <v>14</v>
      </c>
      <c r="T458" s="9">
        <f>VLOOKUP(O458,Comisiones!A:N,HLOOKUP(G458,Comisiones!$1:$7,2,0),0)</f>
        <v>0.17</v>
      </c>
      <c r="U458" s="9">
        <f t="shared" si="78"/>
        <v>588</v>
      </c>
      <c r="V458" s="9">
        <f t="shared" si="83"/>
        <v>294</v>
      </c>
      <c r="W458" s="9">
        <f t="shared" si="84"/>
        <v>99.960000000000008</v>
      </c>
      <c r="X458" s="9">
        <f t="shared" si="85"/>
        <v>194.03999999999996</v>
      </c>
      <c r="Y458" s="11">
        <f t="shared" si="86"/>
        <v>0.32999999999999996</v>
      </c>
    </row>
    <row r="459" spans="1:25" x14ac:dyDescent="0.2">
      <c r="A459" s="2">
        <v>458</v>
      </c>
      <c r="B459" s="3">
        <v>45080</v>
      </c>
      <c r="C459" s="2">
        <v>1</v>
      </c>
      <c r="D459" s="2">
        <v>34</v>
      </c>
      <c r="E459" s="2">
        <v>9</v>
      </c>
      <c r="F459" t="str">
        <f t="shared" si="79"/>
        <v>Saturday</v>
      </c>
      <c r="G459" t="str">
        <f t="shared" si="80"/>
        <v>June</v>
      </c>
      <c r="H459" t="str">
        <f>VLOOKUP(C459,Productos!A:B,2,0)</f>
        <v>Producto A</v>
      </c>
      <c r="I459">
        <f>VLOOKUP(Ventas!C459,Productos!A:C,3,0)</f>
        <v>10</v>
      </c>
      <c r="J459">
        <f>VLOOKUP(C459,Productos!$A$1:$D$11,4,0)</f>
        <v>20</v>
      </c>
      <c r="K459" s="7" t="str">
        <f>VLOOKUP(D459,Vendedores!$A$1:$F$5000,6,0)</f>
        <v>Lopez, Teresa</v>
      </c>
      <c r="L459" s="7">
        <f>VLOOKUP(D459,Vendedores!$A$1:$E$50000,5,0)</f>
        <v>3680</v>
      </c>
      <c r="M459">
        <f>VLOOKUP(D459,Vendedores!A:F,2,FALSE)</f>
        <v>6</v>
      </c>
      <c r="N459" s="7" t="str">
        <f>VLOOKUP(Ventas!D459,Vendedores!A:G,7,0)</f>
        <v>Vendedor Ssr</v>
      </c>
      <c r="O459">
        <f>VLOOKUP(D459,Vendedores!A:H,8,0)</f>
        <v>2</v>
      </c>
      <c r="P459" s="18">
        <f t="shared" si="81"/>
        <v>20</v>
      </c>
      <c r="Q459" s="9">
        <f t="shared" si="77"/>
        <v>10.5</v>
      </c>
      <c r="R459" s="9">
        <f t="shared" si="87"/>
        <v>10</v>
      </c>
      <c r="S459" s="9">
        <f t="shared" si="82"/>
        <v>10.5</v>
      </c>
      <c r="T459" s="9">
        <f>VLOOKUP(O459,Comisiones!A:N,HLOOKUP(G459,Comisiones!$1:$7,2,0),0)</f>
        <v>0.17</v>
      </c>
      <c r="U459" s="9">
        <f t="shared" si="78"/>
        <v>180</v>
      </c>
      <c r="V459" s="9">
        <f t="shared" si="83"/>
        <v>94.5</v>
      </c>
      <c r="W459" s="9">
        <f t="shared" si="84"/>
        <v>30.6</v>
      </c>
      <c r="X459" s="9">
        <f t="shared" si="85"/>
        <v>54.900000000000006</v>
      </c>
      <c r="Y459" s="11">
        <f t="shared" si="86"/>
        <v>0.30500000000000005</v>
      </c>
    </row>
    <row r="460" spans="1:25" x14ac:dyDescent="0.2">
      <c r="A460" s="2">
        <v>459</v>
      </c>
      <c r="B460" s="3">
        <v>45080</v>
      </c>
      <c r="C460" s="2">
        <v>6</v>
      </c>
      <c r="D460" s="2">
        <v>15</v>
      </c>
      <c r="E460" s="2">
        <v>13</v>
      </c>
      <c r="F460" t="str">
        <f t="shared" si="79"/>
        <v>Saturday</v>
      </c>
      <c r="G460" t="str">
        <f t="shared" si="80"/>
        <v>June</v>
      </c>
      <c r="H460" t="str">
        <f>VLOOKUP(C460,Productos!A:B,2,0)</f>
        <v>Producto F</v>
      </c>
      <c r="I460">
        <f>VLOOKUP(Ventas!C460,Productos!A:C,3,0)</f>
        <v>16</v>
      </c>
      <c r="J460">
        <f>VLOOKUP(C460,Productos!$A$1:$D$11,4,0)</f>
        <v>32</v>
      </c>
      <c r="K460" s="7" t="str">
        <f>VLOOKUP(D460,Vendedores!$A$1:$F$5000,6,0)</f>
        <v>Gomez, David</v>
      </c>
      <c r="L460" s="7">
        <f>VLOOKUP(D460,Vendedores!$A$1:$E$50000,5,0)</f>
        <v>1821</v>
      </c>
      <c r="M460">
        <f>VLOOKUP(D460,Vendedores!A:F,2,FALSE)</f>
        <v>8</v>
      </c>
      <c r="N460" s="7" t="str">
        <f>VLOOKUP(Ventas!D460,Vendedores!A:G,7,0)</f>
        <v>Pasante</v>
      </c>
      <c r="O460">
        <f>VLOOKUP(D460,Vendedores!A:H,8,0)</f>
        <v>1</v>
      </c>
      <c r="P460" s="18">
        <f t="shared" si="81"/>
        <v>32</v>
      </c>
      <c r="Q460" s="9">
        <f t="shared" si="77"/>
        <v>16</v>
      </c>
      <c r="R460" s="9">
        <f t="shared" si="87"/>
        <v>16</v>
      </c>
      <c r="S460" s="9">
        <f t="shared" si="82"/>
        <v>16</v>
      </c>
      <c r="T460" s="9">
        <f>VLOOKUP(O460,Comisiones!A:N,HLOOKUP(G460,Comisiones!$1:$7,2,0),0)</f>
        <v>0.15</v>
      </c>
      <c r="U460" s="9">
        <f t="shared" si="78"/>
        <v>416</v>
      </c>
      <c r="V460" s="9">
        <f t="shared" si="83"/>
        <v>208</v>
      </c>
      <c r="W460" s="9">
        <f t="shared" si="84"/>
        <v>62.4</v>
      </c>
      <c r="X460" s="9">
        <f t="shared" si="85"/>
        <v>145.60000000000002</v>
      </c>
      <c r="Y460" s="11">
        <f t="shared" si="86"/>
        <v>0.35000000000000003</v>
      </c>
    </row>
    <row r="461" spans="1:25" x14ac:dyDescent="0.2">
      <c r="A461" s="2">
        <v>460</v>
      </c>
      <c r="B461" s="3">
        <v>45081</v>
      </c>
      <c r="C461" s="2">
        <v>3</v>
      </c>
      <c r="D461" s="2">
        <v>31</v>
      </c>
      <c r="E461" s="2">
        <v>12</v>
      </c>
      <c r="F461" t="str">
        <f t="shared" si="79"/>
        <v>Sunday</v>
      </c>
      <c r="G461" t="str">
        <f t="shared" si="80"/>
        <v>June</v>
      </c>
      <c r="H461" t="str">
        <f>VLOOKUP(C461,Productos!A:B,2,0)</f>
        <v>Producto C</v>
      </c>
      <c r="I461">
        <f>VLOOKUP(Ventas!C461,Productos!A:C,3,0)</f>
        <v>23</v>
      </c>
      <c r="J461">
        <f>VLOOKUP(C461,Productos!$A$1:$D$11,4,0)</f>
        <v>46</v>
      </c>
      <c r="K461" s="7" t="str">
        <f>VLOOKUP(D461,Vendedores!$A$1:$F$5000,6,0)</f>
        <v>Fernandez, Isabel</v>
      </c>
      <c r="L461" s="7">
        <f>VLOOKUP(D461,Vendedores!$A$1:$E$50000,5,0)</f>
        <v>2227</v>
      </c>
      <c r="M461">
        <f>VLOOKUP(D461,Vendedores!A:F,2,FALSE)</f>
        <v>7</v>
      </c>
      <c r="N461" s="7" t="str">
        <f>VLOOKUP(Ventas!D461,Vendedores!A:G,7,0)</f>
        <v>Vendedor Jr</v>
      </c>
      <c r="O461">
        <f>VLOOKUP(D461,Vendedores!A:H,8,0)</f>
        <v>2</v>
      </c>
      <c r="P461" s="18">
        <f t="shared" si="81"/>
        <v>55.199999999999996</v>
      </c>
      <c r="Q461" s="9">
        <f t="shared" si="77"/>
        <v>24.150000000000002</v>
      </c>
      <c r="R461" s="9">
        <f t="shared" si="87"/>
        <v>23</v>
      </c>
      <c r="S461" s="9">
        <f t="shared" si="82"/>
        <v>24.150000000000002</v>
      </c>
      <c r="T461" s="9">
        <f>VLOOKUP(O461,Comisiones!A:N,HLOOKUP(G461,Comisiones!$1:$7,2,0),0)</f>
        <v>0.17</v>
      </c>
      <c r="U461" s="9">
        <f t="shared" si="78"/>
        <v>662.4</v>
      </c>
      <c r="V461" s="9">
        <f t="shared" si="83"/>
        <v>289.8</v>
      </c>
      <c r="W461" s="9">
        <f t="shared" si="84"/>
        <v>112.608</v>
      </c>
      <c r="X461" s="9">
        <f t="shared" si="85"/>
        <v>259.99199999999996</v>
      </c>
      <c r="Y461" s="11">
        <f t="shared" si="86"/>
        <v>0.39249999999999996</v>
      </c>
    </row>
    <row r="462" spans="1:25" x14ac:dyDescent="0.2">
      <c r="A462" s="2">
        <v>461</v>
      </c>
      <c r="B462" s="3">
        <v>45081</v>
      </c>
      <c r="C462" s="2">
        <v>9</v>
      </c>
      <c r="D462" s="2">
        <v>39</v>
      </c>
      <c r="E462" s="2">
        <v>14</v>
      </c>
      <c r="F462" t="str">
        <f t="shared" si="79"/>
        <v>Sunday</v>
      </c>
      <c r="G462" t="str">
        <f t="shared" si="80"/>
        <v>June</v>
      </c>
      <c r="H462" t="str">
        <f>VLOOKUP(C462,Productos!A:B,2,0)</f>
        <v>Producto I</v>
      </c>
      <c r="I462">
        <f>VLOOKUP(Ventas!C462,Productos!A:C,3,0)</f>
        <v>26</v>
      </c>
      <c r="J462">
        <f>VLOOKUP(C462,Productos!$A$1:$D$11,4,0)</f>
        <v>52</v>
      </c>
      <c r="K462" s="7" t="str">
        <f>VLOOKUP(D462,Vendedores!$A$1:$F$5000,6,0)</f>
        <v>Gomez, Maria</v>
      </c>
      <c r="L462" s="7">
        <f>VLOOKUP(D462,Vendedores!$A$1:$E$50000,5,0)</f>
        <v>2483</v>
      </c>
      <c r="M462">
        <f>VLOOKUP(D462,Vendedores!A:F,2,FALSE)</f>
        <v>7</v>
      </c>
      <c r="N462" s="7" t="str">
        <f>VLOOKUP(Ventas!D462,Vendedores!A:G,7,0)</f>
        <v>Vendedor Jr</v>
      </c>
      <c r="O462">
        <f>VLOOKUP(D462,Vendedores!A:H,8,0)</f>
        <v>2</v>
      </c>
      <c r="P462" s="18">
        <f t="shared" si="81"/>
        <v>62.4</v>
      </c>
      <c r="Q462" s="9">
        <f t="shared" si="77"/>
        <v>26</v>
      </c>
      <c r="R462" s="9">
        <f t="shared" si="87"/>
        <v>26</v>
      </c>
      <c r="S462" s="9">
        <f t="shared" si="82"/>
        <v>26</v>
      </c>
      <c r="T462" s="9">
        <f>VLOOKUP(O462,Comisiones!A:N,HLOOKUP(G462,Comisiones!$1:$7,2,0),0)</f>
        <v>0.17</v>
      </c>
      <c r="U462" s="9">
        <f t="shared" si="78"/>
        <v>873.6</v>
      </c>
      <c r="V462" s="9">
        <f t="shared" si="83"/>
        <v>364</v>
      </c>
      <c r="W462" s="9">
        <f t="shared" si="84"/>
        <v>148.512</v>
      </c>
      <c r="X462" s="9">
        <f t="shared" si="85"/>
        <v>361.08800000000008</v>
      </c>
      <c r="Y462" s="11">
        <f t="shared" si="86"/>
        <v>0.41333333333333339</v>
      </c>
    </row>
    <row r="463" spans="1:25" x14ac:dyDescent="0.2">
      <c r="A463" s="2">
        <v>462</v>
      </c>
      <c r="B463" s="3">
        <v>45081</v>
      </c>
      <c r="C463" s="2">
        <v>9</v>
      </c>
      <c r="D463" s="2">
        <v>40</v>
      </c>
      <c r="E463" s="2">
        <v>16</v>
      </c>
      <c r="F463" t="str">
        <f t="shared" si="79"/>
        <v>Sunday</v>
      </c>
      <c r="G463" t="str">
        <f t="shared" si="80"/>
        <v>June</v>
      </c>
      <c r="H463" t="str">
        <f>VLOOKUP(C463,Productos!A:B,2,0)</f>
        <v>Producto I</v>
      </c>
      <c r="I463">
        <f>VLOOKUP(Ventas!C463,Productos!A:C,3,0)</f>
        <v>26</v>
      </c>
      <c r="J463">
        <f>VLOOKUP(C463,Productos!$A$1:$D$11,4,0)</f>
        <v>52</v>
      </c>
      <c r="K463" s="7" t="str">
        <f>VLOOKUP(D463,Vendedores!$A$1:$F$5000,6,0)</f>
        <v>Martin, Carmen</v>
      </c>
      <c r="L463" s="7">
        <f>VLOOKUP(D463,Vendedores!$A$1:$E$50000,5,0)</f>
        <v>1598</v>
      </c>
      <c r="M463">
        <f>VLOOKUP(D463,Vendedores!A:F,2,FALSE)</f>
        <v>8</v>
      </c>
      <c r="N463" s="7" t="str">
        <f>VLOOKUP(Ventas!D463,Vendedores!A:G,7,0)</f>
        <v>Pasante</v>
      </c>
      <c r="O463">
        <f>VLOOKUP(D463,Vendedores!A:H,8,0)</f>
        <v>1</v>
      </c>
      <c r="P463" s="18">
        <f t="shared" si="81"/>
        <v>62.4</v>
      </c>
      <c r="Q463" s="9">
        <f t="shared" si="77"/>
        <v>26</v>
      </c>
      <c r="R463" s="9">
        <f t="shared" si="87"/>
        <v>26</v>
      </c>
      <c r="S463" s="9">
        <f t="shared" si="82"/>
        <v>26</v>
      </c>
      <c r="T463" s="9">
        <f>VLOOKUP(O463,Comisiones!A:N,HLOOKUP(G463,Comisiones!$1:$7,2,0),0)</f>
        <v>0.15</v>
      </c>
      <c r="U463" s="9">
        <f t="shared" si="78"/>
        <v>998.4</v>
      </c>
      <c r="V463" s="9">
        <f t="shared" si="83"/>
        <v>416</v>
      </c>
      <c r="W463" s="9">
        <f t="shared" si="84"/>
        <v>149.76</v>
      </c>
      <c r="X463" s="9">
        <f t="shared" si="85"/>
        <v>432.64</v>
      </c>
      <c r="Y463" s="11">
        <f t="shared" si="86"/>
        <v>0.43333333333333335</v>
      </c>
    </row>
    <row r="464" spans="1:25" x14ac:dyDescent="0.2">
      <c r="A464" s="2">
        <v>463</v>
      </c>
      <c r="B464" s="3">
        <v>45082</v>
      </c>
      <c r="C464" s="2">
        <v>9</v>
      </c>
      <c r="D464" s="2">
        <v>18</v>
      </c>
      <c r="E464" s="2">
        <v>10</v>
      </c>
      <c r="F464" t="str">
        <f t="shared" si="79"/>
        <v>Monday</v>
      </c>
      <c r="G464" t="str">
        <f t="shared" si="80"/>
        <v>June</v>
      </c>
      <c r="H464" t="str">
        <f>VLOOKUP(C464,Productos!A:B,2,0)</f>
        <v>Producto I</v>
      </c>
      <c r="I464">
        <f>VLOOKUP(Ventas!C464,Productos!A:C,3,0)</f>
        <v>26</v>
      </c>
      <c r="J464">
        <f>VLOOKUP(C464,Productos!$A$1:$D$11,4,0)</f>
        <v>52</v>
      </c>
      <c r="K464" s="7" t="str">
        <f>VLOOKUP(D464,Vendedores!$A$1:$F$5000,6,0)</f>
        <v>Garcia, Jose</v>
      </c>
      <c r="L464" s="7">
        <f>VLOOKUP(D464,Vendedores!$A$1:$E$50000,5,0)</f>
        <v>5194</v>
      </c>
      <c r="M464">
        <f>VLOOKUP(D464,Vendedores!A:F,2,FALSE)</f>
        <v>4</v>
      </c>
      <c r="N464" s="7" t="str">
        <f>VLOOKUP(Ventas!D464,Vendedores!A:G,7,0)</f>
        <v>Jefe</v>
      </c>
      <c r="O464">
        <f>VLOOKUP(D464,Vendedores!A:H,8,0)</f>
        <v>3</v>
      </c>
      <c r="P464" s="18">
        <f t="shared" si="81"/>
        <v>52</v>
      </c>
      <c r="Q464" s="9">
        <f t="shared" si="77"/>
        <v>26</v>
      </c>
      <c r="R464" s="9">
        <f t="shared" si="87"/>
        <v>26</v>
      </c>
      <c r="S464" s="9">
        <f t="shared" si="82"/>
        <v>26</v>
      </c>
      <c r="T464" s="9">
        <f>VLOOKUP(O464,Comisiones!A:N,HLOOKUP(G464,Comisiones!$1:$7,2,0),0)</f>
        <v>0.19</v>
      </c>
      <c r="U464" s="9">
        <f t="shared" si="78"/>
        <v>520</v>
      </c>
      <c r="V464" s="9">
        <f t="shared" si="83"/>
        <v>260</v>
      </c>
      <c r="W464" s="9">
        <f t="shared" si="84"/>
        <v>98.8</v>
      </c>
      <c r="X464" s="9">
        <f t="shared" si="85"/>
        <v>161.19999999999999</v>
      </c>
      <c r="Y464" s="11">
        <f t="shared" si="86"/>
        <v>0.31</v>
      </c>
    </row>
    <row r="465" spans="1:25" x14ac:dyDescent="0.2">
      <c r="A465" s="2">
        <v>464</v>
      </c>
      <c r="B465" s="3">
        <v>45082</v>
      </c>
      <c r="C465" s="2">
        <v>6</v>
      </c>
      <c r="D465" s="2">
        <v>4</v>
      </c>
      <c r="E465" s="2">
        <v>6</v>
      </c>
      <c r="F465" t="str">
        <f t="shared" si="79"/>
        <v>Monday</v>
      </c>
      <c r="G465" t="str">
        <f t="shared" si="80"/>
        <v>June</v>
      </c>
      <c r="H465" t="str">
        <f>VLOOKUP(C465,Productos!A:B,2,0)</f>
        <v>Producto F</v>
      </c>
      <c r="I465">
        <f>VLOOKUP(Ventas!C465,Productos!A:C,3,0)</f>
        <v>16</v>
      </c>
      <c r="J465">
        <f>VLOOKUP(C465,Productos!$A$1:$D$11,4,0)</f>
        <v>32</v>
      </c>
      <c r="K465" s="7" t="str">
        <f>VLOOKUP(D465,Vendedores!$A$1:$F$5000,6,0)</f>
        <v>Fernandez, Isabel</v>
      </c>
      <c r="L465" s="7">
        <f>VLOOKUP(D465,Vendedores!$A$1:$E$50000,5,0)</f>
        <v>4345</v>
      </c>
      <c r="M465">
        <f>VLOOKUP(D465,Vendedores!A:F,2,FALSE)</f>
        <v>5</v>
      </c>
      <c r="N465" s="7" t="str">
        <f>VLOOKUP(Ventas!D465,Vendedores!A:G,7,0)</f>
        <v>Vendedor Sr</v>
      </c>
      <c r="O465">
        <f>VLOOKUP(D465,Vendedores!A:H,8,0)</f>
        <v>2</v>
      </c>
      <c r="P465" s="18">
        <f t="shared" si="81"/>
        <v>32</v>
      </c>
      <c r="Q465" s="9">
        <f t="shared" si="77"/>
        <v>16</v>
      </c>
      <c r="R465" s="9">
        <f t="shared" si="87"/>
        <v>16</v>
      </c>
      <c r="S465" s="9">
        <f t="shared" si="82"/>
        <v>16</v>
      </c>
      <c r="T465" s="9">
        <f>VLOOKUP(O465,Comisiones!A:N,HLOOKUP(G465,Comisiones!$1:$7,2,0),0)</f>
        <v>0.17</v>
      </c>
      <c r="U465" s="9">
        <f t="shared" si="78"/>
        <v>192</v>
      </c>
      <c r="V465" s="9">
        <f t="shared" si="83"/>
        <v>96</v>
      </c>
      <c r="W465" s="9">
        <f t="shared" si="84"/>
        <v>32.64</v>
      </c>
      <c r="X465" s="9">
        <f t="shared" si="85"/>
        <v>63.360000000000014</v>
      </c>
      <c r="Y465" s="11">
        <f t="shared" si="86"/>
        <v>0.33000000000000007</v>
      </c>
    </row>
    <row r="466" spans="1:25" x14ac:dyDescent="0.2">
      <c r="A466" s="2">
        <v>465</v>
      </c>
      <c r="B466" s="3">
        <v>45082</v>
      </c>
      <c r="C466" s="2">
        <v>8</v>
      </c>
      <c r="D466" s="2">
        <v>17</v>
      </c>
      <c r="E466" s="2">
        <v>22</v>
      </c>
      <c r="F466" t="str">
        <f t="shared" si="79"/>
        <v>Monday</v>
      </c>
      <c r="G466" t="str">
        <f t="shared" si="80"/>
        <v>June</v>
      </c>
      <c r="H466" t="str">
        <f>VLOOKUP(C466,Productos!A:B,2,0)</f>
        <v>Producto H</v>
      </c>
      <c r="I466">
        <f>VLOOKUP(Ventas!C466,Productos!A:C,3,0)</f>
        <v>14</v>
      </c>
      <c r="J466">
        <f>VLOOKUP(C466,Productos!$A$1:$D$11,4,0)</f>
        <v>28</v>
      </c>
      <c r="K466" s="7" t="str">
        <f>VLOOKUP(D466,Vendedores!$A$1:$F$5000,6,0)</f>
        <v>Messi, Lionel</v>
      </c>
      <c r="L466" s="7">
        <f>VLOOKUP(D466,Vendedores!$A$1:$E$50000,5,0)</f>
        <v>8512</v>
      </c>
      <c r="M466">
        <f>VLOOKUP(D466,Vendedores!A:F,2,FALSE)</f>
        <v>1</v>
      </c>
      <c r="N466" s="7" t="str">
        <f>VLOOKUP(Ventas!D466,Vendedores!A:G,7,0)</f>
        <v>CEO</v>
      </c>
      <c r="O466">
        <f>VLOOKUP(D466,Vendedores!A:H,8,0)</f>
        <v>5</v>
      </c>
      <c r="P466" s="18">
        <f t="shared" si="81"/>
        <v>25.2</v>
      </c>
      <c r="Q466" s="9">
        <f t="shared" si="77"/>
        <v>14</v>
      </c>
      <c r="R466" s="9">
        <f t="shared" si="87"/>
        <v>14</v>
      </c>
      <c r="S466" s="9">
        <f t="shared" si="82"/>
        <v>14</v>
      </c>
      <c r="T466" s="9">
        <f>VLOOKUP(O466,Comisiones!A:N,HLOOKUP(G466,Comisiones!$1:$7,2,0),0)</f>
        <v>0.23</v>
      </c>
      <c r="U466" s="9">
        <f t="shared" si="78"/>
        <v>554.4</v>
      </c>
      <c r="V466" s="9">
        <f t="shared" si="83"/>
        <v>308</v>
      </c>
      <c r="W466" s="9">
        <f t="shared" si="84"/>
        <v>127.512</v>
      </c>
      <c r="X466" s="9">
        <f t="shared" si="85"/>
        <v>118.88799999999998</v>
      </c>
      <c r="Y466" s="11">
        <f t="shared" si="86"/>
        <v>0.21444444444444441</v>
      </c>
    </row>
    <row r="467" spans="1:25" x14ac:dyDescent="0.2">
      <c r="A467" s="2">
        <v>466</v>
      </c>
      <c r="B467" s="3">
        <v>45083</v>
      </c>
      <c r="C467" s="2">
        <v>7</v>
      </c>
      <c r="D467" s="2">
        <v>31</v>
      </c>
      <c r="E467" s="2">
        <v>13</v>
      </c>
      <c r="F467" t="str">
        <f t="shared" si="79"/>
        <v>Tuesday</v>
      </c>
      <c r="G467" t="str">
        <f t="shared" si="80"/>
        <v>June</v>
      </c>
      <c r="H467" t="str">
        <f>VLOOKUP(C467,Productos!A:B,2,0)</f>
        <v>Producto G</v>
      </c>
      <c r="I467">
        <f>VLOOKUP(Ventas!C467,Productos!A:C,3,0)</f>
        <v>17</v>
      </c>
      <c r="J467">
        <f>VLOOKUP(C467,Productos!$A$1:$D$11,4,0)</f>
        <v>34</v>
      </c>
      <c r="K467" s="7" t="str">
        <f>VLOOKUP(D467,Vendedores!$A$1:$F$5000,6,0)</f>
        <v>Fernandez, Isabel</v>
      </c>
      <c r="L467" s="7">
        <f>VLOOKUP(D467,Vendedores!$A$1:$E$50000,5,0)</f>
        <v>2227</v>
      </c>
      <c r="M467">
        <f>VLOOKUP(D467,Vendedores!A:F,2,FALSE)</f>
        <v>7</v>
      </c>
      <c r="N467" s="7" t="str">
        <f>VLOOKUP(Ventas!D467,Vendedores!A:G,7,0)</f>
        <v>Vendedor Jr</v>
      </c>
      <c r="O467">
        <f>VLOOKUP(D467,Vendedores!A:H,8,0)</f>
        <v>2</v>
      </c>
      <c r="P467" s="18">
        <f t="shared" si="81"/>
        <v>34</v>
      </c>
      <c r="Q467" s="9">
        <f t="shared" si="77"/>
        <v>17</v>
      </c>
      <c r="R467" s="9">
        <f t="shared" si="87"/>
        <v>17</v>
      </c>
      <c r="S467" s="9">
        <f t="shared" si="82"/>
        <v>17</v>
      </c>
      <c r="T467" s="9">
        <f>VLOOKUP(O467,Comisiones!A:N,HLOOKUP(G467,Comisiones!$1:$7,2,0),0)</f>
        <v>0.17</v>
      </c>
      <c r="U467" s="9">
        <f t="shared" si="78"/>
        <v>442</v>
      </c>
      <c r="V467" s="9">
        <f t="shared" si="83"/>
        <v>221</v>
      </c>
      <c r="W467" s="9">
        <f t="shared" si="84"/>
        <v>75.14</v>
      </c>
      <c r="X467" s="9">
        <f t="shared" si="85"/>
        <v>145.86000000000001</v>
      </c>
      <c r="Y467" s="11">
        <f t="shared" si="86"/>
        <v>0.33</v>
      </c>
    </row>
    <row r="468" spans="1:25" x14ac:dyDescent="0.2">
      <c r="A468" s="2">
        <v>467</v>
      </c>
      <c r="B468" s="3">
        <v>45083</v>
      </c>
      <c r="C468" s="2">
        <v>6</v>
      </c>
      <c r="D468" s="2">
        <v>2</v>
      </c>
      <c r="E468" s="2">
        <v>20</v>
      </c>
      <c r="F468" t="str">
        <f t="shared" si="79"/>
        <v>Tuesday</v>
      </c>
      <c r="G468" t="str">
        <f t="shared" si="80"/>
        <v>June</v>
      </c>
      <c r="H468" t="str">
        <f>VLOOKUP(C468,Productos!A:B,2,0)</f>
        <v>Producto F</v>
      </c>
      <c r="I468">
        <f>VLOOKUP(Ventas!C468,Productos!A:C,3,0)</f>
        <v>16</v>
      </c>
      <c r="J468">
        <f>VLOOKUP(C468,Productos!$A$1:$D$11,4,0)</f>
        <v>32</v>
      </c>
      <c r="K468" s="7" t="str">
        <f>VLOOKUP(D468,Vendedores!$A$1:$F$5000,6,0)</f>
        <v>Rodriguez, Ana</v>
      </c>
      <c r="L468" s="7">
        <f>VLOOKUP(D468,Vendedores!$A$1:$E$50000,5,0)</f>
        <v>6979</v>
      </c>
      <c r="M468">
        <f>VLOOKUP(D468,Vendedores!A:F,2,FALSE)</f>
        <v>3</v>
      </c>
      <c r="N468" s="7" t="str">
        <f>VLOOKUP(Ventas!D468,Vendedores!A:G,7,0)</f>
        <v>Gerente</v>
      </c>
      <c r="O468">
        <f>VLOOKUP(D468,Vendedores!A:H,8,0)</f>
        <v>3</v>
      </c>
      <c r="P468" s="18">
        <f t="shared" si="81"/>
        <v>28.8</v>
      </c>
      <c r="Q468" s="9">
        <f t="shared" si="77"/>
        <v>16</v>
      </c>
      <c r="R468" s="9">
        <f t="shared" si="87"/>
        <v>16</v>
      </c>
      <c r="S468" s="9">
        <f t="shared" si="82"/>
        <v>16</v>
      </c>
      <c r="T468" s="9">
        <f>VLOOKUP(O468,Comisiones!A:N,HLOOKUP(G468,Comisiones!$1:$7,2,0),0)</f>
        <v>0.19</v>
      </c>
      <c r="U468" s="9">
        <f t="shared" si="78"/>
        <v>576</v>
      </c>
      <c r="V468" s="9">
        <f t="shared" si="83"/>
        <v>320</v>
      </c>
      <c r="W468" s="9">
        <f t="shared" si="84"/>
        <v>109.44</v>
      </c>
      <c r="X468" s="9">
        <f t="shared" si="85"/>
        <v>146.56</v>
      </c>
      <c r="Y468" s="11">
        <f t="shared" si="86"/>
        <v>0.25444444444444447</v>
      </c>
    </row>
    <row r="469" spans="1:25" x14ac:dyDescent="0.2">
      <c r="A469" s="2">
        <v>468</v>
      </c>
      <c r="B469" s="3">
        <v>45083</v>
      </c>
      <c r="C469" s="2">
        <v>4</v>
      </c>
      <c r="D469" s="2">
        <v>35</v>
      </c>
      <c r="E469" s="2">
        <v>14</v>
      </c>
      <c r="F469" t="str">
        <f t="shared" si="79"/>
        <v>Tuesday</v>
      </c>
      <c r="G469" t="str">
        <f t="shared" si="80"/>
        <v>June</v>
      </c>
      <c r="H469" t="str">
        <f>VLOOKUP(C469,Productos!A:B,2,0)</f>
        <v>Producto D</v>
      </c>
      <c r="I469">
        <f>VLOOKUP(Ventas!C469,Productos!A:C,3,0)</f>
        <v>14</v>
      </c>
      <c r="J469">
        <f>VLOOKUP(C469,Productos!$A$1:$D$11,4,0)</f>
        <v>28</v>
      </c>
      <c r="K469" s="7" t="str">
        <f>VLOOKUP(D469,Vendedores!$A$1:$F$5000,6,0)</f>
        <v>Garcia, David</v>
      </c>
      <c r="L469" s="7">
        <f>VLOOKUP(D469,Vendedores!$A$1:$E$50000,5,0)</f>
        <v>2383</v>
      </c>
      <c r="M469">
        <f>VLOOKUP(D469,Vendedores!A:F,2,FALSE)</f>
        <v>7</v>
      </c>
      <c r="N469" s="7" t="str">
        <f>VLOOKUP(Ventas!D469,Vendedores!A:G,7,0)</f>
        <v>Vendedor Jr</v>
      </c>
      <c r="O469">
        <f>VLOOKUP(D469,Vendedores!A:H,8,0)</f>
        <v>2</v>
      </c>
      <c r="P469" s="18">
        <f t="shared" si="81"/>
        <v>28</v>
      </c>
      <c r="Q469" s="9">
        <f t="shared" si="77"/>
        <v>14.700000000000001</v>
      </c>
      <c r="R469" s="9">
        <f t="shared" si="87"/>
        <v>14</v>
      </c>
      <c r="S469" s="9">
        <f t="shared" si="82"/>
        <v>14.700000000000001</v>
      </c>
      <c r="T469" s="9">
        <f>VLOOKUP(O469,Comisiones!A:N,HLOOKUP(G469,Comisiones!$1:$7,2,0),0)</f>
        <v>0.17</v>
      </c>
      <c r="U469" s="9">
        <f t="shared" si="78"/>
        <v>392</v>
      </c>
      <c r="V469" s="9">
        <f t="shared" si="83"/>
        <v>205.8</v>
      </c>
      <c r="W469" s="9">
        <f t="shared" si="84"/>
        <v>66.64</v>
      </c>
      <c r="X469" s="9">
        <f t="shared" si="85"/>
        <v>119.56</v>
      </c>
      <c r="Y469" s="11">
        <f t="shared" si="86"/>
        <v>0.30499999999999999</v>
      </c>
    </row>
    <row r="470" spans="1:25" x14ac:dyDescent="0.2">
      <c r="A470" s="2">
        <v>469</v>
      </c>
      <c r="B470" s="3">
        <v>45084</v>
      </c>
      <c r="C470" s="2">
        <v>9</v>
      </c>
      <c r="D470" s="2">
        <v>36</v>
      </c>
      <c r="E470" s="2">
        <v>17</v>
      </c>
      <c r="F470" t="str">
        <f t="shared" si="79"/>
        <v>Wednesday</v>
      </c>
      <c r="G470" t="str">
        <f t="shared" si="80"/>
        <v>June</v>
      </c>
      <c r="H470" t="str">
        <f>VLOOKUP(C470,Productos!A:B,2,0)</f>
        <v>Producto I</v>
      </c>
      <c r="I470">
        <f>VLOOKUP(Ventas!C470,Productos!A:C,3,0)</f>
        <v>26</v>
      </c>
      <c r="J470">
        <f>VLOOKUP(C470,Productos!$A$1:$D$11,4,0)</f>
        <v>52</v>
      </c>
      <c r="K470" s="7" t="str">
        <f>VLOOKUP(D470,Vendedores!$A$1:$F$5000,6,0)</f>
        <v>Rodriguez, Francisco</v>
      </c>
      <c r="L470" s="7">
        <f>VLOOKUP(D470,Vendedores!$A$1:$E$50000,5,0)</f>
        <v>1898</v>
      </c>
      <c r="M470">
        <f>VLOOKUP(D470,Vendedores!A:F,2,FALSE)</f>
        <v>8</v>
      </c>
      <c r="N470" s="7" t="str">
        <f>VLOOKUP(Ventas!D470,Vendedores!A:G,7,0)</f>
        <v>Pasante</v>
      </c>
      <c r="O470">
        <f>VLOOKUP(D470,Vendedores!A:H,8,0)</f>
        <v>1</v>
      </c>
      <c r="P470" s="18">
        <f t="shared" si="81"/>
        <v>52</v>
      </c>
      <c r="Q470" s="9">
        <f t="shared" si="77"/>
        <v>26</v>
      </c>
      <c r="R470" s="9">
        <f t="shared" si="87"/>
        <v>26</v>
      </c>
      <c r="S470" s="9">
        <f t="shared" si="82"/>
        <v>26</v>
      </c>
      <c r="T470" s="9">
        <f>VLOOKUP(O470,Comisiones!A:N,HLOOKUP(G470,Comisiones!$1:$7,2,0),0)</f>
        <v>0.15</v>
      </c>
      <c r="U470" s="9">
        <f t="shared" si="78"/>
        <v>884</v>
      </c>
      <c r="V470" s="9">
        <f t="shared" si="83"/>
        <v>442</v>
      </c>
      <c r="W470" s="9">
        <f t="shared" si="84"/>
        <v>132.6</v>
      </c>
      <c r="X470" s="9">
        <f t="shared" si="85"/>
        <v>309.39999999999998</v>
      </c>
      <c r="Y470" s="11">
        <f t="shared" si="86"/>
        <v>0.35</v>
      </c>
    </row>
    <row r="471" spans="1:25" x14ac:dyDescent="0.2">
      <c r="A471" s="2">
        <v>470</v>
      </c>
      <c r="B471" s="3">
        <v>45084</v>
      </c>
      <c r="C471" s="2">
        <v>3</v>
      </c>
      <c r="D471" s="2">
        <v>6</v>
      </c>
      <c r="E471" s="2">
        <v>14</v>
      </c>
      <c r="F471" t="str">
        <f t="shared" si="79"/>
        <v>Wednesday</v>
      </c>
      <c r="G471" t="str">
        <f t="shared" si="80"/>
        <v>June</v>
      </c>
      <c r="H471" t="str">
        <f>VLOOKUP(C471,Productos!A:B,2,0)</f>
        <v>Producto C</v>
      </c>
      <c r="I471">
        <f>VLOOKUP(Ventas!C471,Productos!A:C,3,0)</f>
        <v>23</v>
      </c>
      <c r="J471">
        <f>VLOOKUP(C471,Productos!$A$1:$D$11,4,0)</f>
        <v>46</v>
      </c>
      <c r="K471" s="7" t="str">
        <f>VLOOKUP(D471,Vendedores!$A$1:$F$5000,6,0)</f>
        <v>Martinez, Pilar</v>
      </c>
      <c r="L471" s="7">
        <f>VLOOKUP(D471,Vendedores!$A$1:$E$50000,5,0)</f>
        <v>2700</v>
      </c>
      <c r="M471">
        <f>VLOOKUP(D471,Vendedores!A:F,2,FALSE)</f>
        <v>2</v>
      </c>
      <c r="N471" s="7" t="str">
        <f>VLOOKUP(Ventas!D471,Vendedores!A:G,7,0)</f>
        <v>Director</v>
      </c>
      <c r="O471">
        <f>VLOOKUP(D471,Vendedores!A:H,8,0)</f>
        <v>4</v>
      </c>
      <c r="P471" s="18">
        <f t="shared" si="81"/>
        <v>41.4</v>
      </c>
      <c r="Q471" s="9">
        <f t="shared" si="77"/>
        <v>24.150000000000002</v>
      </c>
      <c r="R471" s="9">
        <f t="shared" si="87"/>
        <v>23</v>
      </c>
      <c r="S471" s="9">
        <f t="shared" si="82"/>
        <v>24.150000000000002</v>
      </c>
      <c r="T471" s="9">
        <f>VLOOKUP(O471,Comisiones!A:N,HLOOKUP(G471,Comisiones!$1:$7,2,0),0)</f>
        <v>0.21</v>
      </c>
      <c r="U471" s="9">
        <f t="shared" si="78"/>
        <v>579.6</v>
      </c>
      <c r="V471" s="9">
        <f t="shared" si="83"/>
        <v>338.1</v>
      </c>
      <c r="W471" s="9">
        <f t="shared" si="84"/>
        <v>121.71599999999999</v>
      </c>
      <c r="X471" s="9">
        <f t="shared" si="85"/>
        <v>119.78399999999999</v>
      </c>
      <c r="Y471" s="11">
        <f t="shared" si="86"/>
        <v>0.20666666666666664</v>
      </c>
    </row>
    <row r="472" spans="1:25" x14ac:dyDescent="0.2">
      <c r="A472" s="2">
        <v>471</v>
      </c>
      <c r="B472" s="3">
        <v>45084</v>
      </c>
      <c r="C472" s="2">
        <v>6</v>
      </c>
      <c r="D472" s="2">
        <v>22</v>
      </c>
      <c r="E472" s="2">
        <v>15</v>
      </c>
      <c r="F472" t="str">
        <f t="shared" si="79"/>
        <v>Wednesday</v>
      </c>
      <c r="G472" t="str">
        <f t="shared" si="80"/>
        <v>June</v>
      </c>
      <c r="H472" t="str">
        <f>VLOOKUP(C472,Productos!A:B,2,0)</f>
        <v>Producto F</v>
      </c>
      <c r="I472">
        <f>VLOOKUP(Ventas!C472,Productos!A:C,3,0)</f>
        <v>16</v>
      </c>
      <c r="J472">
        <f>VLOOKUP(C472,Productos!$A$1:$D$11,4,0)</f>
        <v>32</v>
      </c>
      <c r="K472" s="7" t="str">
        <f>VLOOKUP(D472,Vendedores!$A$1:$F$5000,6,0)</f>
        <v>Lopez, Ana</v>
      </c>
      <c r="L472" s="7">
        <f>VLOOKUP(D472,Vendedores!$A$1:$E$50000,5,0)</f>
        <v>1601</v>
      </c>
      <c r="M472">
        <f>VLOOKUP(D472,Vendedores!A:F,2,FALSE)</f>
        <v>8</v>
      </c>
      <c r="N472" s="7" t="str">
        <f>VLOOKUP(Ventas!D472,Vendedores!A:G,7,0)</f>
        <v>Pasante</v>
      </c>
      <c r="O472">
        <f>VLOOKUP(D472,Vendedores!A:H,8,0)</f>
        <v>1</v>
      </c>
      <c r="P472" s="18">
        <f t="shared" si="81"/>
        <v>32</v>
      </c>
      <c r="Q472" s="9">
        <f t="shared" si="77"/>
        <v>16</v>
      </c>
      <c r="R472" s="9">
        <f t="shared" si="87"/>
        <v>16</v>
      </c>
      <c r="S472" s="9">
        <f t="shared" si="82"/>
        <v>16</v>
      </c>
      <c r="T472" s="9">
        <f>VLOOKUP(O472,Comisiones!A:N,HLOOKUP(G472,Comisiones!$1:$7,2,0),0)</f>
        <v>0.15</v>
      </c>
      <c r="U472" s="9">
        <f t="shared" si="78"/>
        <v>480</v>
      </c>
      <c r="V472" s="9">
        <f t="shared" si="83"/>
        <v>240</v>
      </c>
      <c r="W472" s="9">
        <f t="shared" si="84"/>
        <v>72</v>
      </c>
      <c r="X472" s="9">
        <f t="shared" si="85"/>
        <v>168</v>
      </c>
      <c r="Y472" s="11">
        <f t="shared" si="86"/>
        <v>0.35</v>
      </c>
    </row>
    <row r="473" spans="1:25" x14ac:dyDescent="0.2">
      <c r="A473" s="2">
        <v>472</v>
      </c>
      <c r="B473" s="3">
        <v>45085</v>
      </c>
      <c r="C473" s="2">
        <v>7</v>
      </c>
      <c r="D473" s="2">
        <v>15</v>
      </c>
      <c r="E473" s="2">
        <v>17</v>
      </c>
      <c r="F473" t="str">
        <f t="shared" si="79"/>
        <v>Thursday</v>
      </c>
      <c r="G473" t="str">
        <f t="shared" si="80"/>
        <v>June</v>
      </c>
      <c r="H473" t="str">
        <f>VLOOKUP(C473,Productos!A:B,2,0)</f>
        <v>Producto G</v>
      </c>
      <c r="I473">
        <f>VLOOKUP(Ventas!C473,Productos!A:C,3,0)</f>
        <v>17</v>
      </c>
      <c r="J473">
        <f>VLOOKUP(C473,Productos!$A$1:$D$11,4,0)</f>
        <v>34</v>
      </c>
      <c r="K473" s="7" t="str">
        <f>VLOOKUP(D473,Vendedores!$A$1:$F$5000,6,0)</f>
        <v>Gomez, David</v>
      </c>
      <c r="L473" s="7">
        <f>VLOOKUP(D473,Vendedores!$A$1:$E$50000,5,0)</f>
        <v>1821</v>
      </c>
      <c r="M473">
        <f>VLOOKUP(D473,Vendedores!A:F,2,FALSE)</f>
        <v>8</v>
      </c>
      <c r="N473" s="7" t="str">
        <f>VLOOKUP(Ventas!D473,Vendedores!A:G,7,0)</f>
        <v>Pasante</v>
      </c>
      <c r="O473">
        <f>VLOOKUP(D473,Vendedores!A:H,8,0)</f>
        <v>1</v>
      </c>
      <c r="P473" s="18">
        <f t="shared" si="81"/>
        <v>34</v>
      </c>
      <c r="Q473" s="9">
        <f t="shared" si="77"/>
        <v>17</v>
      </c>
      <c r="R473" s="9">
        <f t="shared" si="87"/>
        <v>17</v>
      </c>
      <c r="S473" s="9">
        <f t="shared" si="82"/>
        <v>17</v>
      </c>
      <c r="T473" s="9">
        <f>VLOOKUP(O473,Comisiones!A:N,HLOOKUP(G473,Comisiones!$1:$7,2,0),0)</f>
        <v>0.15</v>
      </c>
      <c r="U473" s="9">
        <f t="shared" si="78"/>
        <v>578</v>
      </c>
      <c r="V473" s="9">
        <f t="shared" si="83"/>
        <v>289</v>
      </c>
      <c r="W473" s="9">
        <f t="shared" si="84"/>
        <v>86.7</v>
      </c>
      <c r="X473" s="9">
        <f t="shared" si="85"/>
        <v>202.3</v>
      </c>
      <c r="Y473" s="11">
        <f t="shared" si="86"/>
        <v>0.35000000000000003</v>
      </c>
    </row>
    <row r="474" spans="1:25" x14ac:dyDescent="0.2">
      <c r="A474" s="2">
        <v>473</v>
      </c>
      <c r="B474" s="3">
        <v>45085</v>
      </c>
      <c r="C474" s="2">
        <v>10</v>
      </c>
      <c r="D474" s="2">
        <v>7</v>
      </c>
      <c r="E474" s="2">
        <v>13</v>
      </c>
      <c r="F474" t="str">
        <f t="shared" si="79"/>
        <v>Thursday</v>
      </c>
      <c r="G474" t="str">
        <f t="shared" si="80"/>
        <v>June</v>
      </c>
      <c r="H474" t="str">
        <f>VLOOKUP(C474,Productos!A:B,2,0)</f>
        <v>Producto J</v>
      </c>
      <c r="I474">
        <f>VLOOKUP(Ventas!C474,Productos!A:C,3,0)</f>
        <v>29</v>
      </c>
      <c r="J474">
        <f>VLOOKUP(C474,Productos!$A$1:$D$11,4,0)</f>
        <v>58</v>
      </c>
      <c r="K474" s="7" t="str">
        <f>VLOOKUP(D474,Vendedores!$A$1:$F$5000,6,0)</f>
        <v>Sanchez, Antonio</v>
      </c>
      <c r="L474" s="7">
        <f>VLOOKUP(D474,Vendedores!$A$1:$E$50000,5,0)</f>
        <v>1810</v>
      </c>
      <c r="M474">
        <f>VLOOKUP(D474,Vendedores!A:F,2,FALSE)</f>
        <v>8</v>
      </c>
      <c r="N474" s="7" t="str">
        <f>VLOOKUP(Ventas!D474,Vendedores!A:G,7,0)</f>
        <v>Pasante</v>
      </c>
      <c r="O474">
        <f>VLOOKUP(D474,Vendedores!A:H,8,0)</f>
        <v>1</v>
      </c>
      <c r="P474" s="18">
        <f t="shared" si="81"/>
        <v>58</v>
      </c>
      <c r="Q474" s="9">
        <f t="shared" si="77"/>
        <v>29</v>
      </c>
      <c r="R474" s="9">
        <f t="shared" si="87"/>
        <v>29</v>
      </c>
      <c r="S474" s="9">
        <f t="shared" si="82"/>
        <v>29</v>
      </c>
      <c r="T474" s="9">
        <f>VLOOKUP(O474,Comisiones!A:N,HLOOKUP(G474,Comisiones!$1:$7,2,0),0)</f>
        <v>0.15</v>
      </c>
      <c r="U474" s="9">
        <f t="shared" si="78"/>
        <v>754</v>
      </c>
      <c r="V474" s="9">
        <f t="shared" si="83"/>
        <v>377</v>
      </c>
      <c r="W474" s="9">
        <f t="shared" si="84"/>
        <v>113.1</v>
      </c>
      <c r="X474" s="9">
        <f t="shared" si="85"/>
        <v>263.89999999999998</v>
      </c>
      <c r="Y474" s="11">
        <f t="shared" si="86"/>
        <v>0.35</v>
      </c>
    </row>
    <row r="475" spans="1:25" x14ac:dyDescent="0.2">
      <c r="A475" s="2">
        <v>474</v>
      </c>
      <c r="B475" s="3">
        <v>45085</v>
      </c>
      <c r="C475" s="2">
        <v>4</v>
      </c>
      <c r="D475" s="2">
        <v>25</v>
      </c>
      <c r="E475" s="2">
        <v>19</v>
      </c>
      <c r="F475" t="str">
        <f t="shared" si="79"/>
        <v>Thursday</v>
      </c>
      <c r="G475" t="str">
        <f t="shared" si="80"/>
        <v>June</v>
      </c>
      <c r="H475" t="str">
        <f>VLOOKUP(C475,Productos!A:B,2,0)</f>
        <v>Producto D</v>
      </c>
      <c r="I475">
        <f>VLOOKUP(Ventas!C475,Productos!A:C,3,0)</f>
        <v>14</v>
      </c>
      <c r="J475">
        <f>VLOOKUP(C475,Productos!$A$1:$D$11,4,0)</f>
        <v>28</v>
      </c>
      <c r="K475" s="7" t="str">
        <f>VLOOKUP(D475,Vendedores!$A$1:$F$5000,6,0)</f>
        <v>Perez, Laura</v>
      </c>
      <c r="L475" s="7">
        <f>VLOOKUP(D475,Vendedores!$A$1:$E$50000,5,0)</f>
        <v>3586</v>
      </c>
      <c r="M475">
        <f>VLOOKUP(D475,Vendedores!A:F,2,FALSE)</f>
        <v>6</v>
      </c>
      <c r="N475" s="7" t="str">
        <f>VLOOKUP(Ventas!D475,Vendedores!A:G,7,0)</f>
        <v>Vendedor Ssr</v>
      </c>
      <c r="O475">
        <f>VLOOKUP(D475,Vendedores!A:H,8,0)</f>
        <v>2</v>
      </c>
      <c r="P475" s="18">
        <f t="shared" si="81"/>
        <v>28</v>
      </c>
      <c r="Q475" s="9">
        <f t="shared" si="77"/>
        <v>14.700000000000001</v>
      </c>
      <c r="R475" s="9">
        <f t="shared" si="87"/>
        <v>14</v>
      </c>
      <c r="S475" s="9">
        <f t="shared" si="82"/>
        <v>14.700000000000001</v>
      </c>
      <c r="T475" s="9">
        <f>VLOOKUP(O475,Comisiones!A:N,HLOOKUP(G475,Comisiones!$1:$7,2,0),0)</f>
        <v>0.17</v>
      </c>
      <c r="U475" s="9">
        <f t="shared" si="78"/>
        <v>532</v>
      </c>
      <c r="V475" s="9">
        <f t="shared" si="83"/>
        <v>279.3</v>
      </c>
      <c r="W475" s="9">
        <f t="shared" si="84"/>
        <v>90.440000000000012</v>
      </c>
      <c r="X475" s="9">
        <f t="shared" si="85"/>
        <v>162.26</v>
      </c>
      <c r="Y475" s="11">
        <f t="shared" si="86"/>
        <v>0.30499999999999999</v>
      </c>
    </row>
    <row r="476" spans="1:25" x14ac:dyDescent="0.2">
      <c r="A476" s="2">
        <v>475</v>
      </c>
      <c r="B476" s="3">
        <v>45086</v>
      </c>
      <c r="C476" s="2">
        <v>3</v>
      </c>
      <c r="D476" s="2">
        <v>12</v>
      </c>
      <c r="E476" s="2">
        <v>15</v>
      </c>
      <c r="F476" t="str">
        <f t="shared" si="79"/>
        <v>Friday</v>
      </c>
      <c r="G476" t="str">
        <f t="shared" si="80"/>
        <v>June</v>
      </c>
      <c r="H476" t="str">
        <f>VLOOKUP(C476,Productos!A:B,2,0)</f>
        <v>Producto C</v>
      </c>
      <c r="I476">
        <f>VLOOKUP(Ventas!C476,Productos!A:C,3,0)</f>
        <v>23</v>
      </c>
      <c r="J476">
        <f>VLOOKUP(C476,Productos!$A$1:$D$11,4,0)</f>
        <v>46</v>
      </c>
      <c r="K476" s="7" t="str">
        <f>VLOOKUP(D476,Vendedores!$A$1:$F$5000,6,0)</f>
        <v>Rodriguez, Javier</v>
      </c>
      <c r="L476" s="7">
        <f>VLOOKUP(D476,Vendedores!$A$1:$E$50000,5,0)</f>
        <v>2027</v>
      </c>
      <c r="M476">
        <f>VLOOKUP(D476,Vendedores!A:F,2,FALSE)</f>
        <v>7</v>
      </c>
      <c r="N476" s="7" t="str">
        <f>VLOOKUP(Ventas!D476,Vendedores!A:G,7,0)</f>
        <v>Vendedor Jr</v>
      </c>
      <c r="O476">
        <f>VLOOKUP(D476,Vendedores!A:H,8,0)</f>
        <v>2</v>
      </c>
      <c r="P476" s="18">
        <f t="shared" si="81"/>
        <v>46</v>
      </c>
      <c r="Q476" s="9">
        <f t="shared" si="77"/>
        <v>24.150000000000002</v>
      </c>
      <c r="R476" s="9">
        <f t="shared" si="87"/>
        <v>23</v>
      </c>
      <c r="S476" s="9">
        <f t="shared" si="82"/>
        <v>24.150000000000002</v>
      </c>
      <c r="T476" s="9">
        <f>VLOOKUP(O476,Comisiones!A:N,HLOOKUP(G476,Comisiones!$1:$7,2,0),0)</f>
        <v>0.17</v>
      </c>
      <c r="U476" s="9">
        <f t="shared" si="78"/>
        <v>690</v>
      </c>
      <c r="V476" s="9">
        <f t="shared" si="83"/>
        <v>362.25000000000006</v>
      </c>
      <c r="W476" s="9">
        <f t="shared" si="84"/>
        <v>117.30000000000001</v>
      </c>
      <c r="X476" s="9">
        <f t="shared" si="85"/>
        <v>210.44999999999993</v>
      </c>
      <c r="Y476" s="11">
        <f t="shared" si="86"/>
        <v>0.30499999999999988</v>
      </c>
    </row>
    <row r="477" spans="1:25" x14ac:dyDescent="0.2">
      <c r="A477" s="2">
        <v>476</v>
      </c>
      <c r="B477" s="3">
        <v>45086</v>
      </c>
      <c r="C477" s="2">
        <v>2</v>
      </c>
      <c r="D477" s="2">
        <v>15</v>
      </c>
      <c r="E477" s="2">
        <v>12</v>
      </c>
      <c r="F477" t="str">
        <f t="shared" si="79"/>
        <v>Friday</v>
      </c>
      <c r="G477" t="str">
        <f t="shared" si="80"/>
        <v>June</v>
      </c>
      <c r="H477" t="str">
        <f>VLOOKUP(C477,Productos!A:B,2,0)</f>
        <v>Producto B</v>
      </c>
      <c r="I477">
        <f>VLOOKUP(Ventas!C477,Productos!A:C,3,0)</f>
        <v>14</v>
      </c>
      <c r="J477">
        <f>VLOOKUP(C477,Productos!$A$1:$D$11,4,0)</f>
        <v>28</v>
      </c>
      <c r="K477" s="7" t="str">
        <f>VLOOKUP(D477,Vendedores!$A$1:$F$5000,6,0)</f>
        <v>Gomez, David</v>
      </c>
      <c r="L477" s="7">
        <f>VLOOKUP(D477,Vendedores!$A$1:$E$50000,5,0)</f>
        <v>1821</v>
      </c>
      <c r="M477">
        <f>VLOOKUP(D477,Vendedores!A:F,2,FALSE)</f>
        <v>8</v>
      </c>
      <c r="N477" s="7" t="str">
        <f>VLOOKUP(Ventas!D477,Vendedores!A:G,7,0)</f>
        <v>Pasante</v>
      </c>
      <c r="O477">
        <f>VLOOKUP(D477,Vendedores!A:H,8,0)</f>
        <v>1</v>
      </c>
      <c r="P477" s="18">
        <f t="shared" si="81"/>
        <v>28</v>
      </c>
      <c r="Q477" s="9">
        <f t="shared" si="77"/>
        <v>14.700000000000001</v>
      </c>
      <c r="R477" s="9">
        <f t="shared" si="87"/>
        <v>14</v>
      </c>
      <c r="S477" s="9">
        <f t="shared" si="82"/>
        <v>14.700000000000001</v>
      </c>
      <c r="T477" s="9">
        <f>VLOOKUP(O477,Comisiones!A:N,HLOOKUP(G477,Comisiones!$1:$7,2,0),0)</f>
        <v>0.15</v>
      </c>
      <c r="U477" s="9">
        <f t="shared" si="78"/>
        <v>336</v>
      </c>
      <c r="V477" s="9">
        <f t="shared" si="83"/>
        <v>176.4</v>
      </c>
      <c r="W477" s="9">
        <f t="shared" si="84"/>
        <v>50.4</v>
      </c>
      <c r="X477" s="9">
        <f t="shared" si="85"/>
        <v>109.19999999999999</v>
      </c>
      <c r="Y477" s="11">
        <f t="shared" si="86"/>
        <v>0.32499999999999996</v>
      </c>
    </row>
    <row r="478" spans="1:25" x14ac:dyDescent="0.2">
      <c r="A478" s="2">
        <v>477</v>
      </c>
      <c r="B478" s="3">
        <v>45086</v>
      </c>
      <c r="C478" s="2">
        <v>7</v>
      </c>
      <c r="D478" s="2">
        <v>7</v>
      </c>
      <c r="E478" s="2">
        <v>20</v>
      </c>
      <c r="F478" t="str">
        <f t="shared" si="79"/>
        <v>Friday</v>
      </c>
      <c r="G478" t="str">
        <f t="shared" si="80"/>
        <v>June</v>
      </c>
      <c r="H478" t="str">
        <f>VLOOKUP(C478,Productos!A:B,2,0)</f>
        <v>Producto G</v>
      </c>
      <c r="I478">
        <f>VLOOKUP(Ventas!C478,Productos!A:C,3,0)</f>
        <v>17</v>
      </c>
      <c r="J478">
        <f>VLOOKUP(C478,Productos!$A$1:$D$11,4,0)</f>
        <v>34</v>
      </c>
      <c r="K478" s="7" t="str">
        <f>VLOOKUP(D478,Vendedores!$A$1:$F$5000,6,0)</f>
        <v>Sanchez, Antonio</v>
      </c>
      <c r="L478" s="7">
        <f>VLOOKUP(D478,Vendedores!$A$1:$E$50000,5,0)</f>
        <v>1810</v>
      </c>
      <c r="M478">
        <f>VLOOKUP(D478,Vendedores!A:F,2,FALSE)</f>
        <v>8</v>
      </c>
      <c r="N478" s="7" t="str">
        <f>VLOOKUP(Ventas!D478,Vendedores!A:G,7,0)</f>
        <v>Pasante</v>
      </c>
      <c r="O478">
        <f>VLOOKUP(D478,Vendedores!A:H,8,0)</f>
        <v>1</v>
      </c>
      <c r="P478" s="18">
        <f t="shared" si="81"/>
        <v>34</v>
      </c>
      <c r="Q478" s="9">
        <f t="shared" si="77"/>
        <v>17</v>
      </c>
      <c r="R478" s="9">
        <f t="shared" si="87"/>
        <v>17</v>
      </c>
      <c r="S478" s="9">
        <f t="shared" si="82"/>
        <v>17</v>
      </c>
      <c r="T478" s="9">
        <f>VLOOKUP(O478,Comisiones!A:N,HLOOKUP(G478,Comisiones!$1:$7,2,0),0)</f>
        <v>0.15</v>
      </c>
      <c r="U478" s="9">
        <f t="shared" si="78"/>
        <v>680</v>
      </c>
      <c r="V478" s="9">
        <f t="shared" si="83"/>
        <v>340</v>
      </c>
      <c r="W478" s="9">
        <f t="shared" si="84"/>
        <v>102</v>
      </c>
      <c r="X478" s="9">
        <f t="shared" si="85"/>
        <v>238</v>
      </c>
      <c r="Y478" s="11">
        <f t="shared" si="86"/>
        <v>0.35</v>
      </c>
    </row>
    <row r="479" spans="1:25" x14ac:dyDescent="0.2">
      <c r="A479" s="2">
        <v>478</v>
      </c>
      <c r="B479" s="3">
        <v>45087</v>
      </c>
      <c r="C479" s="2">
        <v>4</v>
      </c>
      <c r="D479" s="2">
        <v>21</v>
      </c>
      <c r="E479" s="2">
        <v>13</v>
      </c>
      <c r="F479" t="str">
        <f t="shared" si="79"/>
        <v>Saturday</v>
      </c>
      <c r="G479" t="str">
        <f t="shared" si="80"/>
        <v>June</v>
      </c>
      <c r="H479" t="str">
        <f>VLOOKUP(C479,Productos!A:B,2,0)</f>
        <v>Producto D</v>
      </c>
      <c r="I479">
        <f>VLOOKUP(Ventas!C479,Productos!A:C,3,0)</f>
        <v>14</v>
      </c>
      <c r="J479">
        <f>VLOOKUP(C479,Productos!$A$1:$D$11,4,0)</f>
        <v>28</v>
      </c>
      <c r="K479" s="7" t="str">
        <f>VLOOKUP(D479,Vendedores!$A$1:$F$5000,6,0)</f>
        <v>Fernandez, Juan</v>
      </c>
      <c r="L479" s="7">
        <f>VLOOKUP(D479,Vendedores!$A$1:$E$50000,5,0)</f>
        <v>2616</v>
      </c>
      <c r="M479">
        <f>VLOOKUP(D479,Vendedores!A:F,2,FALSE)</f>
        <v>7</v>
      </c>
      <c r="N479" s="7" t="str">
        <f>VLOOKUP(Ventas!D479,Vendedores!A:G,7,0)</f>
        <v>Vendedor Jr</v>
      </c>
      <c r="O479">
        <f>VLOOKUP(D479,Vendedores!A:H,8,0)</f>
        <v>2</v>
      </c>
      <c r="P479" s="18">
        <f t="shared" si="81"/>
        <v>28</v>
      </c>
      <c r="Q479" s="9">
        <f t="shared" si="77"/>
        <v>14.700000000000001</v>
      </c>
      <c r="R479" s="9">
        <f t="shared" si="87"/>
        <v>14</v>
      </c>
      <c r="S479" s="9">
        <f t="shared" si="82"/>
        <v>14.700000000000001</v>
      </c>
      <c r="T479" s="9">
        <f>VLOOKUP(O479,Comisiones!A:N,HLOOKUP(G479,Comisiones!$1:$7,2,0),0)</f>
        <v>0.17</v>
      </c>
      <c r="U479" s="9">
        <f t="shared" si="78"/>
        <v>364</v>
      </c>
      <c r="V479" s="9">
        <f t="shared" si="83"/>
        <v>191.10000000000002</v>
      </c>
      <c r="W479" s="9">
        <f t="shared" si="84"/>
        <v>61.88</v>
      </c>
      <c r="X479" s="9">
        <f t="shared" si="85"/>
        <v>111.01999999999998</v>
      </c>
      <c r="Y479" s="11">
        <f t="shared" si="86"/>
        <v>0.30499999999999994</v>
      </c>
    </row>
    <row r="480" spans="1:25" x14ac:dyDescent="0.2">
      <c r="A480" s="2">
        <v>479</v>
      </c>
      <c r="B480" s="3">
        <v>45087</v>
      </c>
      <c r="C480" s="2">
        <v>4</v>
      </c>
      <c r="D480" s="2">
        <v>37</v>
      </c>
      <c r="E480" s="2">
        <v>20</v>
      </c>
      <c r="F480" t="str">
        <f t="shared" si="79"/>
        <v>Saturday</v>
      </c>
      <c r="G480" t="str">
        <f t="shared" si="80"/>
        <v>June</v>
      </c>
      <c r="H480" t="str">
        <f>VLOOKUP(C480,Productos!A:B,2,0)</f>
        <v>Producto D</v>
      </c>
      <c r="I480">
        <f>VLOOKUP(Ventas!C480,Productos!A:C,3,0)</f>
        <v>14</v>
      </c>
      <c r="J480">
        <f>VLOOKUP(C480,Productos!$A$1:$D$11,4,0)</f>
        <v>28</v>
      </c>
      <c r="K480" s="7" t="str">
        <f>VLOOKUP(D480,Vendedores!$A$1:$F$5000,6,0)</f>
        <v>Gonzalez, Lionel</v>
      </c>
      <c r="L480" s="7">
        <f>VLOOKUP(D480,Vendedores!$A$1:$E$50000,5,0)</f>
        <v>4073</v>
      </c>
      <c r="M480">
        <f>VLOOKUP(D480,Vendedores!A:F,2,FALSE)</f>
        <v>5</v>
      </c>
      <c r="N480" s="7" t="str">
        <f>VLOOKUP(Ventas!D480,Vendedores!A:G,7,0)</f>
        <v>Vendedor Sr</v>
      </c>
      <c r="O480">
        <f>VLOOKUP(D480,Vendedores!A:H,8,0)</f>
        <v>2</v>
      </c>
      <c r="P480" s="18">
        <f t="shared" si="81"/>
        <v>28</v>
      </c>
      <c r="Q480" s="9">
        <f t="shared" si="77"/>
        <v>14.700000000000001</v>
      </c>
      <c r="R480" s="9">
        <f t="shared" si="87"/>
        <v>14</v>
      </c>
      <c r="S480" s="9">
        <f t="shared" si="82"/>
        <v>14.700000000000001</v>
      </c>
      <c r="T480" s="9">
        <f>VLOOKUP(O480,Comisiones!A:N,HLOOKUP(G480,Comisiones!$1:$7,2,0),0)</f>
        <v>0.17</v>
      </c>
      <c r="U480" s="9">
        <f t="shared" si="78"/>
        <v>560</v>
      </c>
      <c r="V480" s="9">
        <f t="shared" si="83"/>
        <v>294</v>
      </c>
      <c r="W480" s="9">
        <f t="shared" si="84"/>
        <v>95.2</v>
      </c>
      <c r="X480" s="9">
        <f t="shared" si="85"/>
        <v>170.8</v>
      </c>
      <c r="Y480" s="11">
        <f t="shared" si="86"/>
        <v>0.30499999999999999</v>
      </c>
    </row>
    <row r="481" spans="1:25" x14ac:dyDescent="0.2">
      <c r="A481" s="2">
        <v>226</v>
      </c>
      <c r="B481" s="3">
        <v>45003</v>
      </c>
      <c r="C481" s="2">
        <v>4</v>
      </c>
      <c r="D481" s="2">
        <v>5</v>
      </c>
      <c r="E481" s="2">
        <v>17</v>
      </c>
      <c r="F481" t="str">
        <f t="shared" si="79"/>
        <v>Saturday</v>
      </c>
      <c r="G481" t="str">
        <f t="shared" si="80"/>
        <v>March</v>
      </c>
      <c r="H481" t="str">
        <f>VLOOKUP(C481,Productos!A:B,2,0)</f>
        <v>Producto D</v>
      </c>
      <c r="I481">
        <f>VLOOKUP(Ventas!C481,Productos!A:C,3,0)</f>
        <v>14</v>
      </c>
      <c r="J481">
        <f>VLOOKUP(C481,Productos!$A$1:$D$11,4,0)</f>
        <v>28</v>
      </c>
      <c r="K481" s="7" t="str">
        <f>VLOOKUP(D481,Vendedores!$A$1:$F$5000,6,0)</f>
        <v>Lopez, Laura</v>
      </c>
      <c r="L481" s="7">
        <f>VLOOKUP(D481,Vendedores!$A$1:$E$50000,5,0)</f>
        <v>3037</v>
      </c>
      <c r="M481">
        <f>VLOOKUP(D481,Vendedores!A:F,2,FALSE)</f>
        <v>6</v>
      </c>
      <c r="N481" s="7" t="str">
        <f>VLOOKUP(Ventas!D481,Vendedores!A:G,7,0)</f>
        <v>Vendedor Ssr</v>
      </c>
      <c r="O481">
        <f>VLOOKUP(D481,Vendedores!A:H,8,0)</f>
        <v>2</v>
      </c>
      <c r="P481" s="18">
        <f t="shared" si="81"/>
        <v>28</v>
      </c>
      <c r="Q481" s="9">
        <f t="shared" si="77"/>
        <v>14</v>
      </c>
      <c r="R481" s="9">
        <f t="shared" si="87"/>
        <v>14</v>
      </c>
      <c r="S481" s="9">
        <f t="shared" si="82"/>
        <v>14</v>
      </c>
      <c r="T481" s="9">
        <f>VLOOKUP(O481,Comisiones!A:N,HLOOKUP(G481,Comisiones!$1:$7,2,0),0)</f>
        <v>0.11</v>
      </c>
      <c r="U481" s="9">
        <f t="shared" si="78"/>
        <v>476</v>
      </c>
      <c r="V481" s="9">
        <f t="shared" si="83"/>
        <v>238</v>
      </c>
      <c r="W481" s="9">
        <f t="shared" si="84"/>
        <v>52.36</v>
      </c>
      <c r="X481" s="9">
        <f t="shared" si="85"/>
        <v>185.64</v>
      </c>
      <c r="Y481" s="11">
        <f t="shared" si="86"/>
        <v>0.38999999999999996</v>
      </c>
    </row>
    <row r="482" spans="1:25" x14ac:dyDescent="0.2">
      <c r="A482" s="2">
        <v>481</v>
      </c>
      <c r="B482" s="3">
        <v>45088</v>
      </c>
      <c r="C482" s="2">
        <v>10</v>
      </c>
      <c r="D482" s="2">
        <v>13</v>
      </c>
      <c r="E482" s="2">
        <v>15</v>
      </c>
      <c r="F482" t="str">
        <f t="shared" si="79"/>
        <v>Sunday</v>
      </c>
      <c r="G482" t="str">
        <f t="shared" si="80"/>
        <v>June</v>
      </c>
      <c r="H482" t="str">
        <f>VLOOKUP(C482,Productos!A:B,2,0)</f>
        <v>Producto J</v>
      </c>
      <c r="I482">
        <f>VLOOKUP(Ventas!C482,Productos!A:C,3,0)</f>
        <v>29</v>
      </c>
      <c r="J482">
        <f>VLOOKUP(C482,Productos!$A$1:$D$11,4,0)</f>
        <v>58</v>
      </c>
      <c r="K482" s="7" t="str">
        <f>VLOOKUP(D482,Vendedores!$A$1:$F$5000,6,0)</f>
        <v>Gonzalez, Josefa</v>
      </c>
      <c r="L482" s="7">
        <f>VLOOKUP(D482,Vendedores!$A$1:$E$50000,5,0)</f>
        <v>1830</v>
      </c>
      <c r="M482">
        <f>VLOOKUP(D482,Vendedores!A:F,2,FALSE)</f>
        <v>8</v>
      </c>
      <c r="N482" s="7" t="str">
        <f>VLOOKUP(Ventas!D482,Vendedores!A:G,7,0)</f>
        <v>Pasante</v>
      </c>
      <c r="O482">
        <f>VLOOKUP(D482,Vendedores!A:H,8,0)</f>
        <v>1</v>
      </c>
      <c r="P482" s="18">
        <f t="shared" si="81"/>
        <v>69.599999999999994</v>
      </c>
      <c r="Q482" s="9">
        <f t="shared" si="77"/>
        <v>29</v>
      </c>
      <c r="R482" s="9">
        <f t="shared" si="87"/>
        <v>29</v>
      </c>
      <c r="S482" s="9">
        <f t="shared" si="82"/>
        <v>29</v>
      </c>
      <c r="T482" s="9">
        <f>VLOOKUP(O482,Comisiones!A:N,HLOOKUP(G482,Comisiones!$1:$7,2,0),0)</f>
        <v>0.15</v>
      </c>
      <c r="U482" s="9">
        <f t="shared" si="78"/>
        <v>1044</v>
      </c>
      <c r="V482" s="9">
        <f t="shared" si="83"/>
        <v>435</v>
      </c>
      <c r="W482" s="9">
        <f t="shared" si="84"/>
        <v>156.6</v>
      </c>
      <c r="X482" s="9">
        <f t="shared" si="85"/>
        <v>452.4</v>
      </c>
      <c r="Y482" s="11">
        <f t="shared" si="86"/>
        <v>0.43333333333333329</v>
      </c>
    </row>
    <row r="483" spans="1:25" x14ac:dyDescent="0.2">
      <c r="A483" s="2">
        <v>482</v>
      </c>
      <c r="B483" s="3">
        <v>45088</v>
      </c>
      <c r="C483" s="2">
        <v>9</v>
      </c>
      <c r="D483" s="2">
        <v>40</v>
      </c>
      <c r="E483" s="2">
        <v>10</v>
      </c>
      <c r="F483" t="str">
        <f t="shared" si="79"/>
        <v>Sunday</v>
      </c>
      <c r="G483" t="str">
        <f t="shared" si="80"/>
        <v>June</v>
      </c>
      <c r="H483" t="str">
        <f>VLOOKUP(C483,Productos!A:B,2,0)</f>
        <v>Producto I</v>
      </c>
      <c r="I483">
        <f>VLOOKUP(Ventas!C483,Productos!A:C,3,0)</f>
        <v>26</v>
      </c>
      <c r="J483">
        <f>VLOOKUP(C483,Productos!$A$1:$D$11,4,0)</f>
        <v>52</v>
      </c>
      <c r="K483" s="7" t="str">
        <f>VLOOKUP(D483,Vendedores!$A$1:$F$5000,6,0)</f>
        <v>Martin, Carmen</v>
      </c>
      <c r="L483" s="7">
        <f>VLOOKUP(D483,Vendedores!$A$1:$E$50000,5,0)</f>
        <v>1598</v>
      </c>
      <c r="M483">
        <f>VLOOKUP(D483,Vendedores!A:F,2,FALSE)</f>
        <v>8</v>
      </c>
      <c r="N483" s="7" t="str">
        <f>VLOOKUP(Ventas!D483,Vendedores!A:G,7,0)</f>
        <v>Pasante</v>
      </c>
      <c r="O483">
        <f>VLOOKUP(D483,Vendedores!A:H,8,0)</f>
        <v>1</v>
      </c>
      <c r="P483" s="18">
        <f t="shared" si="81"/>
        <v>62.4</v>
      </c>
      <c r="Q483" s="9">
        <f t="shared" si="77"/>
        <v>26</v>
      </c>
      <c r="R483" s="9">
        <f t="shared" si="87"/>
        <v>26</v>
      </c>
      <c r="S483" s="9">
        <f t="shared" si="82"/>
        <v>26</v>
      </c>
      <c r="T483" s="9">
        <f>VLOOKUP(O483,Comisiones!A:N,HLOOKUP(G483,Comisiones!$1:$7,2,0),0)</f>
        <v>0.15</v>
      </c>
      <c r="U483" s="9">
        <f t="shared" si="78"/>
        <v>624</v>
      </c>
      <c r="V483" s="9">
        <f t="shared" si="83"/>
        <v>260</v>
      </c>
      <c r="W483" s="9">
        <f t="shared" si="84"/>
        <v>93.6</v>
      </c>
      <c r="X483" s="9">
        <f t="shared" si="85"/>
        <v>270.39999999999998</v>
      </c>
      <c r="Y483" s="11">
        <f t="shared" si="86"/>
        <v>0.43333333333333329</v>
      </c>
    </row>
    <row r="484" spans="1:25" x14ac:dyDescent="0.2">
      <c r="A484" s="2">
        <v>483</v>
      </c>
      <c r="B484" s="3">
        <v>45088</v>
      </c>
      <c r="C484" s="2">
        <v>10</v>
      </c>
      <c r="D484" s="2">
        <v>20</v>
      </c>
      <c r="E484" s="2">
        <v>10</v>
      </c>
      <c r="F484" t="str">
        <f t="shared" si="79"/>
        <v>Sunday</v>
      </c>
      <c r="G484" t="str">
        <f t="shared" si="80"/>
        <v>June</v>
      </c>
      <c r="H484" t="str">
        <f>VLOOKUP(C484,Productos!A:B,2,0)</f>
        <v>Producto J</v>
      </c>
      <c r="I484">
        <f>VLOOKUP(Ventas!C484,Productos!A:C,3,0)</f>
        <v>29</v>
      </c>
      <c r="J484">
        <f>VLOOKUP(C484,Productos!$A$1:$D$11,4,0)</f>
        <v>58</v>
      </c>
      <c r="K484" s="7" t="str">
        <f>VLOOKUP(D484,Vendedores!$A$1:$F$5000,6,0)</f>
        <v>Gonzalez, Carmen</v>
      </c>
      <c r="L484" s="7">
        <f>VLOOKUP(D484,Vendedores!$A$1:$E$50000,5,0)</f>
        <v>3522</v>
      </c>
      <c r="M484">
        <f>VLOOKUP(D484,Vendedores!A:F,2,FALSE)</f>
        <v>6</v>
      </c>
      <c r="N484" s="7" t="str">
        <f>VLOOKUP(Ventas!D484,Vendedores!A:G,7,0)</f>
        <v>Vendedor Ssr</v>
      </c>
      <c r="O484">
        <f>VLOOKUP(D484,Vendedores!A:H,8,0)</f>
        <v>2</v>
      </c>
      <c r="P484" s="18">
        <f t="shared" si="81"/>
        <v>69.599999999999994</v>
      </c>
      <c r="Q484" s="9">
        <f t="shared" si="77"/>
        <v>29</v>
      </c>
      <c r="R484" s="9">
        <f t="shared" si="87"/>
        <v>29</v>
      </c>
      <c r="S484" s="9">
        <f t="shared" si="82"/>
        <v>29</v>
      </c>
      <c r="T484" s="9">
        <f>VLOOKUP(O484,Comisiones!A:N,HLOOKUP(G484,Comisiones!$1:$7,2,0),0)</f>
        <v>0.17</v>
      </c>
      <c r="U484" s="9">
        <f t="shared" si="78"/>
        <v>696</v>
      </c>
      <c r="V484" s="9">
        <f t="shared" si="83"/>
        <v>290</v>
      </c>
      <c r="W484" s="9">
        <f t="shared" si="84"/>
        <v>118.32000000000001</v>
      </c>
      <c r="X484" s="9">
        <f t="shared" si="85"/>
        <v>287.68</v>
      </c>
      <c r="Y484" s="11">
        <f t="shared" si="86"/>
        <v>0.41333333333333333</v>
      </c>
    </row>
    <row r="485" spans="1:25" x14ac:dyDescent="0.2">
      <c r="A485" s="2">
        <v>484</v>
      </c>
      <c r="B485" s="3">
        <v>45089</v>
      </c>
      <c r="C485" s="2">
        <v>1</v>
      </c>
      <c r="D485" s="2">
        <v>12</v>
      </c>
      <c r="E485" s="2">
        <v>8</v>
      </c>
      <c r="F485" t="str">
        <f t="shared" si="79"/>
        <v>Monday</v>
      </c>
      <c r="G485" t="str">
        <f t="shared" si="80"/>
        <v>June</v>
      </c>
      <c r="H485" t="str">
        <f>VLOOKUP(C485,Productos!A:B,2,0)</f>
        <v>Producto A</v>
      </c>
      <c r="I485">
        <f>VLOOKUP(Ventas!C485,Productos!A:C,3,0)</f>
        <v>10</v>
      </c>
      <c r="J485">
        <f>VLOOKUP(C485,Productos!$A$1:$D$11,4,0)</f>
        <v>20</v>
      </c>
      <c r="K485" s="7" t="str">
        <f>VLOOKUP(D485,Vendedores!$A$1:$F$5000,6,0)</f>
        <v>Rodriguez, Javier</v>
      </c>
      <c r="L485" s="7">
        <f>VLOOKUP(D485,Vendedores!$A$1:$E$50000,5,0)</f>
        <v>2027</v>
      </c>
      <c r="M485">
        <f>VLOOKUP(D485,Vendedores!A:F,2,FALSE)</f>
        <v>7</v>
      </c>
      <c r="N485" s="7" t="str">
        <f>VLOOKUP(Ventas!D485,Vendedores!A:G,7,0)</f>
        <v>Vendedor Jr</v>
      </c>
      <c r="O485">
        <f>VLOOKUP(D485,Vendedores!A:H,8,0)</f>
        <v>2</v>
      </c>
      <c r="P485" s="18">
        <f t="shared" si="81"/>
        <v>20</v>
      </c>
      <c r="Q485" s="9">
        <f t="shared" si="77"/>
        <v>10.5</v>
      </c>
      <c r="R485" s="9">
        <f t="shared" si="87"/>
        <v>10</v>
      </c>
      <c r="S485" s="9">
        <f t="shared" si="82"/>
        <v>10.5</v>
      </c>
      <c r="T485" s="9">
        <f>VLOOKUP(O485,Comisiones!A:N,HLOOKUP(G485,Comisiones!$1:$7,2,0),0)</f>
        <v>0.17</v>
      </c>
      <c r="U485" s="9">
        <f t="shared" si="78"/>
        <v>160</v>
      </c>
      <c r="V485" s="9">
        <f t="shared" si="83"/>
        <v>84</v>
      </c>
      <c r="W485" s="9">
        <f t="shared" si="84"/>
        <v>27.200000000000003</v>
      </c>
      <c r="X485" s="9">
        <f t="shared" si="85"/>
        <v>48.8</v>
      </c>
      <c r="Y485" s="11">
        <f t="shared" si="86"/>
        <v>0.30499999999999999</v>
      </c>
    </row>
    <row r="486" spans="1:25" x14ac:dyDescent="0.2">
      <c r="A486" s="2">
        <v>485</v>
      </c>
      <c r="B486" s="3">
        <v>45089</v>
      </c>
      <c r="C486" s="2">
        <v>4</v>
      </c>
      <c r="D486" s="2">
        <v>19</v>
      </c>
      <c r="E486" s="2">
        <v>20</v>
      </c>
      <c r="F486" t="str">
        <f t="shared" si="79"/>
        <v>Monday</v>
      </c>
      <c r="G486" t="str">
        <f t="shared" si="80"/>
        <v>June</v>
      </c>
      <c r="H486" t="str">
        <f>VLOOKUP(C486,Productos!A:B,2,0)</f>
        <v>Producto D</v>
      </c>
      <c r="I486">
        <f>VLOOKUP(Ventas!C486,Productos!A:C,3,0)</f>
        <v>14</v>
      </c>
      <c r="J486">
        <f>VLOOKUP(C486,Productos!$A$1:$D$11,4,0)</f>
        <v>28</v>
      </c>
      <c r="K486" s="7" t="str">
        <f>VLOOKUP(D486,Vendedores!$A$1:$F$5000,6,0)</f>
        <v>Rodriguez, Maria</v>
      </c>
      <c r="L486" s="7">
        <f>VLOOKUP(D486,Vendedores!$A$1:$E$50000,5,0)</f>
        <v>4862</v>
      </c>
      <c r="M486">
        <f>VLOOKUP(D486,Vendedores!A:F,2,FALSE)</f>
        <v>5</v>
      </c>
      <c r="N486" s="7" t="str">
        <f>VLOOKUP(Ventas!D486,Vendedores!A:G,7,0)</f>
        <v>Vendedor Sr</v>
      </c>
      <c r="O486">
        <f>VLOOKUP(D486,Vendedores!A:H,8,0)</f>
        <v>2</v>
      </c>
      <c r="P486" s="18">
        <f t="shared" si="81"/>
        <v>28</v>
      </c>
      <c r="Q486" s="9">
        <f t="shared" si="77"/>
        <v>14.700000000000001</v>
      </c>
      <c r="R486" s="9">
        <f t="shared" si="87"/>
        <v>14</v>
      </c>
      <c r="S486" s="9">
        <f t="shared" si="82"/>
        <v>14.700000000000001</v>
      </c>
      <c r="T486" s="9">
        <f>VLOOKUP(O486,Comisiones!A:N,HLOOKUP(G486,Comisiones!$1:$7,2,0),0)</f>
        <v>0.17</v>
      </c>
      <c r="U486" s="9">
        <f t="shared" si="78"/>
        <v>560</v>
      </c>
      <c r="V486" s="9">
        <f t="shared" si="83"/>
        <v>294</v>
      </c>
      <c r="W486" s="9">
        <f t="shared" si="84"/>
        <v>95.2</v>
      </c>
      <c r="X486" s="9">
        <f t="shared" si="85"/>
        <v>170.8</v>
      </c>
      <c r="Y486" s="11">
        <f t="shared" si="86"/>
        <v>0.30499999999999999</v>
      </c>
    </row>
    <row r="487" spans="1:25" x14ac:dyDescent="0.2">
      <c r="A487" s="2">
        <v>486</v>
      </c>
      <c r="B487" s="3">
        <v>45089</v>
      </c>
      <c r="C487" s="2">
        <v>4</v>
      </c>
      <c r="D487" s="2">
        <v>19</v>
      </c>
      <c r="E487" s="2">
        <v>8</v>
      </c>
      <c r="F487" t="str">
        <f t="shared" si="79"/>
        <v>Monday</v>
      </c>
      <c r="G487" t="str">
        <f t="shared" si="80"/>
        <v>June</v>
      </c>
      <c r="H487" t="str">
        <f>VLOOKUP(C487,Productos!A:B,2,0)</f>
        <v>Producto D</v>
      </c>
      <c r="I487">
        <f>VLOOKUP(Ventas!C487,Productos!A:C,3,0)</f>
        <v>14</v>
      </c>
      <c r="J487">
        <f>VLOOKUP(C487,Productos!$A$1:$D$11,4,0)</f>
        <v>28</v>
      </c>
      <c r="K487" s="7" t="str">
        <f>VLOOKUP(D487,Vendedores!$A$1:$F$5000,6,0)</f>
        <v>Rodriguez, Maria</v>
      </c>
      <c r="L487" s="7">
        <f>VLOOKUP(D487,Vendedores!$A$1:$E$50000,5,0)</f>
        <v>4862</v>
      </c>
      <c r="M487">
        <f>VLOOKUP(D487,Vendedores!A:F,2,FALSE)</f>
        <v>5</v>
      </c>
      <c r="N487" s="7" t="str">
        <f>VLOOKUP(Ventas!D487,Vendedores!A:G,7,0)</f>
        <v>Vendedor Sr</v>
      </c>
      <c r="O487">
        <f>VLOOKUP(D487,Vendedores!A:H,8,0)</f>
        <v>2</v>
      </c>
      <c r="P487" s="18">
        <f t="shared" si="81"/>
        <v>28</v>
      </c>
      <c r="Q487" s="9">
        <f t="shared" si="77"/>
        <v>14.700000000000001</v>
      </c>
      <c r="R487" s="9">
        <f t="shared" si="87"/>
        <v>14</v>
      </c>
      <c r="S487" s="9">
        <f t="shared" si="82"/>
        <v>14.700000000000001</v>
      </c>
      <c r="T487" s="9">
        <f>VLOOKUP(O487,Comisiones!A:N,HLOOKUP(G487,Comisiones!$1:$7,2,0),0)</f>
        <v>0.17</v>
      </c>
      <c r="U487" s="9">
        <f t="shared" si="78"/>
        <v>224</v>
      </c>
      <c r="V487" s="9">
        <f t="shared" si="83"/>
        <v>117.60000000000001</v>
      </c>
      <c r="W487" s="9">
        <f t="shared" si="84"/>
        <v>38.080000000000005</v>
      </c>
      <c r="X487" s="9">
        <f t="shared" si="85"/>
        <v>68.319999999999993</v>
      </c>
      <c r="Y487" s="11">
        <f t="shared" si="86"/>
        <v>0.30499999999999999</v>
      </c>
    </row>
    <row r="488" spans="1:25" x14ac:dyDescent="0.2">
      <c r="A488" s="2">
        <v>487</v>
      </c>
      <c r="B488" s="3">
        <v>45090</v>
      </c>
      <c r="C488" s="2">
        <v>7</v>
      </c>
      <c r="D488" s="2">
        <v>7</v>
      </c>
      <c r="E488" s="2">
        <v>14</v>
      </c>
      <c r="F488" t="str">
        <f t="shared" si="79"/>
        <v>Tuesday</v>
      </c>
      <c r="G488" t="str">
        <f t="shared" si="80"/>
        <v>June</v>
      </c>
      <c r="H488" t="str">
        <f>VLOOKUP(C488,Productos!A:B,2,0)</f>
        <v>Producto G</v>
      </c>
      <c r="I488">
        <f>VLOOKUP(Ventas!C488,Productos!A:C,3,0)</f>
        <v>17</v>
      </c>
      <c r="J488">
        <f>VLOOKUP(C488,Productos!$A$1:$D$11,4,0)</f>
        <v>34</v>
      </c>
      <c r="K488" s="7" t="str">
        <f>VLOOKUP(D488,Vendedores!$A$1:$F$5000,6,0)</f>
        <v>Sanchez, Antonio</v>
      </c>
      <c r="L488" s="7">
        <f>VLOOKUP(D488,Vendedores!$A$1:$E$50000,5,0)</f>
        <v>1810</v>
      </c>
      <c r="M488">
        <f>VLOOKUP(D488,Vendedores!A:F,2,FALSE)</f>
        <v>8</v>
      </c>
      <c r="N488" s="7" t="str">
        <f>VLOOKUP(Ventas!D488,Vendedores!A:G,7,0)</f>
        <v>Pasante</v>
      </c>
      <c r="O488">
        <f>VLOOKUP(D488,Vendedores!A:H,8,0)</f>
        <v>1</v>
      </c>
      <c r="P488" s="18">
        <f t="shared" si="81"/>
        <v>34</v>
      </c>
      <c r="Q488" s="9">
        <f t="shared" si="77"/>
        <v>17</v>
      </c>
      <c r="R488" s="9">
        <f t="shared" si="87"/>
        <v>17</v>
      </c>
      <c r="S488" s="9">
        <f t="shared" si="82"/>
        <v>17</v>
      </c>
      <c r="T488" s="9">
        <f>VLOOKUP(O488,Comisiones!A:N,HLOOKUP(G488,Comisiones!$1:$7,2,0),0)</f>
        <v>0.15</v>
      </c>
      <c r="U488" s="9">
        <f t="shared" si="78"/>
        <v>476</v>
      </c>
      <c r="V488" s="9">
        <f t="shared" si="83"/>
        <v>238</v>
      </c>
      <c r="W488" s="9">
        <f t="shared" si="84"/>
        <v>71.399999999999991</v>
      </c>
      <c r="X488" s="9">
        <f t="shared" si="85"/>
        <v>166.60000000000002</v>
      </c>
      <c r="Y488" s="11">
        <f t="shared" si="86"/>
        <v>0.35000000000000003</v>
      </c>
    </row>
    <row r="489" spans="1:25" x14ac:dyDescent="0.2">
      <c r="A489" s="2">
        <v>488</v>
      </c>
      <c r="B489" s="3">
        <v>45090</v>
      </c>
      <c r="C489" s="2">
        <v>5</v>
      </c>
      <c r="D489" s="2">
        <v>21</v>
      </c>
      <c r="E489" s="2">
        <v>18</v>
      </c>
      <c r="F489" t="str">
        <f t="shared" si="79"/>
        <v>Tuesday</v>
      </c>
      <c r="G489" t="str">
        <f t="shared" si="80"/>
        <v>June</v>
      </c>
      <c r="H489" t="str">
        <f>VLOOKUP(C489,Productos!A:B,2,0)</f>
        <v>Producto E</v>
      </c>
      <c r="I489">
        <f>VLOOKUP(Ventas!C489,Productos!A:C,3,0)</f>
        <v>24</v>
      </c>
      <c r="J489">
        <f>VLOOKUP(C489,Productos!$A$1:$D$11,4,0)</f>
        <v>48</v>
      </c>
      <c r="K489" s="7" t="str">
        <f>VLOOKUP(D489,Vendedores!$A$1:$F$5000,6,0)</f>
        <v>Fernandez, Juan</v>
      </c>
      <c r="L489" s="7">
        <f>VLOOKUP(D489,Vendedores!$A$1:$E$50000,5,0)</f>
        <v>2616</v>
      </c>
      <c r="M489">
        <f>VLOOKUP(D489,Vendedores!A:F,2,FALSE)</f>
        <v>7</v>
      </c>
      <c r="N489" s="7" t="str">
        <f>VLOOKUP(Ventas!D489,Vendedores!A:G,7,0)</f>
        <v>Vendedor Jr</v>
      </c>
      <c r="O489">
        <f>VLOOKUP(D489,Vendedores!A:H,8,0)</f>
        <v>2</v>
      </c>
      <c r="P489" s="18">
        <f t="shared" si="81"/>
        <v>48</v>
      </c>
      <c r="Q489" s="9">
        <f t="shared" si="77"/>
        <v>24</v>
      </c>
      <c r="R489" s="9">
        <f t="shared" si="87"/>
        <v>24</v>
      </c>
      <c r="S489" s="9">
        <f t="shared" si="82"/>
        <v>24</v>
      </c>
      <c r="T489" s="9">
        <f>VLOOKUP(O489,Comisiones!A:N,HLOOKUP(G489,Comisiones!$1:$7,2,0),0)</f>
        <v>0.17</v>
      </c>
      <c r="U489" s="9">
        <f t="shared" si="78"/>
        <v>864</v>
      </c>
      <c r="V489" s="9">
        <f t="shared" si="83"/>
        <v>432</v>
      </c>
      <c r="W489" s="9">
        <f t="shared" si="84"/>
        <v>146.88000000000002</v>
      </c>
      <c r="X489" s="9">
        <f t="shared" si="85"/>
        <v>285.12</v>
      </c>
      <c r="Y489" s="11">
        <f t="shared" si="86"/>
        <v>0.33</v>
      </c>
    </row>
    <row r="490" spans="1:25" x14ac:dyDescent="0.2">
      <c r="A490" s="2">
        <v>489</v>
      </c>
      <c r="B490" s="3">
        <v>45090</v>
      </c>
      <c r="C490" s="2">
        <v>4</v>
      </c>
      <c r="D490" s="2">
        <v>40</v>
      </c>
      <c r="E490" s="2">
        <v>10</v>
      </c>
      <c r="F490" t="str">
        <f t="shared" si="79"/>
        <v>Tuesday</v>
      </c>
      <c r="G490" t="str">
        <f t="shared" si="80"/>
        <v>June</v>
      </c>
      <c r="H490" t="str">
        <f>VLOOKUP(C490,Productos!A:B,2,0)</f>
        <v>Producto D</v>
      </c>
      <c r="I490">
        <f>VLOOKUP(Ventas!C490,Productos!A:C,3,0)</f>
        <v>14</v>
      </c>
      <c r="J490">
        <f>VLOOKUP(C490,Productos!$A$1:$D$11,4,0)</f>
        <v>28</v>
      </c>
      <c r="K490" s="7" t="str">
        <f>VLOOKUP(D490,Vendedores!$A$1:$F$5000,6,0)</f>
        <v>Martin, Carmen</v>
      </c>
      <c r="L490" s="7">
        <f>VLOOKUP(D490,Vendedores!$A$1:$E$50000,5,0)</f>
        <v>1598</v>
      </c>
      <c r="M490">
        <f>VLOOKUP(D490,Vendedores!A:F,2,FALSE)</f>
        <v>8</v>
      </c>
      <c r="N490" s="7" t="str">
        <f>VLOOKUP(Ventas!D490,Vendedores!A:G,7,0)</f>
        <v>Pasante</v>
      </c>
      <c r="O490">
        <f>VLOOKUP(D490,Vendedores!A:H,8,0)</f>
        <v>1</v>
      </c>
      <c r="P490" s="18">
        <f t="shared" si="81"/>
        <v>28</v>
      </c>
      <c r="Q490" s="9">
        <f t="shared" si="77"/>
        <v>14.700000000000001</v>
      </c>
      <c r="R490" s="9">
        <f t="shared" si="87"/>
        <v>14</v>
      </c>
      <c r="S490" s="9">
        <f t="shared" si="82"/>
        <v>14.700000000000001</v>
      </c>
      <c r="T490" s="9">
        <f>VLOOKUP(O490,Comisiones!A:N,HLOOKUP(G490,Comisiones!$1:$7,2,0),0)</f>
        <v>0.15</v>
      </c>
      <c r="U490" s="9">
        <f t="shared" si="78"/>
        <v>280</v>
      </c>
      <c r="V490" s="9">
        <f t="shared" si="83"/>
        <v>147</v>
      </c>
      <c r="W490" s="9">
        <f t="shared" si="84"/>
        <v>42</v>
      </c>
      <c r="X490" s="9">
        <f t="shared" si="85"/>
        <v>91</v>
      </c>
      <c r="Y490" s="11">
        <f t="shared" si="86"/>
        <v>0.32500000000000001</v>
      </c>
    </row>
    <row r="491" spans="1:25" x14ac:dyDescent="0.2">
      <c r="A491" s="2">
        <v>490</v>
      </c>
      <c r="B491" s="3">
        <v>45091</v>
      </c>
      <c r="C491" s="2">
        <v>10</v>
      </c>
      <c r="D491" s="2">
        <v>16</v>
      </c>
      <c r="E491" s="2">
        <v>8</v>
      </c>
      <c r="F491" t="str">
        <f t="shared" si="79"/>
        <v>Wednesday</v>
      </c>
      <c r="G491" t="str">
        <f t="shared" si="80"/>
        <v>June</v>
      </c>
      <c r="H491" t="str">
        <f>VLOOKUP(C491,Productos!A:B,2,0)</f>
        <v>Producto J</v>
      </c>
      <c r="I491">
        <f>VLOOKUP(Ventas!C491,Productos!A:C,3,0)</f>
        <v>29</v>
      </c>
      <c r="J491">
        <f>VLOOKUP(C491,Productos!$A$1:$D$11,4,0)</f>
        <v>58</v>
      </c>
      <c r="K491" s="7" t="str">
        <f>VLOOKUP(D491,Vendedores!$A$1:$F$5000,6,0)</f>
        <v>Martin, Francisco</v>
      </c>
      <c r="L491" s="7">
        <f>VLOOKUP(D491,Vendedores!$A$1:$E$50000,5,0)</f>
        <v>2456</v>
      </c>
      <c r="M491">
        <f>VLOOKUP(D491,Vendedores!A:F,2,FALSE)</f>
        <v>7</v>
      </c>
      <c r="N491" s="7" t="str">
        <f>VLOOKUP(Ventas!D491,Vendedores!A:G,7,0)</f>
        <v>Vendedor Jr</v>
      </c>
      <c r="O491">
        <f>VLOOKUP(D491,Vendedores!A:H,8,0)</f>
        <v>2</v>
      </c>
      <c r="P491" s="18">
        <f t="shared" si="81"/>
        <v>58</v>
      </c>
      <c r="Q491" s="9">
        <f t="shared" si="77"/>
        <v>29</v>
      </c>
      <c r="R491" s="9">
        <f t="shared" si="87"/>
        <v>29</v>
      </c>
      <c r="S491" s="9">
        <f t="shared" si="82"/>
        <v>29</v>
      </c>
      <c r="T491" s="9">
        <f>VLOOKUP(O491,Comisiones!A:N,HLOOKUP(G491,Comisiones!$1:$7,2,0),0)</f>
        <v>0.17</v>
      </c>
      <c r="U491" s="9">
        <f t="shared" si="78"/>
        <v>464</v>
      </c>
      <c r="V491" s="9">
        <f t="shared" si="83"/>
        <v>232</v>
      </c>
      <c r="W491" s="9">
        <f t="shared" si="84"/>
        <v>78.88000000000001</v>
      </c>
      <c r="X491" s="9">
        <f t="shared" si="85"/>
        <v>153.12</v>
      </c>
      <c r="Y491" s="11">
        <f t="shared" si="86"/>
        <v>0.33</v>
      </c>
    </row>
    <row r="492" spans="1:25" x14ac:dyDescent="0.2">
      <c r="A492" s="2">
        <v>491</v>
      </c>
      <c r="B492" s="3">
        <v>45091</v>
      </c>
      <c r="C492" s="2">
        <v>1</v>
      </c>
      <c r="D492" s="2">
        <v>9</v>
      </c>
      <c r="E492" s="2">
        <v>17</v>
      </c>
      <c r="F492" t="str">
        <f t="shared" si="79"/>
        <v>Wednesday</v>
      </c>
      <c r="G492" t="str">
        <f t="shared" si="80"/>
        <v>June</v>
      </c>
      <c r="H492" t="str">
        <f>VLOOKUP(C492,Productos!A:B,2,0)</f>
        <v>Producto A</v>
      </c>
      <c r="I492">
        <f>VLOOKUP(Ventas!C492,Productos!A:C,3,0)</f>
        <v>10</v>
      </c>
      <c r="J492">
        <f>VLOOKUP(C492,Productos!$A$1:$D$11,4,0)</f>
        <v>20</v>
      </c>
      <c r="K492" s="7" t="str">
        <f>VLOOKUP(D492,Vendedores!$A$1:$F$5000,6,0)</f>
        <v>Gomez, Jose</v>
      </c>
      <c r="L492" s="7">
        <f>VLOOKUP(D492,Vendedores!$A$1:$E$50000,5,0)</f>
        <v>5400</v>
      </c>
      <c r="M492">
        <f>VLOOKUP(D492,Vendedores!A:F,2,FALSE)</f>
        <v>4</v>
      </c>
      <c r="N492" s="7" t="str">
        <f>VLOOKUP(Ventas!D492,Vendedores!A:G,7,0)</f>
        <v>Jefe</v>
      </c>
      <c r="O492">
        <f>VLOOKUP(D492,Vendedores!A:H,8,0)</f>
        <v>3</v>
      </c>
      <c r="P492" s="18">
        <f t="shared" si="81"/>
        <v>20</v>
      </c>
      <c r="Q492" s="9">
        <f t="shared" si="77"/>
        <v>10.5</v>
      </c>
      <c r="R492" s="9">
        <f t="shared" si="87"/>
        <v>10</v>
      </c>
      <c r="S492" s="9">
        <f t="shared" si="82"/>
        <v>10.5</v>
      </c>
      <c r="T492" s="9">
        <f>VLOOKUP(O492,Comisiones!A:N,HLOOKUP(G492,Comisiones!$1:$7,2,0),0)</f>
        <v>0.19</v>
      </c>
      <c r="U492" s="9">
        <f t="shared" si="78"/>
        <v>340</v>
      </c>
      <c r="V492" s="9">
        <f t="shared" si="83"/>
        <v>178.5</v>
      </c>
      <c r="W492" s="9">
        <f t="shared" si="84"/>
        <v>64.599999999999994</v>
      </c>
      <c r="X492" s="9">
        <f t="shared" si="85"/>
        <v>96.9</v>
      </c>
      <c r="Y492" s="11">
        <f t="shared" si="86"/>
        <v>0.28500000000000003</v>
      </c>
    </row>
    <row r="493" spans="1:25" x14ac:dyDescent="0.2">
      <c r="A493" s="2">
        <v>492</v>
      </c>
      <c r="B493" s="3">
        <v>45091</v>
      </c>
      <c r="C493" s="2">
        <v>2</v>
      </c>
      <c r="D493" s="2">
        <v>38</v>
      </c>
      <c r="E493" s="2">
        <v>14</v>
      </c>
      <c r="F493" t="str">
        <f t="shared" si="79"/>
        <v>Wednesday</v>
      </c>
      <c r="G493" t="str">
        <f t="shared" si="80"/>
        <v>June</v>
      </c>
      <c r="H493" t="str">
        <f>VLOOKUP(C493,Productos!A:B,2,0)</f>
        <v>Producto B</v>
      </c>
      <c r="I493">
        <f>VLOOKUP(Ventas!C493,Productos!A:C,3,0)</f>
        <v>14</v>
      </c>
      <c r="J493">
        <f>VLOOKUP(C493,Productos!$A$1:$D$11,4,0)</f>
        <v>28</v>
      </c>
      <c r="K493" s="7" t="str">
        <f>VLOOKUP(D493,Vendedores!$A$1:$F$5000,6,0)</f>
        <v>Fernandez, Jose</v>
      </c>
      <c r="L493" s="7">
        <f>VLOOKUP(D493,Vendedores!$A$1:$E$50000,5,0)</f>
        <v>3055</v>
      </c>
      <c r="M493">
        <f>VLOOKUP(D493,Vendedores!A:F,2,FALSE)</f>
        <v>6</v>
      </c>
      <c r="N493" s="7" t="str">
        <f>VLOOKUP(Ventas!D493,Vendedores!A:G,7,0)</f>
        <v>Vendedor Ssr</v>
      </c>
      <c r="O493">
        <f>VLOOKUP(D493,Vendedores!A:H,8,0)</f>
        <v>2</v>
      </c>
      <c r="P493" s="18">
        <f t="shared" si="81"/>
        <v>28</v>
      </c>
      <c r="Q493" s="9">
        <f t="shared" si="77"/>
        <v>14.700000000000001</v>
      </c>
      <c r="R493" s="9">
        <f t="shared" si="87"/>
        <v>14</v>
      </c>
      <c r="S493" s="9">
        <f t="shared" si="82"/>
        <v>14.700000000000001</v>
      </c>
      <c r="T493" s="9">
        <f>VLOOKUP(O493,Comisiones!A:N,HLOOKUP(G493,Comisiones!$1:$7,2,0),0)</f>
        <v>0.17</v>
      </c>
      <c r="U493" s="9">
        <f t="shared" si="78"/>
        <v>392</v>
      </c>
      <c r="V493" s="9">
        <f t="shared" si="83"/>
        <v>205.8</v>
      </c>
      <c r="W493" s="9">
        <f t="shared" si="84"/>
        <v>66.64</v>
      </c>
      <c r="X493" s="9">
        <f t="shared" si="85"/>
        <v>119.56</v>
      </c>
      <c r="Y493" s="11">
        <f t="shared" si="86"/>
        <v>0.30499999999999999</v>
      </c>
    </row>
    <row r="494" spans="1:25" x14ac:dyDescent="0.2">
      <c r="A494" s="2">
        <v>493</v>
      </c>
      <c r="B494" s="3">
        <v>45092</v>
      </c>
      <c r="C494" s="2">
        <v>9</v>
      </c>
      <c r="D494" s="2">
        <v>19</v>
      </c>
      <c r="E494" s="2">
        <v>20</v>
      </c>
      <c r="F494" t="str">
        <f t="shared" si="79"/>
        <v>Thursday</v>
      </c>
      <c r="G494" t="str">
        <f t="shared" si="80"/>
        <v>June</v>
      </c>
      <c r="H494" t="str">
        <f>VLOOKUP(C494,Productos!A:B,2,0)</f>
        <v>Producto I</v>
      </c>
      <c r="I494">
        <f>VLOOKUP(Ventas!C494,Productos!A:C,3,0)</f>
        <v>26</v>
      </c>
      <c r="J494">
        <f>VLOOKUP(C494,Productos!$A$1:$D$11,4,0)</f>
        <v>52</v>
      </c>
      <c r="K494" s="7" t="str">
        <f>VLOOKUP(D494,Vendedores!$A$1:$F$5000,6,0)</f>
        <v>Rodriguez, Maria</v>
      </c>
      <c r="L494" s="7">
        <f>VLOOKUP(D494,Vendedores!$A$1:$E$50000,5,0)</f>
        <v>4862</v>
      </c>
      <c r="M494">
        <f>VLOOKUP(D494,Vendedores!A:F,2,FALSE)</f>
        <v>5</v>
      </c>
      <c r="N494" s="7" t="str">
        <f>VLOOKUP(Ventas!D494,Vendedores!A:G,7,0)</f>
        <v>Vendedor Sr</v>
      </c>
      <c r="O494">
        <f>VLOOKUP(D494,Vendedores!A:H,8,0)</f>
        <v>2</v>
      </c>
      <c r="P494" s="18">
        <f t="shared" si="81"/>
        <v>52</v>
      </c>
      <c r="Q494" s="9">
        <f t="shared" si="77"/>
        <v>26</v>
      </c>
      <c r="R494" s="9">
        <f t="shared" si="87"/>
        <v>26</v>
      </c>
      <c r="S494" s="9">
        <f t="shared" si="82"/>
        <v>26</v>
      </c>
      <c r="T494" s="9">
        <f>VLOOKUP(O494,Comisiones!A:N,HLOOKUP(G494,Comisiones!$1:$7,2,0),0)</f>
        <v>0.17</v>
      </c>
      <c r="U494" s="9">
        <f t="shared" si="78"/>
        <v>1040</v>
      </c>
      <c r="V494" s="9">
        <f t="shared" si="83"/>
        <v>520</v>
      </c>
      <c r="W494" s="9">
        <f t="shared" si="84"/>
        <v>176.8</v>
      </c>
      <c r="X494" s="9">
        <f t="shared" si="85"/>
        <v>343.20000000000005</v>
      </c>
      <c r="Y494" s="11">
        <f t="shared" si="86"/>
        <v>0.33000000000000007</v>
      </c>
    </row>
    <row r="495" spans="1:25" x14ac:dyDescent="0.2">
      <c r="A495" s="2">
        <v>494</v>
      </c>
      <c r="B495" s="3">
        <v>45092</v>
      </c>
      <c r="C495" s="2">
        <v>7</v>
      </c>
      <c r="D495" s="2">
        <v>9</v>
      </c>
      <c r="E495" s="2">
        <v>19</v>
      </c>
      <c r="F495" t="str">
        <f t="shared" si="79"/>
        <v>Thursday</v>
      </c>
      <c r="G495" t="str">
        <f t="shared" si="80"/>
        <v>June</v>
      </c>
      <c r="H495" t="str">
        <f>VLOOKUP(C495,Productos!A:B,2,0)</f>
        <v>Producto G</v>
      </c>
      <c r="I495">
        <f>VLOOKUP(Ventas!C495,Productos!A:C,3,0)</f>
        <v>17</v>
      </c>
      <c r="J495">
        <f>VLOOKUP(C495,Productos!$A$1:$D$11,4,0)</f>
        <v>34</v>
      </c>
      <c r="K495" s="7" t="str">
        <f>VLOOKUP(D495,Vendedores!$A$1:$F$5000,6,0)</f>
        <v>Gomez, Jose</v>
      </c>
      <c r="L495" s="7">
        <f>VLOOKUP(D495,Vendedores!$A$1:$E$50000,5,0)</f>
        <v>5400</v>
      </c>
      <c r="M495">
        <f>VLOOKUP(D495,Vendedores!A:F,2,FALSE)</f>
        <v>4</v>
      </c>
      <c r="N495" s="7" t="str">
        <f>VLOOKUP(Ventas!D495,Vendedores!A:G,7,0)</f>
        <v>Jefe</v>
      </c>
      <c r="O495">
        <f>VLOOKUP(D495,Vendedores!A:H,8,0)</f>
        <v>3</v>
      </c>
      <c r="P495" s="18">
        <f t="shared" si="81"/>
        <v>34</v>
      </c>
      <c r="Q495" s="9">
        <f t="shared" si="77"/>
        <v>17</v>
      </c>
      <c r="R495" s="9">
        <f t="shared" si="87"/>
        <v>17</v>
      </c>
      <c r="S495" s="9">
        <f t="shared" si="82"/>
        <v>17</v>
      </c>
      <c r="T495" s="9">
        <f>VLOOKUP(O495,Comisiones!A:N,HLOOKUP(G495,Comisiones!$1:$7,2,0),0)</f>
        <v>0.19</v>
      </c>
      <c r="U495" s="9">
        <f t="shared" si="78"/>
        <v>646</v>
      </c>
      <c r="V495" s="9">
        <f t="shared" si="83"/>
        <v>323</v>
      </c>
      <c r="W495" s="9">
        <f t="shared" si="84"/>
        <v>122.74</v>
      </c>
      <c r="X495" s="9">
        <f t="shared" si="85"/>
        <v>200.26</v>
      </c>
      <c r="Y495" s="11">
        <f t="shared" si="86"/>
        <v>0.31</v>
      </c>
    </row>
    <row r="496" spans="1:25" x14ac:dyDescent="0.2">
      <c r="A496" s="2">
        <v>495</v>
      </c>
      <c r="B496" s="3">
        <v>45092</v>
      </c>
      <c r="C496" s="2">
        <v>8</v>
      </c>
      <c r="D496" s="2">
        <v>16</v>
      </c>
      <c r="E496" s="2">
        <v>15</v>
      </c>
      <c r="F496" t="str">
        <f t="shared" si="79"/>
        <v>Thursday</v>
      </c>
      <c r="G496" t="str">
        <f t="shared" si="80"/>
        <v>June</v>
      </c>
      <c r="H496" t="str">
        <f>VLOOKUP(C496,Productos!A:B,2,0)</f>
        <v>Producto H</v>
      </c>
      <c r="I496">
        <f>VLOOKUP(Ventas!C496,Productos!A:C,3,0)</f>
        <v>14</v>
      </c>
      <c r="J496">
        <f>VLOOKUP(C496,Productos!$A$1:$D$11,4,0)</f>
        <v>28</v>
      </c>
      <c r="K496" s="7" t="str">
        <f>VLOOKUP(D496,Vendedores!$A$1:$F$5000,6,0)</f>
        <v>Martin, Francisco</v>
      </c>
      <c r="L496" s="7">
        <f>VLOOKUP(D496,Vendedores!$A$1:$E$50000,5,0)</f>
        <v>2456</v>
      </c>
      <c r="M496">
        <f>VLOOKUP(D496,Vendedores!A:F,2,FALSE)</f>
        <v>7</v>
      </c>
      <c r="N496" s="7" t="str">
        <f>VLOOKUP(Ventas!D496,Vendedores!A:G,7,0)</f>
        <v>Vendedor Jr</v>
      </c>
      <c r="O496">
        <f>VLOOKUP(D496,Vendedores!A:H,8,0)</f>
        <v>2</v>
      </c>
      <c r="P496" s="18">
        <f t="shared" si="81"/>
        <v>28</v>
      </c>
      <c r="Q496" s="9">
        <f t="shared" si="77"/>
        <v>14</v>
      </c>
      <c r="R496" s="9">
        <f t="shared" si="87"/>
        <v>14</v>
      </c>
      <c r="S496" s="9">
        <f t="shared" si="82"/>
        <v>14</v>
      </c>
      <c r="T496" s="9">
        <f>VLOOKUP(O496,Comisiones!A:N,HLOOKUP(G496,Comisiones!$1:$7,2,0),0)</f>
        <v>0.17</v>
      </c>
      <c r="U496" s="9">
        <f t="shared" si="78"/>
        <v>420</v>
      </c>
      <c r="V496" s="9">
        <f t="shared" si="83"/>
        <v>210</v>
      </c>
      <c r="W496" s="9">
        <f t="shared" si="84"/>
        <v>71.400000000000006</v>
      </c>
      <c r="X496" s="9">
        <f t="shared" si="85"/>
        <v>138.60000000000002</v>
      </c>
      <c r="Y496" s="11">
        <f t="shared" si="86"/>
        <v>0.33000000000000007</v>
      </c>
    </row>
    <row r="497" spans="1:25" x14ac:dyDescent="0.2">
      <c r="A497" s="2">
        <v>496</v>
      </c>
      <c r="B497" s="3">
        <v>45093</v>
      </c>
      <c r="C497" s="2">
        <v>1</v>
      </c>
      <c r="D497" s="2">
        <v>22</v>
      </c>
      <c r="E497" s="2">
        <v>20</v>
      </c>
      <c r="F497" t="str">
        <f t="shared" si="79"/>
        <v>Friday</v>
      </c>
      <c r="G497" t="str">
        <f t="shared" si="80"/>
        <v>June</v>
      </c>
      <c r="H497" t="str">
        <f>VLOOKUP(C497,Productos!A:B,2,0)</f>
        <v>Producto A</v>
      </c>
      <c r="I497">
        <f>VLOOKUP(Ventas!C497,Productos!A:C,3,0)</f>
        <v>10</v>
      </c>
      <c r="J497">
        <f>VLOOKUP(C497,Productos!$A$1:$D$11,4,0)</f>
        <v>20</v>
      </c>
      <c r="K497" s="7" t="str">
        <f>VLOOKUP(D497,Vendedores!$A$1:$F$5000,6,0)</f>
        <v>Lopez, Ana</v>
      </c>
      <c r="L497" s="7">
        <f>VLOOKUP(D497,Vendedores!$A$1:$E$50000,5,0)</f>
        <v>1601</v>
      </c>
      <c r="M497">
        <f>VLOOKUP(D497,Vendedores!A:F,2,FALSE)</f>
        <v>8</v>
      </c>
      <c r="N497" s="7" t="str">
        <f>VLOOKUP(Ventas!D497,Vendedores!A:G,7,0)</f>
        <v>Pasante</v>
      </c>
      <c r="O497">
        <f>VLOOKUP(D497,Vendedores!A:H,8,0)</f>
        <v>1</v>
      </c>
      <c r="P497" s="18">
        <f t="shared" si="81"/>
        <v>20</v>
      </c>
      <c r="Q497" s="9">
        <f t="shared" si="77"/>
        <v>10.5</v>
      </c>
      <c r="R497" s="9">
        <f t="shared" si="87"/>
        <v>10</v>
      </c>
      <c r="S497" s="9">
        <f t="shared" si="82"/>
        <v>10.5</v>
      </c>
      <c r="T497" s="9">
        <f>VLOOKUP(O497,Comisiones!A:N,HLOOKUP(G497,Comisiones!$1:$7,2,0),0)</f>
        <v>0.15</v>
      </c>
      <c r="U497" s="9">
        <f t="shared" si="78"/>
        <v>400</v>
      </c>
      <c r="V497" s="9">
        <f t="shared" si="83"/>
        <v>210</v>
      </c>
      <c r="W497" s="9">
        <f t="shared" si="84"/>
        <v>60</v>
      </c>
      <c r="X497" s="9">
        <f t="shared" si="85"/>
        <v>130</v>
      </c>
      <c r="Y497" s="11">
        <f t="shared" si="86"/>
        <v>0.32500000000000001</v>
      </c>
    </row>
    <row r="498" spans="1:25" x14ac:dyDescent="0.2">
      <c r="A498" s="2">
        <v>497</v>
      </c>
      <c r="B498" s="3">
        <v>45093</v>
      </c>
      <c r="C498" s="2">
        <v>6</v>
      </c>
      <c r="D498" s="2">
        <v>7</v>
      </c>
      <c r="E498" s="2">
        <v>17</v>
      </c>
      <c r="F498" t="str">
        <f t="shared" si="79"/>
        <v>Friday</v>
      </c>
      <c r="G498" t="str">
        <f t="shared" si="80"/>
        <v>June</v>
      </c>
      <c r="H498" t="str">
        <f>VLOOKUP(C498,Productos!A:B,2,0)</f>
        <v>Producto F</v>
      </c>
      <c r="I498">
        <f>VLOOKUP(Ventas!C498,Productos!A:C,3,0)</f>
        <v>16</v>
      </c>
      <c r="J498">
        <f>VLOOKUP(C498,Productos!$A$1:$D$11,4,0)</f>
        <v>32</v>
      </c>
      <c r="K498" s="7" t="str">
        <f>VLOOKUP(D498,Vendedores!$A$1:$F$5000,6,0)</f>
        <v>Sanchez, Antonio</v>
      </c>
      <c r="L498" s="7">
        <f>VLOOKUP(D498,Vendedores!$A$1:$E$50000,5,0)</f>
        <v>1810</v>
      </c>
      <c r="M498">
        <f>VLOOKUP(D498,Vendedores!A:F,2,FALSE)</f>
        <v>8</v>
      </c>
      <c r="N498" s="7" t="str">
        <f>VLOOKUP(Ventas!D498,Vendedores!A:G,7,0)</f>
        <v>Pasante</v>
      </c>
      <c r="O498">
        <f>VLOOKUP(D498,Vendedores!A:H,8,0)</f>
        <v>1</v>
      </c>
      <c r="P498" s="18">
        <f t="shared" si="81"/>
        <v>32</v>
      </c>
      <c r="Q498" s="9">
        <f t="shared" si="77"/>
        <v>16</v>
      </c>
      <c r="R498" s="9">
        <f t="shared" si="87"/>
        <v>16</v>
      </c>
      <c r="S498" s="9">
        <f t="shared" si="82"/>
        <v>16</v>
      </c>
      <c r="T498" s="9">
        <f>VLOOKUP(O498,Comisiones!A:N,HLOOKUP(G498,Comisiones!$1:$7,2,0),0)</f>
        <v>0.15</v>
      </c>
      <c r="U498" s="9">
        <f t="shared" si="78"/>
        <v>544</v>
      </c>
      <c r="V498" s="9">
        <f t="shared" si="83"/>
        <v>272</v>
      </c>
      <c r="W498" s="9">
        <f t="shared" si="84"/>
        <v>81.599999999999994</v>
      </c>
      <c r="X498" s="9">
        <f t="shared" si="85"/>
        <v>190.39999999999998</v>
      </c>
      <c r="Y498" s="11">
        <f t="shared" si="86"/>
        <v>0.35</v>
      </c>
    </row>
    <row r="499" spans="1:25" x14ac:dyDescent="0.2">
      <c r="A499" s="2">
        <v>498</v>
      </c>
      <c r="B499" s="3">
        <v>45093</v>
      </c>
      <c r="C499" s="2">
        <v>10</v>
      </c>
      <c r="D499" s="2">
        <v>25</v>
      </c>
      <c r="E499" s="2">
        <v>18</v>
      </c>
      <c r="F499" t="str">
        <f t="shared" si="79"/>
        <v>Friday</v>
      </c>
      <c r="G499" t="str">
        <f t="shared" si="80"/>
        <v>June</v>
      </c>
      <c r="H499" t="str">
        <f>VLOOKUP(C499,Productos!A:B,2,0)</f>
        <v>Producto J</v>
      </c>
      <c r="I499">
        <f>VLOOKUP(Ventas!C499,Productos!A:C,3,0)</f>
        <v>29</v>
      </c>
      <c r="J499">
        <f>VLOOKUP(C499,Productos!$A$1:$D$11,4,0)</f>
        <v>58</v>
      </c>
      <c r="K499" s="7" t="str">
        <f>VLOOKUP(D499,Vendedores!$A$1:$F$5000,6,0)</f>
        <v>Perez, Laura</v>
      </c>
      <c r="L499" s="7">
        <f>VLOOKUP(D499,Vendedores!$A$1:$E$50000,5,0)</f>
        <v>3586</v>
      </c>
      <c r="M499">
        <f>VLOOKUP(D499,Vendedores!A:F,2,FALSE)</f>
        <v>6</v>
      </c>
      <c r="N499" s="7" t="str">
        <f>VLOOKUP(Ventas!D499,Vendedores!A:G,7,0)</f>
        <v>Vendedor Ssr</v>
      </c>
      <c r="O499">
        <f>VLOOKUP(D499,Vendedores!A:H,8,0)</f>
        <v>2</v>
      </c>
      <c r="P499" s="18">
        <f t="shared" si="81"/>
        <v>58</v>
      </c>
      <c r="Q499" s="9">
        <f t="shared" si="77"/>
        <v>29</v>
      </c>
      <c r="R499" s="9">
        <f t="shared" si="87"/>
        <v>29</v>
      </c>
      <c r="S499" s="9">
        <f t="shared" si="82"/>
        <v>29</v>
      </c>
      <c r="T499" s="9">
        <f>VLOOKUP(O499,Comisiones!A:N,HLOOKUP(G499,Comisiones!$1:$7,2,0),0)</f>
        <v>0.17</v>
      </c>
      <c r="U499" s="9">
        <f t="shared" si="78"/>
        <v>1044</v>
      </c>
      <c r="V499" s="9">
        <f t="shared" si="83"/>
        <v>522</v>
      </c>
      <c r="W499" s="9">
        <f t="shared" si="84"/>
        <v>177.48000000000002</v>
      </c>
      <c r="X499" s="9">
        <f t="shared" si="85"/>
        <v>344.52</v>
      </c>
      <c r="Y499" s="11">
        <f t="shared" si="86"/>
        <v>0.32999999999999996</v>
      </c>
    </row>
    <row r="500" spans="1:25" x14ac:dyDescent="0.2">
      <c r="A500" s="2">
        <v>499</v>
      </c>
      <c r="B500" s="3">
        <v>45094</v>
      </c>
      <c r="C500" s="2">
        <v>9</v>
      </c>
      <c r="D500" s="2">
        <v>40</v>
      </c>
      <c r="E500" s="2">
        <v>19</v>
      </c>
      <c r="F500" t="str">
        <f t="shared" si="79"/>
        <v>Saturday</v>
      </c>
      <c r="G500" t="str">
        <f t="shared" si="80"/>
        <v>June</v>
      </c>
      <c r="H500" t="str">
        <f>VLOOKUP(C500,Productos!A:B,2,0)</f>
        <v>Producto I</v>
      </c>
      <c r="I500">
        <f>VLOOKUP(Ventas!C500,Productos!A:C,3,0)</f>
        <v>26</v>
      </c>
      <c r="J500">
        <f>VLOOKUP(C500,Productos!$A$1:$D$11,4,0)</f>
        <v>52</v>
      </c>
      <c r="K500" s="7" t="str">
        <f>VLOOKUP(D500,Vendedores!$A$1:$F$5000,6,0)</f>
        <v>Martin, Carmen</v>
      </c>
      <c r="L500" s="7">
        <f>VLOOKUP(D500,Vendedores!$A$1:$E$50000,5,0)</f>
        <v>1598</v>
      </c>
      <c r="M500">
        <f>VLOOKUP(D500,Vendedores!A:F,2,FALSE)</f>
        <v>8</v>
      </c>
      <c r="N500" s="7" t="str">
        <f>VLOOKUP(Ventas!D500,Vendedores!A:G,7,0)</f>
        <v>Pasante</v>
      </c>
      <c r="O500">
        <f>VLOOKUP(D500,Vendedores!A:H,8,0)</f>
        <v>1</v>
      </c>
      <c r="P500" s="18">
        <f t="shared" si="81"/>
        <v>52</v>
      </c>
      <c r="Q500" s="9">
        <f t="shared" si="77"/>
        <v>26</v>
      </c>
      <c r="R500" s="9">
        <f t="shared" si="87"/>
        <v>26</v>
      </c>
      <c r="S500" s="9">
        <f t="shared" si="82"/>
        <v>26</v>
      </c>
      <c r="T500" s="9">
        <f>VLOOKUP(O500,Comisiones!A:N,HLOOKUP(G500,Comisiones!$1:$7,2,0),0)</f>
        <v>0.15</v>
      </c>
      <c r="U500" s="9">
        <f t="shared" si="78"/>
        <v>988</v>
      </c>
      <c r="V500" s="9">
        <f t="shared" si="83"/>
        <v>494</v>
      </c>
      <c r="W500" s="9">
        <f t="shared" si="84"/>
        <v>148.19999999999999</v>
      </c>
      <c r="X500" s="9">
        <f t="shared" si="85"/>
        <v>345.79999999999995</v>
      </c>
      <c r="Y500" s="11">
        <f t="shared" si="86"/>
        <v>0.35</v>
      </c>
    </row>
    <row r="501" spans="1:25" x14ac:dyDescent="0.2">
      <c r="A501" s="2">
        <v>500</v>
      </c>
      <c r="B501" s="3">
        <v>45094</v>
      </c>
      <c r="C501" s="2">
        <v>4</v>
      </c>
      <c r="D501" s="2">
        <v>28</v>
      </c>
      <c r="E501" s="2">
        <v>13</v>
      </c>
      <c r="F501" t="str">
        <f t="shared" si="79"/>
        <v>Saturday</v>
      </c>
      <c r="G501" t="str">
        <f t="shared" si="80"/>
        <v>June</v>
      </c>
      <c r="H501" t="str">
        <f>VLOOKUP(C501,Productos!A:B,2,0)</f>
        <v>Producto D</v>
      </c>
      <c r="I501">
        <f>VLOOKUP(Ventas!C501,Productos!A:C,3,0)</f>
        <v>14</v>
      </c>
      <c r="J501">
        <f>VLOOKUP(C501,Productos!$A$1:$D$11,4,0)</f>
        <v>28</v>
      </c>
      <c r="K501" s="7" t="str">
        <f>VLOOKUP(D501,Vendedores!$A$1:$F$5000,6,0)</f>
        <v>Garcia, Manuel</v>
      </c>
      <c r="L501" s="7">
        <f>VLOOKUP(D501,Vendedores!$A$1:$E$50000,5,0)</f>
        <v>5249</v>
      </c>
      <c r="M501">
        <f>VLOOKUP(D501,Vendedores!A:F,2,FALSE)</f>
        <v>4</v>
      </c>
      <c r="N501" s="7" t="str">
        <f>VLOOKUP(Ventas!D501,Vendedores!A:G,7,0)</f>
        <v>Jefe</v>
      </c>
      <c r="O501">
        <f>VLOOKUP(D501,Vendedores!A:H,8,0)</f>
        <v>3</v>
      </c>
      <c r="P501" s="18">
        <f t="shared" si="81"/>
        <v>28</v>
      </c>
      <c r="Q501" s="9">
        <f t="shared" si="77"/>
        <v>14.700000000000001</v>
      </c>
      <c r="R501" s="9">
        <f t="shared" si="87"/>
        <v>14</v>
      </c>
      <c r="S501" s="9">
        <f t="shared" si="82"/>
        <v>14.700000000000001</v>
      </c>
      <c r="T501" s="9">
        <f>VLOOKUP(O501,Comisiones!A:N,HLOOKUP(G501,Comisiones!$1:$7,2,0),0)</f>
        <v>0.19</v>
      </c>
      <c r="U501" s="9">
        <f t="shared" si="78"/>
        <v>364</v>
      </c>
      <c r="V501" s="9">
        <f t="shared" si="83"/>
        <v>191.10000000000002</v>
      </c>
      <c r="W501" s="9">
        <f t="shared" si="84"/>
        <v>69.16</v>
      </c>
      <c r="X501" s="9">
        <f t="shared" si="85"/>
        <v>103.74000000000001</v>
      </c>
      <c r="Y501" s="11">
        <f t="shared" si="86"/>
        <v>0.28500000000000003</v>
      </c>
    </row>
    <row r="502" spans="1:25" x14ac:dyDescent="0.2">
      <c r="A502" s="2">
        <v>501</v>
      </c>
      <c r="B502" s="3">
        <v>45094</v>
      </c>
      <c r="C502" s="2">
        <v>6</v>
      </c>
      <c r="D502" s="2">
        <v>9</v>
      </c>
      <c r="E502" s="2">
        <v>11</v>
      </c>
      <c r="F502" t="str">
        <f t="shared" si="79"/>
        <v>Saturday</v>
      </c>
      <c r="G502" t="str">
        <f t="shared" si="80"/>
        <v>June</v>
      </c>
      <c r="H502" t="str">
        <f>VLOOKUP(C502,Productos!A:B,2,0)</f>
        <v>Producto F</v>
      </c>
      <c r="I502">
        <f>VLOOKUP(Ventas!C502,Productos!A:C,3,0)</f>
        <v>16</v>
      </c>
      <c r="J502">
        <f>VLOOKUP(C502,Productos!$A$1:$D$11,4,0)</f>
        <v>32</v>
      </c>
      <c r="K502" s="7" t="str">
        <f>VLOOKUP(D502,Vendedores!$A$1:$F$5000,6,0)</f>
        <v>Gomez, Jose</v>
      </c>
      <c r="L502" s="7">
        <f>VLOOKUP(D502,Vendedores!$A$1:$E$50000,5,0)</f>
        <v>5400</v>
      </c>
      <c r="M502">
        <f>VLOOKUP(D502,Vendedores!A:F,2,FALSE)</f>
        <v>4</v>
      </c>
      <c r="N502" s="7" t="str">
        <f>VLOOKUP(Ventas!D502,Vendedores!A:G,7,0)</f>
        <v>Jefe</v>
      </c>
      <c r="O502">
        <f>VLOOKUP(D502,Vendedores!A:H,8,0)</f>
        <v>3</v>
      </c>
      <c r="P502" s="18">
        <f t="shared" si="81"/>
        <v>32</v>
      </c>
      <c r="Q502" s="9">
        <f t="shared" si="77"/>
        <v>16</v>
      </c>
      <c r="R502" s="9">
        <f t="shared" si="87"/>
        <v>16</v>
      </c>
      <c r="S502" s="9">
        <f t="shared" si="82"/>
        <v>16</v>
      </c>
      <c r="T502" s="9">
        <f>VLOOKUP(O502,Comisiones!A:N,HLOOKUP(G502,Comisiones!$1:$7,2,0),0)</f>
        <v>0.19</v>
      </c>
      <c r="U502" s="9">
        <f t="shared" si="78"/>
        <v>352</v>
      </c>
      <c r="V502" s="9">
        <f t="shared" si="83"/>
        <v>176</v>
      </c>
      <c r="W502" s="9">
        <f t="shared" si="84"/>
        <v>66.88</v>
      </c>
      <c r="X502" s="9">
        <f t="shared" si="85"/>
        <v>109.12</v>
      </c>
      <c r="Y502" s="11">
        <f t="shared" si="86"/>
        <v>0.31</v>
      </c>
    </row>
    <row r="503" spans="1:25" x14ac:dyDescent="0.2">
      <c r="A503" s="2">
        <v>502</v>
      </c>
      <c r="B503" s="3">
        <v>45095</v>
      </c>
      <c r="C503" s="2">
        <v>5</v>
      </c>
      <c r="D503" s="2">
        <v>17</v>
      </c>
      <c r="E503" s="2">
        <v>8</v>
      </c>
      <c r="F503" t="str">
        <f t="shared" si="79"/>
        <v>Sunday</v>
      </c>
      <c r="G503" t="str">
        <f t="shared" si="80"/>
        <v>June</v>
      </c>
      <c r="H503" t="str">
        <f>VLOOKUP(C503,Productos!A:B,2,0)</f>
        <v>Producto E</v>
      </c>
      <c r="I503">
        <f>VLOOKUP(Ventas!C503,Productos!A:C,3,0)</f>
        <v>24</v>
      </c>
      <c r="J503">
        <f>VLOOKUP(C503,Productos!$A$1:$D$11,4,0)</f>
        <v>48</v>
      </c>
      <c r="K503" s="7" t="str">
        <f>VLOOKUP(D503,Vendedores!$A$1:$F$5000,6,0)</f>
        <v>Messi, Lionel</v>
      </c>
      <c r="L503" s="7">
        <f>VLOOKUP(D503,Vendedores!$A$1:$E$50000,5,0)</f>
        <v>8512</v>
      </c>
      <c r="M503">
        <f>VLOOKUP(D503,Vendedores!A:F,2,FALSE)</f>
        <v>1</v>
      </c>
      <c r="N503" s="7" t="str">
        <f>VLOOKUP(Ventas!D503,Vendedores!A:G,7,0)</f>
        <v>CEO</v>
      </c>
      <c r="O503">
        <f>VLOOKUP(D503,Vendedores!A:H,8,0)</f>
        <v>5</v>
      </c>
      <c r="P503" s="18">
        <f t="shared" si="81"/>
        <v>43.2</v>
      </c>
      <c r="Q503" s="9">
        <f t="shared" si="77"/>
        <v>24</v>
      </c>
      <c r="R503" s="9">
        <f t="shared" si="87"/>
        <v>24</v>
      </c>
      <c r="S503" s="9">
        <f t="shared" si="82"/>
        <v>24</v>
      </c>
      <c r="T503" s="9">
        <f>VLOOKUP(O503,Comisiones!A:N,HLOOKUP(G503,Comisiones!$1:$7,2,0),0)</f>
        <v>0.23</v>
      </c>
      <c r="U503" s="9">
        <f t="shared" si="78"/>
        <v>345.6</v>
      </c>
      <c r="V503" s="9">
        <f t="shared" si="83"/>
        <v>192</v>
      </c>
      <c r="W503" s="9">
        <f t="shared" si="84"/>
        <v>79.488000000000014</v>
      </c>
      <c r="X503" s="9">
        <f t="shared" si="85"/>
        <v>74.112000000000023</v>
      </c>
      <c r="Y503" s="11">
        <f t="shared" si="86"/>
        <v>0.21444444444444449</v>
      </c>
    </row>
    <row r="504" spans="1:25" x14ac:dyDescent="0.2">
      <c r="A504" s="2">
        <v>503</v>
      </c>
      <c r="B504" s="3">
        <v>45095</v>
      </c>
      <c r="C504" s="2">
        <v>2</v>
      </c>
      <c r="D504" s="2">
        <v>29</v>
      </c>
      <c r="E504" s="2">
        <v>17</v>
      </c>
      <c r="F504" t="str">
        <f t="shared" si="79"/>
        <v>Sunday</v>
      </c>
      <c r="G504" t="str">
        <f t="shared" si="80"/>
        <v>June</v>
      </c>
      <c r="H504" t="str">
        <f>VLOOKUP(C504,Productos!A:B,2,0)</f>
        <v>Producto B</v>
      </c>
      <c r="I504">
        <f>VLOOKUP(Ventas!C504,Productos!A:C,3,0)</f>
        <v>14</v>
      </c>
      <c r="J504">
        <f>VLOOKUP(C504,Productos!$A$1:$D$11,4,0)</f>
        <v>28</v>
      </c>
      <c r="K504" s="7" t="str">
        <f>VLOOKUP(D504,Vendedores!$A$1:$F$5000,6,0)</f>
        <v>Rodriguez, Jose</v>
      </c>
      <c r="L504" s="7">
        <f>VLOOKUP(D504,Vendedores!$A$1:$E$50000,5,0)</f>
        <v>4645</v>
      </c>
      <c r="M504">
        <f>VLOOKUP(D504,Vendedores!A:F,2,FALSE)</f>
        <v>5</v>
      </c>
      <c r="N504" s="7" t="str">
        <f>VLOOKUP(Ventas!D504,Vendedores!A:G,7,0)</f>
        <v>Vendedor Sr</v>
      </c>
      <c r="O504">
        <f>VLOOKUP(D504,Vendedores!A:H,8,0)</f>
        <v>2</v>
      </c>
      <c r="P504" s="18">
        <f t="shared" si="81"/>
        <v>33.6</v>
      </c>
      <c r="Q504" s="9">
        <f t="shared" si="77"/>
        <v>14.700000000000001</v>
      </c>
      <c r="R504" s="9">
        <f t="shared" si="87"/>
        <v>14</v>
      </c>
      <c r="S504" s="9">
        <f t="shared" si="82"/>
        <v>14.700000000000001</v>
      </c>
      <c r="T504" s="9">
        <f>VLOOKUP(O504,Comisiones!A:N,HLOOKUP(G504,Comisiones!$1:$7,2,0),0)</f>
        <v>0.17</v>
      </c>
      <c r="U504" s="9">
        <f t="shared" si="78"/>
        <v>571.20000000000005</v>
      </c>
      <c r="V504" s="9">
        <f t="shared" si="83"/>
        <v>249.9</v>
      </c>
      <c r="W504" s="9">
        <f t="shared" si="84"/>
        <v>97.104000000000013</v>
      </c>
      <c r="X504" s="9">
        <f t="shared" si="85"/>
        <v>224.19600000000003</v>
      </c>
      <c r="Y504" s="11">
        <f t="shared" si="86"/>
        <v>0.39250000000000002</v>
      </c>
    </row>
    <row r="505" spans="1:25" x14ac:dyDescent="0.2">
      <c r="A505" s="2">
        <v>504</v>
      </c>
      <c r="B505" s="3">
        <v>45095</v>
      </c>
      <c r="C505" s="2">
        <v>10</v>
      </c>
      <c r="D505" s="2">
        <v>8</v>
      </c>
      <c r="E505" s="2">
        <v>14</v>
      </c>
      <c r="F505" t="str">
        <f t="shared" si="79"/>
        <v>Sunday</v>
      </c>
      <c r="G505" t="str">
        <f t="shared" si="80"/>
        <v>June</v>
      </c>
      <c r="H505" t="str">
        <f>VLOOKUP(C505,Productos!A:B,2,0)</f>
        <v>Producto J</v>
      </c>
      <c r="I505">
        <f>VLOOKUP(Ventas!C505,Productos!A:C,3,0)</f>
        <v>29</v>
      </c>
      <c r="J505">
        <f>VLOOKUP(C505,Productos!$A$1:$D$11,4,0)</f>
        <v>58</v>
      </c>
      <c r="K505" s="7" t="str">
        <f>VLOOKUP(D505,Vendedores!$A$1:$F$5000,6,0)</f>
        <v>Perez, Manuel</v>
      </c>
      <c r="L505" s="7">
        <f>VLOOKUP(D505,Vendedores!$A$1:$E$50000,5,0)</f>
        <v>6768</v>
      </c>
      <c r="M505">
        <f>VLOOKUP(D505,Vendedores!A:F,2,FALSE)</f>
        <v>3</v>
      </c>
      <c r="N505" s="7" t="str">
        <f>VLOOKUP(Ventas!D505,Vendedores!A:G,7,0)</f>
        <v>Gerente</v>
      </c>
      <c r="O505">
        <f>VLOOKUP(D505,Vendedores!A:H,8,0)</f>
        <v>3</v>
      </c>
      <c r="P505" s="18">
        <f t="shared" si="81"/>
        <v>52.2</v>
      </c>
      <c r="Q505" s="9">
        <f t="shared" si="77"/>
        <v>29</v>
      </c>
      <c r="R505" s="9">
        <f t="shared" si="87"/>
        <v>29</v>
      </c>
      <c r="S505" s="9">
        <f t="shared" si="82"/>
        <v>29</v>
      </c>
      <c r="T505" s="9">
        <f>VLOOKUP(O505,Comisiones!A:N,HLOOKUP(G505,Comisiones!$1:$7,2,0),0)</f>
        <v>0.19</v>
      </c>
      <c r="U505" s="9">
        <f t="shared" si="78"/>
        <v>730.80000000000007</v>
      </c>
      <c r="V505" s="9">
        <f t="shared" si="83"/>
        <v>406</v>
      </c>
      <c r="W505" s="9">
        <f t="shared" si="84"/>
        <v>138.852</v>
      </c>
      <c r="X505" s="9">
        <f t="shared" si="85"/>
        <v>185.94800000000009</v>
      </c>
      <c r="Y505" s="11">
        <f t="shared" si="86"/>
        <v>0.25444444444444453</v>
      </c>
    </row>
    <row r="506" spans="1:25" x14ac:dyDescent="0.2">
      <c r="A506" s="2">
        <v>505</v>
      </c>
      <c r="B506" s="3">
        <v>45096</v>
      </c>
      <c r="C506" s="2">
        <v>3</v>
      </c>
      <c r="D506" s="2">
        <v>40</v>
      </c>
      <c r="E506" s="2">
        <v>20</v>
      </c>
      <c r="F506" t="str">
        <f t="shared" si="79"/>
        <v>Monday</v>
      </c>
      <c r="G506" t="str">
        <f t="shared" si="80"/>
        <v>June</v>
      </c>
      <c r="H506" t="str">
        <f>VLOOKUP(C506,Productos!A:B,2,0)</f>
        <v>Producto C</v>
      </c>
      <c r="I506">
        <f>VLOOKUP(Ventas!C506,Productos!A:C,3,0)</f>
        <v>23</v>
      </c>
      <c r="J506">
        <f>VLOOKUP(C506,Productos!$A$1:$D$11,4,0)</f>
        <v>46</v>
      </c>
      <c r="K506" s="7" t="str">
        <f>VLOOKUP(D506,Vendedores!$A$1:$F$5000,6,0)</f>
        <v>Martin, Carmen</v>
      </c>
      <c r="L506" s="7">
        <f>VLOOKUP(D506,Vendedores!$A$1:$E$50000,5,0)</f>
        <v>1598</v>
      </c>
      <c r="M506">
        <f>VLOOKUP(D506,Vendedores!A:F,2,FALSE)</f>
        <v>8</v>
      </c>
      <c r="N506" s="7" t="str">
        <f>VLOOKUP(Ventas!D506,Vendedores!A:G,7,0)</f>
        <v>Pasante</v>
      </c>
      <c r="O506">
        <f>VLOOKUP(D506,Vendedores!A:H,8,0)</f>
        <v>1</v>
      </c>
      <c r="P506" s="18">
        <f t="shared" si="81"/>
        <v>46</v>
      </c>
      <c r="Q506" s="9">
        <f t="shared" si="77"/>
        <v>24.150000000000002</v>
      </c>
      <c r="R506" s="9">
        <f t="shared" si="87"/>
        <v>23</v>
      </c>
      <c r="S506" s="9">
        <f t="shared" si="82"/>
        <v>24.150000000000002</v>
      </c>
      <c r="T506" s="9">
        <f>VLOOKUP(O506,Comisiones!A:N,HLOOKUP(G506,Comisiones!$1:$7,2,0),0)</f>
        <v>0.15</v>
      </c>
      <c r="U506" s="9">
        <f t="shared" si="78"/>
        <v>920</v>
      </c>
      <c r="V506" s="9">
        <f t="shared" si="83"/>
        <v>483.00000000000006</v>
      </c>
      <c r="W506" s="9">
        <f t="shared" si="84"/>
        <v>138</v>
      </c>
      <c r="X506" s="9">
        <f t="shared" si="85"/>
        <v>299</v>
      </c>
      <c r="Y506" s="11">
        <f t="shared" si="86"/>
        <v>0.32500000000000001</v>
      </c>
    </row>
    <row r="507" spans="1:25" x14ac:dyDescent="0.2">
      <c r="A507" s="2">
        <v>506</v>
      </c>
      <c r="B507" s="3">
        <v>45096</v>
      </c>
      <c r="C507" s="2">
        <v>4</v>
      </c>
      <c r="D507" s="2">
        <v>1</v>
      </c>
      <c r="E507" s="2">
        <v>17</v>
      </c>
      <c r="F507" t="str">
        <f t="shared" si="79"/>
        <v>Monday</v>
      </c>
      <c r="G507" t="str">
        <f t="shared" si="80"/>
        <v>June</v>
      </c>
      <c r="H507" t="str">
        <f>VLOOKUP(C507,Productos!A:B,2,0)</f>
        <v>Producto D</v>
      </c>
      <c r="I507">
        <f>VLOOKUP(Ventas!C507,Productos!A:C,3,0)</f>
        <v>14</v>
      </c>
      <c r="J507">
        <f>VLOOKUP(C507,Productos!$A$1:$D$11,4,0)</f>
        <v>28</v>
      </c>
      <c r="K507" s="7" t="str">
        <f>VLOOKUP(D507,Vendedores!$A$1:$F$5000,6,0)</f>
        <v>Garcia, Juan</v>
      </c>
      <c r="L507" s="7">
        <f>VLOOKUP(D507,Vendedores!$A$1:$E$50000,5,0)</f>
        <v>7402</v>
      </c>
      <c r="M507">
        <f>VLOOKUP(D507,Vendedores!A:F,2,FALSE)</f>
        <v>7</v>
      </c>
      <c r="N507" s="7" t="str">
        <f>VLOOKUP(Ventas!D507,Vendedores!A:G,7,0)</f>
        <v>Vendedor Jr</v>
      </c>
      <c r="O507">
        <f>VLOOKUP(D507,Vendedores!A:H,8,0)</f>
        <v>2</v>
      </c>
      <c r="P507" s="18">
        <f t="shared" si="81"/>
        <v>28</v>
      </c>
      <c r="Q507" s="9">
        <f t="shared" si="77"/>
        <v>14.700000000000001</v>
      </c>
      <c r="R507" s="9">
        <f t="shared" si="87"/>
        <v>14</v>
      </c>
      <c r="S507" s="9">
        <f t="shared" si="82"/>
        <v>14.700000000000001</v>
      </c>
      <c r="T507" s="9">
        <f>VLOOKUP(O507,Comisiones!A:N,HLOOKUP(G507,Comisiones!$1:$7,2,0),0)</f>
        <v>0.17</v>
      </c>
      <c r="U507" s="9">
        <f t="shared" si="78"/>
        <v>476</v>
      </c>
      <c r="V507" s="9">
        <f t="shared" si="83"/>
        <v>249.9</v>
      </c>
      <c r="W507" s="9">
        <f t="shared" si="84"/>
        <v>80.92</v>
      </c>
      <c r="X507" s="9">
        <f t="shared" si="85"/>
        <v>145.18</v>
      </c>
      <c r="Y507" s="11">
        <f t="shared" si="86"/>
        <v>0.30499999999999999</v>
      </c>
    </row>
    <row r="508" spans="1:25" x14ac:dyDescent="0.2">
      <c r="A508" s="2">
        <v>507</v>
      </c>
      <c r="B508" s="3">
        <v>45096</v>
      </c>
      <c r="C508" s="2">
        <v>6</v>
      </c>
      <c r="D508" s="2">
        <v>23</v>
      </c>
      <c r="E508" s="2">
        <v>8</v>
      </c>
      <c r="F508" t="str">
        <f t="shared" si="79"/>
        <v>Monday</v>
      </c>
      <c r="G508" t="str">
        <f t="shared" si="80"/>
        <v>June</v>
      </c>
      <c r="H508" t="str">
        <f>VLOOKUP(C508,Productos!A:B,2,0)</f>
        <v>Producto F</v>
      </c>
      <c r="I508">
        <f>VLOOKUP(Ventas!C508,Productos!A:C,3,0)</f>
        <v>16</v>
      </c>
      <c r="J508">
        <f>VLOOKUP(C508,Productos!$A$1:$D$11,4,0)</f>
        <v>32</v>
      </c>
      <c r="K508" s="7" t="str">
        <f>VLOOKUP(D508,Vendedores!$A$1:$F$5000,6,0)</f>
        <v>Martinez, Pedro</v>
      </c>
      <c r="L508" s="7">
        <f>VLOOKUP(D508,Vendedores!$A$1:$E$50000,5,0)</f>
        <v>5555</v>
      </c>
      <c r="M508">
        <f>VLOOKUP(D508,Vendedores!A:F,2,FALSE)</f>
        <v>4</v>
      </c>
      <c r="N508" s="7" t="str">
        <f>VLOOKUP(Ventas!D508,Vendedores!A:G,7,0)</f>
        <v>Jefe</v>
      </c>
      <c r="O508">
        <f>VLOOKUP(D508,Vendedores!A:H,8,0)</f>
        <v>3</v>
      </c>
      <c r="P508" s="18">
        <f t="shared" si="81"/>
        <v>32</v>
      </c>
      <c r="Q508" s="9">
        <f t="shared" si="77"/>
        <v>16</v>
      </c>
      <c r="R508" s="9">
        <f t="shared" si="87"/>
        <v>16</v>
      </c>
      <c r="S508" s="9">
        <f t="shared" si="82"/>
        <v>16</v>
      </c>
      <c r="T508" s="9">
        <f>VLOOKUP(O508,Comisiones!A:N,HLOOKUP(G508,Comisiones!$1:$7,2,0),0)</f>
        <v>0.19</v>
      </c>
      <c r="U508" s="9">
        <f t="shared" si="78"/>
        <v>256</v>
      </c>
      <c r="V508" s="9">
        <f t="shared" si="83"/>
        <v>128</v>
      </c>
      <c r="W508" s="9">
        <f t="shared" si="84"/>
        <v>48.64</v>
      </c>
      <c r="X508" s="9">
        <f t="shared" si="85"/>
        <v>79.360000000000014</v>
      </c>
      <c r="Y508" s="11">
        <f t="shared" si="86"/>
        <v>0.31000000000000005</v>
      </c>
    </row>
    <row r="509" spans="1:25" x14ac:dyDescent="0.2">
      <c r="A509" s="2">
        <v>508</v>
      </c>
      <c r="B509" s="3">
        <v>45097</v>
      </c>
      <c r="C509" s="2">
        <v>5</v>
      </c>
      <c r="D509" s="2">
        <v>36</v>
      </c>
      <c r="E509" s="2">
        <v>21</v>
      </c>
      <c r="F509" t="str">
        <f t="shared" si="79"/>
        <v>Tuesday</v>
      </c>
      <c r="G509" t="str">
        <f t="shared" si="80"/>
        <v>June</v>
      </c>
      <c r="H509" t="str">
        <f>VLOOKUP(C509,Productos!A:B,2,0)</f>
        <v>Producto E</v>
      </c>
      <c r="I509">
        <f>VLOOKUP(Ventas!C509,Productos!A:C,3,0)</f>
        <v>24</v>
      </c>
      <c r="J509">
        <f>VLOOKUP(C509,Productos!$A$1:$D$11,4,0)</f>
        <v>48</v>
      </c>
      <c r="K509" s="7" t="str">
        <f>VLOOKUP(D509,Vendedores!$A$1:$F$5000,6,0)</f>
        <v>Rodriguez, Francisco</v>
      </c>
      <c r="L509" s="7">
        <f>VLOOKUP(D509,Vendedores!$A$1:$E$50000,5,0)</f>
        <v>1898</v>
      </c>
      <c r="M509">
        <f>VLOOKUP(D509,Vendedores!A:F,2,FALSE)</f>
        <v>8</v>
      </c>
      <c r="N509" s="7" t="str">
        <f>VLOOKUP(Ventas!D509,Vendedores!A:G,7,0)</f>
        <v>Pasante</v>
      </c>
      <c r="O509">
        <f>VLOOKUP(D509,Vendedores!A:H,8,0)</f>
        <v>1</v>
      </c>
      <c r="P509" s="18">
        <f t="shared" si="81"/>
        <v>48</v>
      </c>
      <c r="Q509" s="9">
        <f t="shared" si="77"/>
        <v>24</v>
      </c>
      <c r="R509" s="9">
        <f t="shared" si="87"/>
        <v>24</v>
      </c>
      <c r="S509" s="9">
        <f t="shared" si="82"/>
        <v>24</v>
      </c>
      <c r="T509" s="9">
        <f>VLOOKUP(O509,Comisiones!A:N,HLOOKUP(G509,Comisiones!$1:$7,2,0),0)</f>
        <v>0.15</v>
      </c>
      <c r="U509" s="9">
        <f t="shared" si="78"/>
        <v>1008</v>
      </c>
      <c r="V509" s="9">
        <f t="shared" si="83"/>
        <v>504</v>
      </c>
      <c r="W509" s="9">
        <f t="shared" si="84"/>
        <v>151.19999999999999</v>
      </c>
      <c r="X509" s="9">
        <f t="shared" si="85"/>
        <v>352.79999999999995</v>
      </c>
      <c r="Y509" s="11">
        <f t="shared" si="86"/>
        <v>0.35</v>
      </c>
    </row>
    <row r="510" spans="1:25" x14ac:dyDescent="0.2">
      <c r="A510" s="2">
        <v>509</v>
      </c>
      <c r="B510" s="3">
        <v>45097</v>
      </c>
      <c r="C510" s="2">
        <v>2</v>
      </c>
      <c r="D510" s="2">
        <v>16</v>
      </c>
      <c r="E510" s="2">
        <v>14</v>
      </c>
      <c r="F510" t="str">
        <f t="shared" si="79"/>
        <v>Tuesday</v>
      </c>
      <c r="G510" t="str">
        <f t="shared" si="80"/>
        <v>June</v>
      </c>
      <c r="H510" t="str">
        <f>VLOOKUP(C510,Productos!A:B,2,0)</f>
        <v>Producto B</v>
      </c>
      <c r="I510">
        <f>VLOOKUP(Ventas!C510,Productos!A:C,3,0)</f>
        <v>14</v>
      </c>
      <c r="J510">
        <f>VLOOKUP(C510,Productos!$A$1:$D$11,4,0)</f>
        <v>28</v>
      </c>
      <c r="K510" s="7" t="str">
        <f>VLOOKUP(D510,Vendedores!$A$1:$F$5000,6,0)</f>
        <v>Martin, Francisco</v>
      </c>
      <c r="L510" s="7">
        <f>VLOOKUP(D510,Vendedores!$A$1:$E$50000,5,0)</f>
        <v>2456</v>
      </c>
      <c r="M510">
        <f>VLOOKUP(D510,Vendedores!A:F,2,FALSE)</f>
        <v>7</v>
      </c>
      <c r="N510" s="7" t="str">
        <f>VLOOKUP(Ventas!D510,Vendedores!A:G,7,0)</f>
        <v>Vendedor Jr</v>
      </c>
      <c r="O510">
        <f>VLOOKUP(D510,Vendedores!A:H,8,0)</f>
        <v>2</v>
      </c>
      <c r="P510" s="18">
        <f t="shared" si="81"/>
        <v>28</v>
      </c>
      <c r="Q510" s="9">
        <f t="shared" si="77"/>
        <v>14.700000000000001</v>
      </c>
      <c r="R510" s="9">
        <f t="shared" si="87"/>
        <v>14</v>
      </c>
      <c r="S510" s="9">
        <f t="shared" si="82"/>
        <v>14.700000000000001</v>
      </c>
      <c r="T510" s="9">
        <f>VLOOKUP(O510,Comisiones!A:N,HLOOKUP(G510,Comisiones!$1:$7,2,0),0)</f>
        <v>0.17</v>
      </c>
      <c r="U510" s="9">
        <f t="shared" si="78"/>
        <v>392</v>
      </c>
      <c r="V510" s="9">
        <f t="shared" si="83"/>
        <v>205.8</v>
      </c>
      <c r="W510" s="9">
        <f t="shared" si="84"/>
        <v>66.64</v>
      </c>
      <c r="X510" s="9">
        <f t="shared" si="85"/>
        <v>119.56</v>
      </c>
      <c r="Y510" s="11">
        <f t="shared" si="86"/>
        <v>0.30499999999999999</v>
      </c>
    </row>
    <row r="511" spans="1:25" x14ac:dyDescent="0.2">
      <c r="A511" s="2">
        <v>510</v>
      </c>
      <c r="B511" s="3">
        <v>45097</v>
      </c>
      <c r="C511" s="2">
        <v>3</v>
      </c>
      <c r="D511" s="2">
        <v>18</v>
      </c>
      <c r="E511" s="2">
        <v>11</v>
      </c>
      <c r="F511" t="str">
        <f t="shared" si="79"/>
        <v>Tuesday</v>
      </c>
      <c r="G511" t="str">
        <f t="shared" si="80"/>
        <v>June</v>
      </c>
      <c r="H511" t="str">
        <f>VLOOKUP(C511,Productos!A:B,2,0)</f>
        <v>Producto C</v>
      </c>
      <c r="I511">
        <f>VLOOKUP(Ventas!C511,Productos!A:C,3,0)</f>
        <v>23</v>
      </c>
      <c r="J511">
        <f>VLOOKUP(C511,Productos!$A$1:$D$11,4,0)</f>
        <v>46</v>
      </c>
      <c r="K511" s="7" t="str">
        <f>VLOOKUP(D511,Vendedores!$A$1:$F$5000,6,0)</f>
        <v>Garcia, Jose</v>
      </c>
      <c r="L511" s="7">
        <f>VLOOKUP(D511,Vendedores!$A$1:$E$50000,5,0)</f>
        <v>5194</v>
      </c>
      <c r="M511">
        <f>VLOOKUP(D511,Vendedores!A:F,2,FALSE)</f>
        <v>4</v>
      </c>
      <c r="N511" s="7" t="str">
        <f>VLOOKUP(Ventas!D511,Vendedores!A:G,7,0)</f>
        <v>Jefe</v>
      </c>
      <c r="O511">
        <f>VLOOKUP(D511,Vendedores!A:H,8,0)</f>
        <v>3</v>
      </c>
      <c r="P511" s="18">
        <f t="shared" si="81"/>
        <v>46</v>
      </c>
      <c r="Q511" s="9">
        <f t="shared" si="77"/>
        <v>24.150000000000002</v>
      </c>
      <c r="R511" s="9">
        <f t="shared" si="87"/>
        <v>23</v>
      </c>
      <c r="S511" s="9">
        <f t="shared" si="82"/>
        <v>24.150000000000002</v>
      </c>
      <c r="T511" s="9">
        <f>VLOOKUP(O511,Comisiones!A:N,HLOOKUP(G511,Comisiones!$1:$7,2,0),0)</f>
        <v>0.19</v>
      </c>
      <c r="U511" s="9">
        <f t="shared" si="78"/>
        <v>506</v>
      </c>
      <c r="V511" s="9">
        <f t="shared" si="83"/>
        <v>265.65000000000003</v>
      </c>
      <c r="W511" s="9">
        <f t="shared" si="84"/>
        <v>96.14</v>
      </c>
      <c r="X511" s="9">
        <f t="shared" si="85"/>
        <v>144.20999999999998</v>
      </c>
      <c r="Y511" s="11">
        <f t="shared" si="86"/>
        <v>0.28499999999999998</v>
      </c>
    </row>
    <row r="512" spans="1:25" x14ac:dyDescent="0.2">
      <c r="A512" s="2">
        <v>511</v>
      </c>
      <c r="B512" s="3">
        <v>45098</v>
      </c>
      <c r="C512" s="2">
        <v>3</v>
      </c>
      <c r="D512" s="2">
        <v>39</v>
      </c>
      <c r="E512" s="2">
        <v>13</v>
      </c>
      <c r="F512" t="str">
        <f t="shared" si="79"/>
        <v>Wednesday</v>
      </c>
      <c r="G512" t="str">
        <f t="shared" si="80"/>
        <v>June</v>
      </c>
      <c r="H512" t="str">
        <f>VLOOKUP(C512,Productos!A:B,2,0)</f>
        <v>Producto C</v>
      </c>
      <c r="I512">
        <f>VLOOKUP(Ventas!C512,Productos!A:C,3,0)</f>
        <v>23</v>
      </c>
      <c r="J512">
        <f>VLOOKUP(C512,Productos!$A$1:$D$11,4,0)</f>
        <v>46</v>
      </c>
      <c r="K512" s="7" t="str">
        <f>VLOOKUP(D512,Vendedores!$A$1:$F$5000,6,0)</f>
        <v>Gomez, Maria</v>
      </c>
      <c r="L512" s="7">
        <f>VLOOKUP(D512,Vendedores!$A$1:$E$50000,5,0)</f>
        <v>2483</v>
      </c>
      <c r="M512">
        <f>VLOOKUP(D512,Vendedores!A:F,2,FALSE)</f>
        <v>7</v>
      </c>
      <c r="N512" s="7" t="str">
        <f>VLOOKUP(Ventas!D512,Vendedores!A:G,7,0)</f>
        <v>Vendedor Jr</v>
      </c>
      <c r="O512">
        <f>VLOOKUP(D512,Vendedores!A:H,8,0)</f>
        <v>2</v>
      </c>
      <c r="P512" s="18">
        <f t="shared" si="81"/>
        <v>46</v>
      </c>
      <c r="Q512" s="9">
        <f t="shared" si="77"/>
        <v>24.150000000000002</v>
      </c>
      <c r="R512" s="9">
        <f t="shared" si="87"/>
        <v>23</v>
      </c>
      <c r="S512" s="9">
        <f t="shared" si="82"/>
        <v>24.150000000000002</v>
      </c>
      <c r="T512" s="9">
        <f>VLOOKUP(O512,Comisiones!A:N,HLOOKUP(G512,Comisiones!$1:$7,2,0),0)</f>
        <v>0.17</v>
      </c>
      <c r="U512" s="9">
        <f t="shared" si="78"/>
        <v>598</v>
      </c>
      <c r="V512" s="9">
        <f t="shared" si="83"/>
        <v>313.95000000000005</v>
      </c>
      <c r="W512" s="9">
        <f t="shared" si="84"/>
        <v>101.66000000000001</v>
      </c>
      <c r="X512" s="9">
        <f t="shared" si="85"/>
        <v>182.38999999999993</v>
      </c>
      <c r="Y512" s="11">
        <f t="shared" si="86"/>
        <v>0.30499999999999988</v>
      </c>
    </row>
    <row r="513" spans="1:25" x14ac:dyDescent="0.2">
      <c r="A513" s="2">
        <v>512</v>
      </c>
      <c r="B513" s="3">
        <v>45098</v>
      </c>
      <c r="C513" s="2">
        <v>4</v>
      </c>
      <c r="D513" s="2">
        <v>19</v>
      </c>
      <c r="E513" s="2">
        <v>18</v>
      </c>
      <c r="F513" t="str">
        <f t="shared" si="79"/>
        <v>Wednesday</v>
      </c>
      <c r="G513" t="str">
        <f t="shared" si="80"/>
        <v>June</v>
      </c>
      <c r="H513" t="str">
        <f>VLOOKUP(C513,Productos!A:B,2,0)</f>
        <v>Producto D</v>
      </c>
      <c r="I513">
        <f>VLOOKUP(Ventas!C513,Productos!A:C,3,0)</f>
        <v>14</v>
      </c>
      <c r="J513">
        <f>VLOOKUP(C513,Productos!$A$1:$D$11,4,0)</f>
        <v>28</v>
      </c>
      <c r="K513" s="7" t="str">
        <f>VLOOKUP(D513,Vendedores!$A$1:$F$5000,6,0)</f>
        <v>Rodriguez, Maria</v>
      </c>
      <c r="L513" s="7">
        <f>VLOOKUP(D513,Vendedores!$A$1:$E$50000,5,0)</f>
        <v>4862</v>
      </c>
      <c r="M513">
        <f>VLOOKUP(D513,Vendedores!A:F,2,FALSE)</f>
        <v>5</v>
      </c>
      <c r="N513" s="7" t="str">
        <f>VLOOKUP(Ventas!D513,Vendedores!A:G,7,0)</f>
        <v>Vendedor Sr</v>
      </c>
      <c r="O513">
        <f>VLOOKUP(D513,Vendedores!A:H,8,0)</f>
        <v>2</v>
      </c>
      <c r="P513" s="18">
        <f t="shared" si="81"/>
        <v>28</v>
      </c>
      <c r="Q513" s="9">
        <f t="shared" si="77"/>
        <v>14.700000000000001</v>
      </c>
      <c r="R513" s="9">
        <f t="shared" si="87"/>
        <v>14</v>
      </c>
      <c r="S513" s="9">
        <f t="shared" si="82"/>
        <v>14.700000000000001</v>
      </c>
      <c r="T513" s="9">
        <f>VLOOKUP(O513,Comisiones!A:N,HLOOKUP(G513,Comisiones!$1:$7,2,0),0)</f>
        <v>0.17</v>
      </c>
      <c r="U513" s="9">
        <f t="shared" si="78"/>
        <v>504</v>
      </c>
      <c r="V513" s="9">
        <f t="shared" si="83"/>
        <v>264.60000000000002</v>
      </c>
      <c r="W513" s="9">
        <f t="shared" si="84"/>
        <v>85.68</v>
      </c>
      <c r="X513" s="9">
        <f t="shared" si="85"/>
        <v>153.71999999999997</v>
      </c>
      <c r="Y513" s="11">
        <f t="shared" si="86"/>
        <v>0.30499999999999994</v>
      </c>
    </row>
    <row r="514" spans="1:25" x14ac:dyDescent="0.2">
      <c r="A514" s="2">
        <v>513</v>
      </c>
      <c r="B514" s="3">
        <v>45098</v>
      </c>
      <c r="C514" s="2">
        <v>5</v>
      </c>
      <c r="D514" s="2">
        <v>13</v>
      </c>
      <c r="E514" s="2">
        <v>13</v>
      </c>
      <c r="F514" t="str">
        <f t="shared" si="79"/>
        <v>Wednesday</v>
      </c>
      <c r="G514" t="str">
        <f t="shared" si="80"/>
        <v>June</v>
      </c>
      <c r="H514" t="str">
        <f>VLOOKUP(C514,Productos!A:B,2,0)</f>
        <v>Producto E</v>
      </c>
      <c r="I514">
        <f>VLOOKUP(Ventas!C514,Productos!A:C,3,0)</f>
        <v>24</v>
      </c>
      <c r="J514">
        <f>VLOOKUP(C514,Productos!$A$1:$D$11,4,0)</f>
        <v>48</v>
      </c>
      <c r="K514" s="7" t="str">
        <f>VLOOKUP(D514,Vendedores!$A$1:$F$5000,6,0)</f>
        <v>Gonzalez, Josefa</v>
      </c>
      <c r="L514" s="7">
        <f>VLOOKUP(D514,Vendedores!$A$1:$E$50000,5,0)</f>
        <v>1830</v>
      </c>
      <c r="M514">
        <f>VLOOKUP(D514,Vendedores!A:F,2,FALSE)</f>
        <v>8</v>
      </c>
      <c r="N514" s="7" t="str">
        <f>VLOOKUP(Ventas!D514,Vendedores!A:G,7,0)</f>
        <v>Pasante</v>
      </c>
      <c r="O514">
        <f>VLOOKUP(D514,Vendedores!A:H,8,0)</f>
        <v>1</v>
      </c>
      <c r="P514" s="18">
        <f t="shared" si="81"/>
        <v>48</v>
      </c>
      <c r="Q514" s="9">
        <f t="shared" ref="Q514:Q577" si="88">IF(AND(OR(H514="Producto A",H514="Producto B",H514="Producto C",H514="Producto D"),OR(G514="June",G514="July",G514="August")),I514 * 1.05,I514)</f>
        <v>24</v>
      </c>
      <c r="R514" s="9">
        <f t="shared" si="87"/>
        <v>24</v>
      </c>
      <c r="S514" s="9">
        <f t="shared" si="82"/>
        <v>24</v>
      </c>
      <c r="T514" s="9">
        <f>VLOOKUP(O514,Comisiones!A:N,HLOOKUP(G514,Comisiones!$1:$7,2,0),0)</f>
        <v>0.15</v>
      </c>
      <c r="U514" s="9">
        <f t="shared" ref="U514:U577" si="89">P514*E514</f>
        <v>624</v>
      </c>
      <c r="V514" s="9">
        <f t="shared" si="83"/>
        <v>312</v>
      </c>
      <c r="W514" s="9">
        <f t="shared" si="84"/>
        <v>93.6</v>
      </c>
      <c r="X514" s="9">
        <f t="shared" si="85"/>
        <v>218.39999999999998</v>
      </c>
      <c r="Y514" s="11">
        <f t="shared" si="86"/>
        <v>0.35</v>
      </c>
    </row>
    <row r="515" spans="1:25" x14ac:dyDescent="0.2">
      <c r="A515" s="2">
        <v>514</v>
      </c>
      <c r="B515" s="3">
        <v>45099</v>
      </c>
      <c r="C515" s="2">
        <v>10</v>
      </c>
      <c r="D515" s="2">
        <v>32</v>
      </c>
      <c r="E515" s="2">
        <v>18</v>
      </c>
      <c r="F515" t="str">
        <f t="shared" ref="F515:F578" si="90">TEXT(B:B,"dddd")</f>
        <v>Thursday</v>
      </c>
      <c r="G515" t="str">
        <f t="shared" ref="G515:G578" si="91">TEXT(B:B,"mmmm")</f>
        <v>June</v>
      </c>
      <c r="H515" t="str">
        <f>VLOOKUP(C515,Productos!A:B,2,0)</f>
        <v>Producto J</v>
      </c>
      <c r="I515">
        <f>VLOOKUP(Ventas!C515,Productos!A:C,3,0)</f>
        <v>29</v>
      </c>
      <c r="J515">
        <f>VLOOKUP(C515,Productos!$A$1:$D$11,4,0)</f>
        <v>58</v>
      </c>
      <c r="K515" s="7" t="str">
        <f>VLOOKUP(D515,Vendedores!$A$1:$F$5000,6,0)</f>
        <v>Gomez, Javier</v>
      </c>
      <c r="L515" s="7">
        <f>VLOOKUP(D515,Vendedores!$A$1:$E$50000,5,0)</f>
        <v>1612</v>
      </c>
      <c r="M515">
        <f>VLOOKUP(D515,Vendedores!A:F,2,FALSE)</f>
        <v>8</v>
      </c>
      <c r="N515" s="7" t="str">
        <f>VLOOKUP(Ventas!D515,Vendedores!A:G,7,0)</f>
        <v>Pasante</v>
      </c>
      <c r="O515">
        <f>VLOOKUP(D515,Vendedores!A:H,8,0)</f>
        <v>1</v>
      </c>
      <c r="P515" s="18">
        <f t="shared" ref="P515:P578" si="92">IF(OR(M515=1,M515=2,M515=3),J515*0.9,IF(F515="Sunday",J515*1.2,J515))</f>
        <v>58</v>
      </c>
      <c r="Q515" s="9">
        <f t="shared" si="88"/>
        <v>29</v>
      </c>
      <c r="R515" s="9">
        <f t="shared" si="87"/>
        <v>29</v>
      </c>
      <c r="S515" s="9">
        <f t="shared" ref="S515:S578" si="93">IF(AND(OR(C515=1,C515=2,C515=3,C515=4),OR(G515="June",G515="July",G515="August")),I515*1.05,IF(AND(OR(C515=5,C515=6,C515=7,C515=8),OR(G515="December",G515="January",G515="February")),I515*1.07,IF(AND(OR(C515=9,C515=10),OR(G515=G515="December",G515="January",G515="February")),I515*1.1,I515)))</f>
        <v>29</v>
      </c>
      <c r="T515" s="9">
        <f>VLOOKUP(O515,Comisiones!A:N,HLOOKUP(G515,Comisiones!$1:$7,2,0),0)</f>
        <v>0.15</v>
      </c>
      <c r="U515" s="9">
        <f t="shared" si="89"/>
        <v>1044</v>
      </c>
      <c r="V515" s="9">
        <f t="shared" ref="V515:V578" si="94">E515*S515</f>
        <v>522</v>
      </c>
      <c r="W515" s="9">
        <f t="shared" ref="W515:W578" si="95">U515*T515</f>
        <v>156.6</v>
      </c>
      <c r="X515" s="9">
        <f t="shared" ref="X515:X578" si="96">U515-(V515+W515)</f>
        <v>365.4</v>
      </c>
      <c r="Y515" s="11">
        <f t="shared" ref="Y515:Y578" si="97">X515/U515</f>
        <v>0.35</v>
      </c>
    </row>
    <row r="516" spans="1:25" x14ac:dyDescent="0.2">
      <c r="A516" s="2">
        <v>515</v>
      </c>
      <c r="B516" s="3">
        <v>45099</v>
      </c>
      <c r="C516" s="2">
        <v>1</v>
      </c>
      <c r="D516" s="2">
        <v>33</v>
      </c>
      <c r="E516" s="2">
        <v>14</v>
      </c>
      <c r="F516" t="str">
        <f t="shared" si="90"/>
        <v>Thursday</v>
      </c>
      <c r="G516" t="str">
        <f t="shared" si="91"/>
        <v>June</v>
      </c>
      <c r="H516" t="str">
        <f>VLOOKUP(C516,Productos!A:B,2,0)</f>
        <v>Producto A</v>
      </c>
      <c r="I516">
        <f>VLOOKUP(Ventas!C516,Productos!A:C,3,0)</f>
        <v>10</v>
      </c>
      <c r="J516">
        <f>VLOOKUP(C516,Productos!$A$1:$D$11,4,0)</f>
        <v>20</v>
      </c>
      <c r="K516" s="7" t="str">
        <f>VLOOKUP(D516,Vendedores!$A$1:$F$5000,6,0)</f>
        <v>Martin, Josefa</v>
      </c>
      <c r="L516" s="7">
        <f>VLOOKUP(D516,Vendedores!$A$1:$E$50000,5,0)</f>
        <v>4217</v>
      </c>
      <c r="M516">
        <f>VLOOKUP(D516,Vendedores!A:F,2,FALSE)</f>
        <v>5</v>
      </c>
      <c r="N516" s="7" t="str">
        <f>VLOOKUP(Ventas!D516,Vendedores!A:G,7,0)</f>
        <v>Vendedor Sr</v>
      </c>
      <c r="O516">
        <f>VLOOKUP(D516,Vendedores!A:H,8,0)</f>
        <v>2</v>
      </c>
      <c r="P516" s="18">
        <f t="shared" si="92"/>
        <v>20</v>
      </c>
      <c r="Q516" s="9">
        <f t="shared" si="88"/>
        <v>10.5</v>
      </c>
      <c r="R516" s="9">
        <f t="shared" ref="R516:R579" si="98">IF(OR(G516="January",G516="February",G516="December"),IF(OR(H516="Producto E",H516="Producto F",H516="Producto G",H516="Producto H",I516*1.07),IF(OR(H516="Producto J",H516="Producto I"),I516*1.1,I516)),I516)</f>
        <v>10</v>
      </c>
      <c r="S516" s="9">
        <f t="shared" si="93"/>
        <v>10.5</v>
      </c>
      <c r="T516" s="9">
        <f>VLOOKUP(O516,Comisiones!A:N,HLOOKUP(G516,Comisiones!$1:$7,2,0),0)</f>
        <v>0.17</v>
      </c>
      <c r="U516" s="9">
        <f t="shared" si="89"/>
        <v>280</v>
      </c>
      <c r="V516" s="9">
        <f t="shared" si="94"/>
        <v>147</v>
      </c>
      <c r="W516" s="9">
        <f t="shared" si="95"/>
        <v>47.6</v>
      </c>
      <c r="X516" s="9">
        <f t="shared" si="96"/>
        <v>85.4</v>
      </c>
      <c r="Y516" s="11">
        <f t="shared" si="97"/>
        <v>0.30499999999999999</v>
      </c>
    </row>
    <row r="517" spans="1:25" x14ac:dyDescent="0.2">
      <c r="A517" s="2">
        <v>516</v>
      </c>
      <c r="B517" s="3">
        <v>45099</v>
      </c>
      <c r="C517" s="2">
        <v>9</v>
      </c>
      <c r="D517" s="2">
        <v>26</v>
      </c>
      <c r="E517" s="2">
        <v>16</v>
      </c>
      <c r="F517" t="str">
        <f t="shared" si="90"/>
        <v>Thursday</v>
      </c>
      <c r="G517" t="str">
        <f t="shared" si="91"/>
        <v>June</v>
      </c>
      <c r="H517" t="str">
        <f>VLOOKUP(C517,Productos!A:B,2,0)</f>
        <v>Producto I</v>
      </c>
      <c r="I517">
        <f>VLOOKUP(Ventas!C517,Productos!A:C,3,0)</f>
        <v>26</v>
      </c>
      <c r="J517">
        <f>VLOOKUP(C517,Productos!$A$1:$D$11,4,0)</f>
        <v>52</v>
      </c>
      <c r="K517" s="7" t="str">
        <f>VLOOKUP(D517,Vendedores!$A$1:$F$5000,6,0)</f>
        <v>Gomez, Pilar</v>
      </c>
      <c r="L517" s="7">
        <f>VLOOKUP(D517,Vendedores!$A$1:$E$50000,5,0)</f>
        <v>2557</v>
      </c>
      <c r="M517">
        <f>VLOOKUP(D517,Vendedores!A:F,2,FALSE)</f>
        <v>7</v>
      </c>
      <c r="N517" s="7" t="str">
        <f>VLOOKUP(Ventas!D517,Vendedores!A:G,7,0)</f>
        <v>Vendedor Jr</v>
      </c>
      <c r="O517">
        <f>VLOOKUP(D517,Vendedores!A:H,8,0)</f>
        <v>2</v>
      </c>
      <c r="P517" s="18">
        <f t="shared" si="92"/>
        <v>52</v>
      </c>
      <c r="Q517" s="9">
        <f t="shared" si="88"/>
        <v>26</v>
      </c>
      <c r="R517" s="9">
        <f t="shared" si="98"/>
        <v>26</v>
      </c>
      <c r="S517" s="9">
        <f t="shared" si="93"/>
        <v>26</v>
      </c>
      <c r="T517" s="9">
        <f>VLOOKUP(O517,Comisiones!A:N,HLOOKUP(G517,Comisiones!$1:$7,2,0),0)</f>
        <v>0.17</v>
      </c>
      <c r="U517" s="9">
        <f t="shared" si="89"/>
        <v>832</v>
      </c>
      <c r="V517" s="9">
        <f t="shared" si="94"/>
        <v>416</v>
      </c>
      <c r="W517" s="9">
        <f t="shared" si="95"/>
        <v>141.44</v>
      </c>
      <c r="X517" s="9">
        <f t="shared" si="96"/>
        <v>274.55999999999995</v>
      </c>
      <c r="Y517" s="11">
        <f t="shared" si="97"/>
        <v>0.32999999999999996</v>
      </c>
    </row>
    <row r="518" spans="1:25" x14ac:dyDescent="0.2">
      <c r="A518" s="2">
        <v>517</v>
      </c>
      <c r="B518" s="3">
        <v>45100</v>
      </c>
      <c r="C518" s="2">
        <v>6</v>
      </c>
      <c r="D518" s="2">
        <v>37</v>
      </c>
      <c r="E518" s="2">
        <v>17</v>
      </c>
      <c r="F518" t="str">
        <f t="shared" si="90"/>
        <v>Friday</v>
      </c>
      <c r="G518" t="str">
        <f t="shared" si="91"/>
        <v>June</v>
      </c>
      <c r="H518" t="str">
        <f>VLOOKUP(C518,Productos!A:B,2,0)</f>
        <v>Producto F</v>
      </c>
      <c r="I518">
        <f>VLOOKUP(Ventas!C518,Productos!A:C,3,0)</f>
        <v>16</v>
      </c>
      <c r="J518">
        <f>VLOOKUP(C518,Productos!$A$1:$D$11,4,0)</f>
        <v>32</v>
      </c>
      <c r="K518" s="7" t="str">
        <f>VLOOKUP(D518,Vendedores!$A$1:$F$5000,6,0)</f>
        <v>Gonzalez, Lionel</v>
      </c>
      <c r="L518" s="7">
        <f>VLOOKUP(D518,Vendedores!$A$1:$E$50000,5,0)</f>
        <v>4073</v>
      </c>
      <c r="M518">
        <f>VLOOKUP(D518,Vendedores!A:F,2,FALSE)</f>
        <v>5</v>
      </c>
      <c r="N518" s="7" t="str">
        <f>VLOOKUP(Ventas!D518,Vendedores!A:G,7,0)</f>
        <v>Vendedor Sr</v>
      </c>
      <c r="O518">
        <f>VLOOKUP(D518,Vendedores!A:H,8,0)</f>
        <v>2</v>
      </c>
      <c r="P518" s="18">
        <f t="shared" si="92"/>
        <v>32</v>
      </c>
      <c r="Q518" s="9">
        <f t="shared" si="88"/>
        <v>16</v>
      </c>
      <c r="R518" s="9">
        <f t="shared" si="98"/>
        <v>16</v>
      </c>
      <c r="S518" s="9">
        <f t="shared" si="93"/>
        <v>16</v>
      </c>
      <c r="T518" s="9">
        <f>VLOOKUP(O518,Comisiones!A:N,HLOOKUP(G518,Comisiones!$1:$7,2,0),0)</f>
        <v>0.17</v>
      </c>
      <c r="U518" s="9">
        <f t="shared" si="89"/>
        <v>544</v>
      </c>
      <c r="V518" s="9">
        <f t="shared" si="94"/>
        <v>272</v>
      </c>
      <c r="W518" s="9">
        <f t="shared" si="95"/>
        <v>92.48</v>
      </c>
      <c r="X518" s="9">
        <f t="shared" si="96"/>
        <v>179.51999999999998</v>
      </c>
      <c r="Y518" s="11">
        <f t="shared" si="97"/>
        <v>0.32999999999999996</v>
      </c>
    </row>
    <row r="519" spans="1:25" x14ac:dyDescent="0.2">
      <c r="A519" s="2">
        <v>518</v>
      </c>
      <c r="B519" s="3">
        <v>45100</v>
      </c>
      <c r="C519" s="2">
        <v>1</v>
      </c>
      <c r="D519" s="2">
        <v>23</v>
      </c>
      <c r="E519" s="2">
        <v>16</v>
      </c>
      <c r="F519" t="str">
        <f t="shared" si="90"/>
        <v>Friday</v>
      </c>
      <c r="G519" t="str">
        <f t="shared" si="91"/>
        <v>June</v>
      </c>
      <c r="H519" t="str">
        <f>VLOOKUP(C519,Productos!A:B,2,0)</f>
        <v>Producto A</v>
      </c>
      <c r="I519">
        <f>VLOOKUP(Ventas!C519,Productos!A:C,3,0)</f>
        <v>10</v>
      </c>
      <c r="J519">
        <f>VLOOKUP(C519,Productos!$A$1:$D$11,4,0)</f>
        <v>20</v>
      </c>
      <c r="K519" s="7" t="str">
        <f>VLOOKUP(D519,Vendedores!$A$1:$F$5000,6,0)</f>
        <v>Martinez, Pedro</v>
      </c>
      <c r="L519" s="7">
        <f>VLOOKUP(D519,Vendedores!$A$1:$E$50000,5,0)</f>
        <v>5555</v>
      </c>
      <c r="M519">
        <f>VLOOKUP(D519,Vendedores!A:F,2,FALSE)</f>
        <v>4</v>
      </c>
      <c r="N519" s="7" t="str">
        <f>VLOOKUP(Ventas!D519,Vendedores!A:G,7,0)</f>
        <v>Jefe</v>
      </c>
      <c r="O519">
        <f>VLOOKUP(D519,Vendedores!A:H,8,0)</f>
        <v>3</v>
      </c>
      <c r="P519" s="18">
        <f t="shared" si="92"/>
        <v>20</v>
      </c>
      <c r="Q519" s="9">
        <f t="shared" si="88"/>
        <v>10.5</v>
      </c>
      <c r="R519" s="9">
        <f t="shared" si="98"/>
        <v>10</v>
      </c>
      <c r="S519" s="9">
        <f t="shared" si="93"/>
        <v>10.5</v>
      </c>
      <c r="T519" s="9">
        <f>VLOOKUP(O519,Comisiones!A:N,HLOOKUP(G519,Comisiones!$1:$7,2,0),0)</f>
        <v>0.19</v>
      </c>
      <c r="U519" s="9">
        <f t="shared" si="89"/>
        <v>320</v>
      </c>
      <c r="V519" s="9">
        <f t="shared" si="94"/>
        <v>168</v>
      </c>
      <c r="W519" s="9">
        <f t="shared" si="95"/>
        <v>60.8</v>
      </c>
      <c r="X519" s="9">
        <f t="shared" si="96"/>
        <v>91.199999999999989</v>
      </c>
      <c r="Y519" s="11">
        <f t="shared" si="97"/>
        <v>0.28499999999999998</v>
      </c>
    </row>
    <row r="520" spans="1:25" x14ac:dyDescent="0.2">
      <c r="A520" s="2">
        <v>519</v>
      </c>
      <c r="B520" s="3">
        <v>45100</v>
      </c>
      <c r="C520" s="2">
        <v>6</v>
      </c>
      <c r="D520" s="2">
        <v>40</v>
      </c>
      <c r="E520" s="2">
        <v>13</v>
      </c>
      <c r="F520" t="str">
        <f t="shared" si="90"/>
        <v>Friday</v>
      </c>
      <c r="G520" t="str">
        <f t="shared" si="91"/>
        <v>June</v>
      </c>
      <c r="H520" t="str">
        <f>VLOOKUP(C520,Productos!A:B,2,0)</f>
        <v>Producto F</v>
      </c>
      <c r="I520">
        <f>VLOOKUP(Ventas!C520,Productos!A:C,3,0)</f>
        <v>16</v>
      </c>
      <c r="J520">
        <f>VLOOKUP(C520,Productos!$A$1:$D$11,4,0)</f>
        <v>32</v>
      </c>
      <c r="K520" s="7" t="str">
        <f>VLOOKUP(D520,Vendedores!$A$1:$F$5000,6,0)</f>
        <v>Martin, Carmen</v>
      </c>
      <c r="L520" s="7">
        <f>VLOOKUP(D520,Vendedores!$A$1:$E$50000,5,0)</f>
        <v>1598</v>
      </c>
      <c r="M520">
        <f>VLOOKUP(D520,Vendedores!A:F,2,FALSE)</f>
        <v>8</v>
      </c>
      <c r="N520" s="7" t="str">
        <f>VLOOKUP(Ventas!D520,Vendedores!A:G,7,0)</f>
        <v>Pasante</v>
      </c>
      <c r="O520">
        <f>VLOOKUP(D520,Vendedores!A:H,8,0)</f>
        <v>1</v>
      </c>
      <c r="P520" s="18">
        <f t="shared" si="92"/>
        <v>32</v>
      </c>
      <c r="Q520" s="9">
        <f t="shared" si="88"/>
        <v>16</v>
      </c>
      <c r="R520" s="9">
        <f t="shared" si="98"/>
        <v>16</v>
      </c>
      <c r="S520" s="9">
        <f t="shared" si="93"/>
        <v>16</v>
      </c>
      <c r="T520" s="9">
        <f>VLOOKUP(O520,Comisiones!A:N,HLOOKUP(G520,Comisiones!$1:$7,2,0),0)</f>
        <v>0.15</v>
      </c>
      <c r="U520" s="9">
        <f t="shared" si="89"/>
        <v>416</v>
      </c>
      <c r="V520" s="9">
        <f t="shared" si="94"/>
        <v>208</v>
      </c>
      <c r="W520" s="9">
        <f t="shared" si="95"/>
        <v>62.4</v>
      </c>
      <c r="X520" s="9">
        <f t="shared" si="96"/>
        <v>145.60000000000002</v>
      </c>
      <c r="Y520" s="11">
        <f t="shared" si="97"/>
        <v>0.35000000000000003</v>
      </c>
    </row>
    <row r="521" spans="1:25" x14ac:dyDescent="0.2">
      <c r="A521" s="2">
        <v>520</v>
      </c>
      <c r="B521" s="3">
        <v>45101</v>
      </c>
      <c r="C521" s="2">
        <v>3</v>
      </c>
      <c r="D521" s="2">
        <v>16</v>
      </c>
      <c r="E521" s="2">
        <v>10</v>
      </c>
      <c r="F521" t="str">
        <f t="shared" si="90"/>
        <v>Saturday</v>
      </c>
      <c r="G521" t="str">
        <f t="shared" si="91"/>
        <v>June</v>
      </c>
      <c r="H521" t="str">
        <f>VLOOKUP(C521,Productos!A:B,2,0)</f>
        <v>Producto C</v>
      </c>
      <c r="I521">
        <f>VLOOKUP(Ventas!C521,Productos!A:C,3,0)</f>
        <v>23</v>
      </c>
      <c r="J521">
        <f>VLOOKUP(C521,Productos!$A$1:$D$11,4,0)</f>
        <v>46</v>
      </c>
      <c r="K521" s="7" t="str">
        <f>VLOOKUP(D521,Vendedores!$A$1:$F$5000,6,0)</f>
        <v>Martin, Francisco</v>
      </c>
      <c r="L521" s="7">
        <f>VLOOKUP(D521,Vendedores!$A$1:$E$50000,5,0)</f>
        <v>2456</v>
      </c>
      <c r="M521">
        <f>VLOOKUP(D521,Vendedores!A:F,2,FALSE)</f>
        <v>7</v>
      </c>
      <c r="N521" s="7" t="str">
        <f>VLOOKUP(Ventas!D521,Vendedores!A:G,7,0)</f>
        <v>Vendedor Jr</v>
      </c>
      <c r="O521">
        <f>VLOOKUP(D521,Vendedores!A:H,8,0)</f>
        <v>2</v>
      </c>
      <c r="P521" s="18">
        <f t="shared" si="92"/>
        <v>46</v>
      </c>
      <c r="Q521" s="9">
        <f t="shared" si="88"/>
        <v>24.150000000000002</v>
      </c>
      <c r="R521" s="9">
        <f t="shared" si="98"/>
        <v>23</v>
      </c>
      <c r="S521" s="9">
        <f t="shared" si="93"/>
        <v>24.150000000000002</v>
      </c>
      <c r="T521" s="9">
        <f>VLOOKUP(O521,Comisiones!A:N,HLOOKUP(G521,Comisiones!$1:$7,2,0),0)</f>
        <v>0.17</v>
      </c>
      <c r="U521" s="9">
        <f t="shared" si="89"/>
        <v>460</v>
      </c>
      <c r="V521" s="9">
        <f t="shared" si="94"/>
        <v>241.50000000000003</v>
      </c>
      <c r="W521" s="9">
        <f t="shared" si="95"/>
        <v>78.2</v>
      </c>
      <c r="X521" s="9">
        <f t="shared" si="96"/>
        <v>140.29999999999995</v>
      </c>
      <c r="Y521" s="11">
        <f t="shared" si="97"/>
        <v>0.30499999999999988</v>
      </c>
    </row>
    <row r="522" spans="1:25" x14ac:dyDescent="0.2">
      <c r="A522" s="2">
        <v>521</v>
      </c>
      <c r="B522" s="3">
        <v>45101</v>
      </c>
      <c r="C522" s="2">
        <v>10</v>
      </c>
      <c r="D522" s="2">
        <v>29</v>
      </c>
      <c r="E522" s="2">
        <v>19</v>
      </c>
      <c r="F522" t="str">
        <f t="shared" si="90"/>
        <v>Saturday</v>
      </c>
      <c r="G522" t="str">
        <f t="shared" si="91"/>
        <v>June</v>
      </c>
      <c r="H522" t="str">
        <f>VLOOKUP(C522,Productos!A:B,2,0)</f>
        <v>Producto J</v>
      </c>
      <c r="I522">
        <f>VLOOKUP(Ventas!C522,Productos!A:C,3,0)</f>
        <v>29</v>
      </c>
      <c r="J522">
        <f>VLOOKUP(C522,Productos!$A$1:$D$11,4,0)</f>
        <v>58</v>
      </c>
      <c r="K522" s="7" t="str">
        <f>VLOOKUP(D522,Vendedores!$A$1:$F$5000,6,0)</f>
        <v>Rodriguez, Jose</v>
      </c>
      <c r="L522" s="7">
        <f>VLOOKUP(D522,Vendedores!$A$1:$E$50000,5,0)</f>
        <v>4645</v>
      </c>
      <c r="M522">
        <f>VLOOKUP(D522,Vendedores!A:F,2,FALSE)</f>
        <v>5</v>
      </c>
      <c r="N522" s="7" t="str">
        <f>VLOOKUP(Ventas!D522,Vendedores!A:G,7,0)</f>
        <v>Vendedor Sr</v>
      </c>
      <c r="O522">
        <f>VLOOKUP(D522,Vendedores!A:H,8,0)</f>
        <v>2</v>
      </c>
      <c r="P522" s="18">
        <f t="shared" si="92"/>
        <v>58</v>
      </c>
      <c r="Q522" s="9">
        <f t="shared" si="88"/>
        <v>29</v>
      </c>
      <c r="R522" s="9">
        <f t="shared" si="98"/>
        <v>29</v>
      </c>
      <c r="S522" s="9">
        <f t="shared" si="93"/>
        <v>29</v>
      </c>
      <c r="T522" s="9">
        <f>VLOOKUP(O522,Comisiones!A:N,HLOOKUP(G522,Comisiones!$1:$7,2,0),0)</f>
        <v>0.17</v>
      </c>
      <c r="U522" s="9">
        <f t="shared" si="89"/>
        <v>1102</v>
      </c>
      <c r="V522" s="9">
        <f t="shared" si="94"/>
        <v>551</v>
      </c>
      <c r="W522" s="9">
        <f t="shared" si="95"/>
        <v>187.34</v>
      </c>
      <c r="X522" s="9">
        <f t="shared" si="96"/>
        <v>363.65999999999997</v>
      </c>
      <c r="Y522" s="11">
        <f t="shared" si="97"/>
        <v>0.32999999999999996</v>
      </c>
    </row>
    <row r="523" spans="1:25" x14ac:dyDescent="0.2">
      <c r="A523" s="2">
        <v>522</v>
      </c>
      <c r="B523" s="3">
        <v>45101</v>
      </c>
      <c r="C523" s="2">
        <v>9</v>
      </c>
      <c r="D523" s="2">
        <v>34</v>
      </c>
      <c r="E523" s="2">
        <v>14</v>
      </c>
      <c r="F523" t="str">
        <f t="shared" si="90"/>
        <v>Saturday</v>
      </c>
      <c r="G523" t="str">
        <f t="shared" si="91"/>
        <v>June</v>
      </c>
      <c r="H523" t="str">
        <f>VLOOKUP(C523,Productos!A:B,2,0)</f>
        <v>Producto I</v>
      </c>
      <c r="I523">
        <f>VLOOKUP(Ventas!C523,Productos!A:C,3,0)</f>
        <v>26</v>
      </c>
      <c r="J523">
        <f>VLOOKUP(C523,Productos!$A$1:$D$11,4,0)</f>
        <v>52</v>
      </c>
      <c r="K523" s="7" t="str">
        <f>VLOOKUP(D523,Vendedores!$A$1:$F$5000,6,0)</f>
        <v>Lopez, Teresa</v>
      </c>
      <c r="L523" s="7">
        <f>VLOOKUP(D523,Vendedores!$A$1:$E$50000,5,0)</f>
        <v>3680</v>
      </c>
      <c r="M523">
        <f>VLOOKUP(D523,Vendedores!A:F,2,FALSE)</f>
        <v>6</v>
      </c>
      <c r="N523" s="7" t="str">
        <f>VLOOKUP(Ventas!D523,Vendedores!A:G,7,0)</f>
        <v>Vendedor Ssr</v>
      </c>
      <c r="O523">
        <f>VLOOKUP(D523,Vendedores!A:H,8,0)</f>
        <v>2</v>
      </c>
      <c r="P523" s="18">
        <f t="shared" si="92"/>
        <v>52</v>
      </c>
      <c r="Q523" s="9">
        <f t="shared" si="88"/>
        <v>26</v>
      </c>
      <c r="R523" s="9">
        <f t="shared" si="98"/>
        <v>26</v>
      </c>
      <c r="S523" s="9">
        <f t="shared" si="93"/>
        <v>26</v>
      </c>
      <c r="T523" s="9">
        <f>VLOOKUP(O523,Comisiones!A:N,HLOOKUP(G523,Comisiones!$1:$7,2,0),0)</f>
        <v>0.17</v>
      </c>
      <c r="U523" s="9">
        <f t="shared" si="89"/>
        <v>728</v>
      </c>
      <c r="V523" s="9">
        <f t="shared" si="94"/>
        <v>364</v>
      </c>
      <c r="W523" s="9">
        <f t="shared" si="95"/>
        <v>123.76</v>
      </c>
      <c r="X523" s="9">
        <f t="shared" si="96"/>
        <v>240.24</v>
      </c>
      <c r="Y523" s="11">
        <f t="shared" si="97"/>
        <v>0.33</v>
      </c>
    </row>
    <row r="524" spans="1:25" x14ac:dyDescent="0.2">
      <c r="A524" s="2">
        <v>523</v>
      </c>
      <c r="B524" s="3">
        <v>45102</v>
      </c>
      <c r="C524" s="2">
        <v>9</v>
      </c>
      <c r="D524" s="2">
        <v>15</v>
      </c>
      <c r="E524" s="2">
        <v>15</v>
      </c>
      <c r="F524" t="str">
        <f t="shared" si="90"/>
        <v>Sunday</v>
      </c>
      <c r="G524" t="str">
        <f t="shared" si="91"/>
        <v>June</v>
      </c>
      <c r="H524" t="str">
        <f>VLOOKUP(C524,Productos!A:B,2,0)</f>
        <v>Producto I</v>
      </c>
      <c r="I524">
        <f>VLOOKUP(Ventas!C524,Productos!A:C,3,0)</f>
        <v>26</v>
      </c>
      <c r="J524">
        <f>VLOOKUP(C524,Productos!$A$1:$D$11,4,0)</f>
        <v>52</v>
      </c>
      <c r="K524" s="7" t="str">
        <f>VLOOKUP(D524,Vendedores!$A$1:$F$5000,6,0)</f>
        <v>Gomez, David</v>
      </c>
      <c r="L524" s="7">
        <f>VLOOKUP(D524,Vendedores!$A$1:$E$50000,5,0)</f>
        <v>1821</v>
      </c>
      <c r="M524">
        <f>VLOOKUP(D524,Vendedores!A:F,2,FALSE)</f>
        <v>8</v>
      </c>
      <c r="N524" s="7" t="str">
        <f>VLOOKUP(Ventas!D524,Vendedores!A:G,7,0)</f>
        <v>Pasante</v>
      </c>
      <c r="O524">
        <f>VLOOKUP(D524,Vendedores!A:H,8,0)</f>
        <v>1</v>
      </c>
      <c r="P524" s="18">
        <f t="shared" si="92"/>
        <v>62.4</v>
      </c>
      <c r="Q524" s="9">
        <f t="shared" si="88"/>
        <v>26</v>
      </c>
      <c r="R524" s="9">
        <f t="shared" si="98"/>
        <v>26</v>
      </c>
      <c r="S524" s="9">
        <f t="shared" si="93"/>
        <v>26</v>
      </c>
      <c r="T524" s="9">
        <f>VLOOKUP(O524,Comisiones!A:N,HLOOKUP(G524,Comisiones!$1:$7,2,0),0)</f>
        <v>0.15</v>
      </c>
      <c r="U524" s="9">
        <f t="shared" si="89"/>
        <v>936</v>
      </c>
      <c r="V524" s="9">
        <f t="shared" si="94"/>
        <v>390</v>
      </c>
      <c r="W524" s="9">
        <f t="shared" si="95"/>
        <v>140.4</v>
      </c>
      <c r="X524" s="9">
        <f t="shared" si="96"/>
        <v>405.6</v>
      </c>
      <c r="Y524" s="11">
        <f t="shared" si="97"/>
        <v>0.43333333333333335</v>
      </c>
    </row>
    <row r="525" spans="1:25" x14ac:dyDescent="0.2">
      <c r="A525" s="2">
        <v>524</v>
      </c>
      <c r="B525" s="3">
        <v>45102</v>
      </c>
      <c r="C525" s="2">
        <v>7</v>
      </c>
      <c r="D525" s="2">
        <v>11</v>
      </c>
      <c r="E525" s="2">
        <v>15</v>
      </c>
      <c r="F525" t="str">
        <f t="shared" si="90"/>
        <v>Sunday</v>
      </c>
      <c r="G525" t="str">
        <f t="shared" si="91"/>
        <v>June</v>
      </c>
      <c r="H525" t="str">
        <f>VLOOKUP(C525,Productos!A:B,2,0)</f>
        <v>Producto G</v>
      </c>
      <c r="I525">
        <f>VLOOKUP(Ventas!C525,Productos!A:C,3,0)</f>
        <v>17</v>
      </c>
      <c r="J525">
        <f>VLOOKUP(C525,Productos!$A$1:$D$11,4,0)</f>
        <v>34</v>
      </c>
      <c r="K525" s="7" t="str">
        <f>VLOOKUP(D525,Vendedores!$A$1:$F$5000,6,0)</f>
        <v>Garcia, Isabel</v>
      </c>
      <c r="L525" s="7">
        <f>VLOOKUP(D525,Vendedores!$A$1:$E$50000,5,0)</f>
        <v>3985</v>
      </c>
      <c r="M525">
        <f>VLOOKUP(D525,Vendedores!A:F,2,FALSE)</f>
        <v>6</v>
      </c>
      <c r="N525" s="7" t="str">
        <f>VLOOKUP(Ventas!D525,Vendedores!A:G,7,0)</f>
        <v>Vendedor Ssr</v>
      </c>
      <c r="O525">
        <f>VLOOKUP(D525,Vendedores!A:H,8,0)</f>
        <v>2</v>
      </c>
      <c r="P525" s="18">
        <f t="shared" si="92"/>
        <v>40.799999999999997</v>
      </c>
      <c r="Q525" s="9">
        <f t="shared" si="88"/>
        <v>17</v>
      </c>
      <c r="R525" s="9">
        <f t="shared" si="98"/>
        <v>17</v>
      </c>
      <c r="S525" s="9">
        <f t="shared" si="93"/>
        <v>17</v>
      </c>
      <c r="T525" s="9">
        <f>VLOOKUP(O525,Comisiones!A:N,HLOOKUP(G525,Comisiones!$1:$7,2,0),0)</f>
        <v>0.17</v>
      </c>
      <c r="U525" s="9">
        <f t="shared" si="89"/>
        <v>612</v>
      </c>
      <c r="V525" s="9">
        <f t="shared" si="94"/>
        <v>255</v>
      </c>
      <c r="W525" s="9">
        <f t="shared" si="95"/>
        <v>104.04</v>
      </c>
      <c r="X525" s="9">
        <f t="shared" si="96"/>
        <v>252.95999999999998</v>
      </c>
      <c r="Y525" s="11">
        <f t="shared" si="97"/>
        <v>0.41333333333333327</v>
      </c>
    </row>
    <row r="526" spans="1:25" x14ac:dyDescent="0.2">
      <c r="A526" s="2">
        <v>525</v>
      </c>
      <c r="B526" s="3">
        <v>45102</v>
      </c>
      <c r="C526" s="2">
        <v>6</v>
      </c>
      <c r="D526" s="2">
        <v>11</v>
      </c>
      <c r="E526" s="2">
        <v>19</v>
      </c>
      <c r="F526" t="str">
        <f t="shared" si="90"/>
        <v>Sunday</v>
      </c>
      <c r="G526" t="str">
        <f t="shared" si="91"/>
        <v>June</v>
      </c>
      <c r="H526" t="str">
        <f>VLOOKUP(C526,Productos!A:B,2,0)</f>
        <v>Producto F</v>
      </c>
      <c r="I526">
        <f>VLOOKUP(Ventas!C526,Productos!A:C,3,0)</f>
        <v>16</v>
      </c>
      <c r="J526">
        <f>VLOOKUP(C526,Productos!$A$1:$D$11,4,0)</f>
        <v>32</v>
      </c>
      <c r="K526" s="7" t="str">
        <f>VLOOKUP(D526,Vendedores!$A$1:$F$5000,6,0)</f>
        <v>Garcia, Isabel</v>
      </c>
      <c r="L526" s="7">
        <f>VLOOKUP(D526,Vendedores!$A$1:$E$50000,5,0)</f>
        <v>3985</v>
      </c>
      <c r="M526">
        <f>VLOOKUP(D526,Vendedores!A:F,2,FALSE)</f>
        <v>6</v>
      </c>
      <c r="N526" s="7" t="str">
        <f>VLOOKUP(Ventas!D526,Vendedores!A:G,7,0)</f>
        <v>Vendedor Ssr</v>
      </c>
      <c r="O526">
        <f>VLOOKUP(D526,Vendedores!A:H,8,0)</f>
        <v>2</v>
      </c>
      <c r="P526" s="18">
        <f t="shared" si="92"/>
        <v>38.4</v>
      </c>
      <c r="Q526" s="9">
        <f t="shared" si="88"/>
        <v>16</v>
      </c>
      <c r="R526" s="9">
        <f t="shared" si="98"/>
        <v>16</v>
      </c>
      <c r="S526" s="9">
        <f t="shared" si="93"/>
        <v>16</v>
      </c>
      <c r="T526" s="9">
        <f>VLOOKUP(O526,Comisiones!A:N,HLOOKUP(G526,Comisiones!$1:$7,2,0),0)</f>
        <v>0.17</v>
      </c>
      <c r="U526" s="9">
        <f t="shared" si="89"/>
        <v>729.6</v>
      </c>
      <c r="V526" s="9">
        <f t="shared" si="94"/>
        <v>304</v>
      </c>
      <c r="W526" s="9">
        <f t="shared" si="95"/>
        <v>124.03200000000001</v>
      </c>
      <c r="X526" s="9">
        <f t="shared" si="96"/>
        <v>301.56799999999998</v>
      </c>
      <c r="Y526" s="11">
        <f t="shared" si="97"/>
        <v>0.41333333333333327</v>
      </c>
    </row>
    <row r="527" spans="1:25" x14ac:dyDescent="0.2">
      <c r="A527" s="2">
        <v>526</v>
      </c>
      <c r="B527" s="3">
        <v>45103</v>
      </c>
      <c r="C527" s="2">
        <v>2</v>
      </c>
      <c r="D527" s="2">
        <v>26</v>
      </c>
      <c r="E527" s="2">
        <v>16</v>
      </c>
      <c r="F527" t="str">
        <f t="shared" si="90"/>
        <v>Monday</v>
      </c>
      <c r="G527" t="str">
        <f t="shared" si="91"/>
        <v>June</v>
      </c>
      <c r="H527" t="str">
        <f>VLOOKUP(C527,Productos!A:B,2,0)</f>
        <v>Producto B</v>
      </c>
      <c r="I527">
        <f>VLOOKUP(Ventas!C527,Productos!A:C,3,0)</f>
        <v>14</v>
      </c>
      <c r="J527">
        <f>VLOOKUP(C527,Productos!$A$1:$D$11,4,0)</f>
        <v>28</v>
      </c>
      <c r="K527" s="7" t="str">
        <f>VLOOKUP(D527,Vendedores!$A$1:$F$5000,6,0)</f>
        <v>Gomez, Pilar</v>
      </c>
      <c r="L527" s="7">
        <f>VLOOKUP(D527,Vendedores!$A$1:$E$50000,5,0)</f>
        <v>2557</v>
      </c>
      <c r="M527">
        <f>VLOOKUP(D527,Vendedores!A:F,2,FALSE)</f>
        <v>7</v>
      </c>
      <c r="N527" s="7" t="str">
        <f>VLOOKUP(Ventas!D527,Vendedores!A:G,7,0)</f>
        <v>Vendedor Jr</v>
      </c>
      <c r="O527">
        <f>VLOOKUP(D527,Vendedores!A:H,8,0)</f>
        <v>2</v>
      </c>
      <c r="P527" s="18">
        <f t="shared" si="92"/>
        <v>28</v>
      </c>
      <c r="Q527" s="9">
        <f t="shared" si="88"/>
        <v>14.700000000000001</v>
      </c>
      <c r="R527" s="9">
        <f t="shared" si="98"/>
        <v>14</v>
      </c>
      <c r="S527" s="9">
        <f t="shared" si="93"/>
        <v>14.700000000000001</v>
      </c>
      <c r="T527" s="9">
        <f>VLOOKUP(O527,Comisiones!A:N,HLOOKUP(G527,Comisiones!$1:$7,2,0),0)</f>
        <v>0.17</v>
      </c>
      <c r="U527" s="9">
        <f t="shared" si="89"/>
        <v>448</v>
      </c>
      <c r="V527" s="9">
        <f t="shared" si="94"/>
        <v>235.20000000000002</v>
      </c>
      <c r="W527" s="9">
        <f t="shared" si="95"/>
        <v>76.160000000000011</v>
      </c>
      <c r="X527" s="9">
        <f t="shared" si="96"/>
        <v>136.63999999999999</v>
      </c>
      <c r="Y527" s="11">
        <f t="shared" si="97"/>
        <v>0.30499999999999999</v>
      </c>
    </row>
    <row r="528" spans="1:25" x14ac:dyDescent="0.2">
      <c r="A528" s="2">
        <v>527</v>
      </c>
      <c r="B528" s="3">
        <v>45103</v>
      </c>
      <c r="C528" s="2">
        <v>5</v>
      </c>
      <c r="D528" s="2">
        <v>2</v>
      </c>
      <c r="E528" s="2">
        <v>16</v>
      </c>
      <c r="F528" t="str">
        <f t="shared" si="90"/>
        <v>Monday</v>
      </c>
      <c r="G528" t="str">
        <f t="shared" si="91"/>
        <v>June</v>
      </c>
      <c r="H528" t="str">
        <f>VLOOKUP(C528,Productos!A:B,2,0)</f>
        <v>Producto E</v>
      </c>
      <c r="I528">
        <f>VLOOKUP(Ventas!C528,Productos!A:C,3,0)</f>
        <v>24</v>
      </c>
      <c r="J528">
        <f>VLOOKUP(C528,Productos!$A$1:$D$11,4,0)</f>
        <v>48</v>
      </c>
      <c r="K528" s="7" t="str">
        <f>VLOOKUP(D528,Vendedores!$A$1:$F$5000,6,0)</f>
        <v>Rodriguez, Ana</v>
      </c>
      <c r="L528" s="7">
        <f>VLOOKUP(D528,Vendedores!$A$1:$E$50000,5,0)</f>
        <v>6979</v>
      </c>
      <c r="M528">
        <f>VLOOKUP(D528,Vendedores!A:F,2,FALSE)</f>
        <v>3</v>
      </c>
      <c r="N528" s="7" t="str">
        <f>VLOOKUP(Ventas!D528,Vendedores!A:G,7,0)</f>
        <v>Gerente</v>
      </c>
      <c r="O528">
        <f>VLOOKUP(D528,Vendedores!A:H,8,0)</f>
        <v>3</v>
      </c>
      <c r="P528" s="18">
        <f t="shared" si="92"/>
        <v>43.2</v>
      </c>
      <c r="Q528" s="9">
        <f t="shared" si="88"/>
        <v>24</v>
      </c>
      <c r="R528" s="9">
        <f t="shared" si="98"/>
        <v>24</v>
      </c>
      <c r="S528" s="9">
        <f t="shared" si="93"/>
        <v>24</v>
      </c>
      <c r="T528" s="9">
        <f>VLOOKUP(O528,Comisiones!A:N,HLOOKUP(G528,Comisiones!$1:$7,2,0),0)</f>
        <v>0.19</v>
      </c>
      <c r="U528" s="9">
        <f t="shared" si="89"/>
        <v>691.2</v>
      </c>
      <c r="V528" s="9">
        <f t="shared" si="94"/>
        <v>384</v>
      </c>
      <c r="W528" s="9">
        <f t="shared" si="95"/>
        <v>131.328</v>
      </c>
      <c r="X528" s="9">
        <f t="shared" si="96"/>
        <v>175.87200000000007</v>
      </c>
      <c r="Y528" s="11">
        <f t="shared" si="97"/>
        <v>0.25444444444444453</v>
      </c>
    </row>
    <row r="529" spans="1:25" x14ac:dyDescent="0.2">
      <c r="A529" s="2">
        <v>528</v>
      </c>
      <c r="B529" s="3">
        <v>45103</v>
      </c>
      <c r="C529" s="2">
        <v>4</v>
      </c>
      <c r="D529" s="2">
        <v>16</v>
      </c>
      <c r="E529" s="2">
        <v>12</v>
      </c>
      <c r="F529" t="str">
        <f t="shared" si="90"/>
        <v>Monday</v>
      </c>
      <c r="G529" t="str">
        <f t="shared" si="91"/>
        <v>June</v>
      </c>
      <c r="H529" t="str">
        <f>VLOOKUP(C529,Productos!A:B,2,0)</f>
        <v>Producto D</v>
      </c>
      <c r="I529">
        <f>VLOOKUP(Ventas!C529,Productos!A:C,3,0)</f>
        <v>14</v>
      </c>
      <c r="J529">
        <f>VLOOKUP(C529,Productos!$A$1:$D$11,4,0)</f>
        <v>28</v>
      </c>
      <c r="K529" s="7" t="str">
        <f>VLOOKUP(D529,Vendedores!$A$1:$F$5000,6,0)</f>
        <v>Martin, Francisco</v>
      </c>
      <c r="L529" s="7">
        <f>VLOOKUP(D529,Vendedores!$A$1:$E$50000,5,0)</f>
        <v>2456</v>
      </c>
      <c r="M529">
        <f>VLOOKUP(D529,Vendedores!A:F,2,FALSE)</f>
        <v>7</v>
      </c>
      <c r="N529" s="7" t="str">
        <f>VLOOKUP(Ventas!D529,Vendedores!A:G,7,0)</f>
        <v>Vendedor Jr</v>
      </c>
      <c r="O529">
        <f>VLOOKUP(D529,Vendedores!A:H,8,0)</f>
        <v>2</v>
      </c>
      <c r="P529" s="18">
        <f t="shared" si="92"/>
        <v>28</v>
      </c>
      <c r="Q529" s="9">
        <f t="shared" si="88"/>
        <v>14.700000000000001</v>
      </c>
      <c r="R529" s="9">
        <f t="shared" si="98"/>
        <v>14</v>
      </c>
      <c r="S529" s="9">
        <f t="shared" si="93"/>
        <v>14.700000000000001</v>
      </c>
      <c r="T529" s="9">
        <f>VLOOKUP(O529,Comisiones!A:N,HLOOKUP(G529,Comisiones!$1:$7,2,0),0)</f>
        <v>0.17</v>
      </c>
      <c r="U529" s="9">
        <f t="shared" si="89"/>
        <v>336</v>
      </c>
      <c r="V529" s="9">
        <f t="shared" si="94"/>
        <v>176.4</v>
      </c>
      <c r="W529" s="9">
        <f t="shared" si="95"/>
        <v>57.120000000000005</v>
      </c>
      <c r="X529" s="9">
        <f t="shared" si="96"/>
        <v>102.47999999999999</v>
      </c>
      <c r="Y529" s="11">
        <f t="shared" si="97"/>
        <v>0.30499999999999999</v>
      </c>
    </row>
    <row r="530" spans="1:25" x14ac:dyDescent="0.2">
      <c r="A530" s="2">
        <v>529</v>
      </c>
      <c r="B530" s="3">
        <v>45104</v>
      </c>
      <c r="C530" s="2">
        <v>7</v>
      </c>
      <c r="D530" s="2">
        <v>37</v>
      </c>
      <c r="E530" s="2">
        <v>14</v>
      </c>
      <c r="F530" t="str">
        <f t="shared" si="90"/>
        <v>Tuesday</v>
      </c>
      <c r="G530" t="str">
        <f t="shared" si="91"/>
        <v>June</v>
      </c>
      <c r="H530" t="str">
        <f>VLOOKUP(C530,Productos!A:B,2,0)</f>
        <v>Producto G</v>
      </c>
      <c r="I530">
        <f>VLOOKUP(Ventas!C530,Productos!A:C,3,0)</f>
        <v>17</v>
      </c>
      <c r="J530">
        <f>VLOOKUP(C530,Productos!$A$1:$D$11,4,0)</f>
        <v>34</v>
      </c>
      <c r="K530" s="7" t="str">
        <f>VLOOKUP(D530,Vendedores!$A$1:$F$5000,6,0)</f>
        <v>Gonzalez, Lionel</v>
      </c>
      <c r="L530" s="7">
        <f>VLOOKUP(D530,Vendedores!$A$1:$E$50000,5,0)</f>
        <v>4073</v>
      </c>
      <c r="M530">
        <f>VLOOKUP(D530,Vendedores!A:F,2,FALSE)</f>
        <v>5</v>
      </c>
      <c r="N530" s="7" t="str">
        <f>VLOOKUP(Ventas!D530,Vendedores!A:G,7,0)</f>
        <v>Vendedor Sr</v>
      </c>
      <c r="O530">
        <f>VLOOKUP(D530,Vendedores!A:H,8,0)</f>
        <v>2</v>
      </c>
      <c r="P530" s="18">
        <f t="shared" si="92"/>
        <v>34</v>
      </c>
      <c r="Q530" s="9">
        <f t="shared" si="88"/>
        <v>17</v>
      </c>
      <c r="R530" s="9">
        <f t="shared" si="98"/>
        <v>17</v>
      </c>
      <c r="S530" s="9">
        <f t="shared" si="93"/>
        <v>17</v>
      </c>
      <c r="T530" s="9">
        <f>VLOOKUP(O530,Comisiones!A:N,HLOOKUP(G530,Comisiones!$1:$7,2,0),0)</f>
        <v>0.17</v>
      </c>
      <c r="U530" s="9">
        <f t="shared" si="89"/>
        <v>476</v>
      </c>
      <c r="V530" s="9">
        <f t="shared" si="94"/>
        <v>238</v>
      </c>
      <c r="W530" s="9">
        <f t="shared" si="95"/>
        <v>80.92</v>
      </c>
      <c r="X530" s="9">
        <f t="shared" si="96"/>
        <v>157.07999999999998</v>
      </c>
      <c r="Y530" s="11">
        <f t="shared" si="97"/>
        <v>0.32999999999999996</v>
      </c>
    </row>
    <row r="531" spans="1:25" x14ac:dyDescent="0.2">
      <c r="A531" s="2">
        <v>530</v>
      </c>
      <c r="B531" s="3">
        <v>45104</v>
      </c>
      <c r="C531" s="2">
        <v>8</v>
      </c>
      <c r="D531" s="2">
        <v>27</v>
      </c>
      <c r="E531" s="2">
        <v>15</v>
      </c>
      <c r="F531" t="str">
        <f t="shared" si="90"/>
        <v>Tuesday</v>
      </c>
      <c r="G531" t="str">
        <f t="shared" si="91"/>
        <v>June</v>
      </c>
      <c r="H531" t="str">
        <f>VLOOKUP(C531,Productos!A:B,2,0)</f>
        <v>Producto H</v>
      </c>
      <c r="I531">
        <f>VLOOKUP(Ventas!C531,Productos!A:C,3,0)</f>
        <v>14</v>
      </c>
      <c r="J531">
        <f>VLOOKUP(C531,Productos!$A$1:$D$11,4,0)</f>
        <v>28</v>
      </c>
      <c r="K531" s="7" t="str">
        <f>VLOOKUP(D531,Vendedores!$A$1:$F$5000,6,0)</f>
        <v>Martin, Antonio</v>
      </c>
      <c r="L531" s="7">
        <f>VLOOKUP(D531,Vendedores!$A$1:$E$50000,5,0)</f>
        <v>1057</v>
      </c>
      <c r="M531">
        <f>VLOOKUP(D531,Vendedores!A:F,2,FALSE)</f>
        <v>8</v>
      </c>
      <c r="N531" s="7" t="str">
        <f>VLOOKUP(Ventas!D531,Vendedores!A:G,7,0)</f>
        <v>Pasante</v>
      </c>
      <c r="O531">
        <f>VLOOKUP(D531,Vendedores!A:H,8,0)</f>
        <v>1</v>
      </c>
      <c r="P531" s="18">
        <f t="shared" si="92"/>
        <v>28</v>
      </c>
      <c r="Q531" s="9">
        <f t="shared" si="88"/>
        <v>14</v>
      </c>
      <c r="R531" s="9">
        <f t="shared" si="98"/>
        <v>14</v>
      </c>
      <c r="S531" s="9">
        <f t="shared" si="93"/>
        <v>14</v>
      </c>
      <c r="T531" s="9">
        <f>VLOOKUP(O531,Comisiones!A:N,HLOOKUP(G531,Comisiones!$1:$7,2,0),0)</f>
        <v>0.15</v>
      </c>
      <c r="U531" s="9">
        <f t="shared" si="89"/>
        <v>420</v>
      </c>
      <c r="V531" s="9">
        <f t="shared" si="94"/>
        <v>210</v>
      </c>
      <c r="W531" s="9">
        <f t="shared" si="95"/>
        <v>63</v>
      </c>
      <c r="X531" s="9">
        <f t="shared" si="96"/>
        <v>147</v>
      </c>
      <c r="Y531" s="11">
        <f t="shared" si="97"/>
        <v>0.35</v>
      </c>
    </row>
    <row r="532" spans="1:25" x14ac:dyDescent="0.2">
      <c r="A532" s="2">
        <v>531</v>
      </c>
      <c r="B532" s="3">
        <v>45104</v>
      </c>
      <c r="C532" s="2">
        <v>7</v>
      </c>
      <c r="D532" s="2">
        <v>20</v>
      </c>
      <c r="E532" s="2">
        <v>16</v>
      </c>
      <c r="F532" t="str">
        <f t="shared" si="90"/>
        <v>Tuesday</v>
      </c>
      <c r="G532" t="str">
        <f t="shared" si="91"/>
        <v>June</v>
      </c>
      <c r="H532" t="str">
        <f>VLOOKUP(C532,Productos!A:B,2,0)</f>
        <v>Producto G</v>
      </c>
      <c r="I532">
        <f>VLOOKUP(Ventas!C532,Productos!A:C,3,0)</f>
        <v>17</v>
      </c>
      <c r="J532">
        <f>VLOOKUP(C532,Productos!$A$1:$D$11,4,0)</f>
        <v>34</v>
      </c>
      <c r="K532" s="7" t="str">
        <f>VLOOKUP(D532,Vendedores!$A$1:$F$5000,6,0)</f>
        <v>Gonzalez, Carmen</v>
      </c>
      <c r="L532" s="7">
        <f>VLOOKUP(D532,Vendedores!$A$1:$E$50000,5,0)</f>
        <v>3522</v>
      </c>
      <c r="M532">
        <f>VLOOKUP(D532,Vendedores!A:F,2,FALSE)</f>
        <v>6</v>
      </c>
      <c r="N532" s="7" t="str">
        <f>VLOOKUP(Ventas!D532,Vendedores!A:G,7,0)</f>
        <v>Vendedor Ssr</v>
      </c>
      <c r="O532">
        <f>VLOOKUP(D532,Vendedores!A:H,8,0)</f>
        <v>2</v>
      </c>
      <c r="P532" s="18">
        <f t="shared" si="92"/>
        <v>34</v>
      </c>
      <c r="Q532" s="9">
        <f t="shared" si="88"/>
        <v>17</v>
      </c>
      <c r="R532" s="9">
        <f t="shared" si="98"/>
        <v>17</v>
      </c>
      <c r="S532" s="9">
        <f t="shared" si="93"/>
        <v>17</v>
      </c>
      <c r="T532" s="9">
        <f>VLOOKUP(O532,Comisiones!A:N,HLOOKUP(G532,Comisiones!$1:$7,2,0),0)</f>
        <v>0.17</v>
      </c>
      <c r="U532" s="9">
        <f t="shared" si="89"/>
        <v>544</v>
      </c>
      <c r="V532" s="9">
        <f t="shared" si="94"/>
        <v>272</v>
      </c>
      <c r="W532" s="9">
        <f t="shared" si="95"/>
        <v>92.48</v>
      </c>
      <c r="X532" s="9">
        <f t="shared" si="96"/>
        <v>179.51999999999998</v>
      </c>
      <c r="Y532" s="11">
        <f t="shared" si="97"/>
        <v>0.32999999999999996</v>
      </c>
    </row>
    <row r="533" spans="1:25" x14ac:dyDescent="0.2">
      <c r="A533" s="2">
        <v>532</v>
      </c>
      <c r="B533" s="3">
        <v>45105</v>
      </c>
      <c r="C533" s="2">
        <v>7</v>
      </c>
      <c r="D533" s="2">
        <v>7</v>
      </c>
      <c r="E533" s="2">
        <v>18</v>
      </c>
      <c r="F533" t="str">
        <f t="shared" si="90"/>
        <v>Wednesday</v>
      </c>
      <c r="G533" t="str">
        <f t="shared" si="91"/>
        <v>June</v>
      </c>
      <c r="H533" t="str">
        <f>VLOOKUP(C533,Productos!A:B,2,0)</f>
        <v>Producto G</v>
      </c>
      <c r="I533">
        <f>VLOOKUP(Ventas!C533,Productos!A:C,3,0)</f>
        <v>17</v>
      </c>
      <c r="J533">
        <f>VLOOKUP(C533,Productos!$A$1:$D$11,4,0)</f>
        <v>34</v>
      </c>
      <c r="K533" s="7" t="str">
        <f>VLOOKUP(D533,Vendedores!$A$1:$F$5000,6,0)</f>
        <v>Sanchez, Antonio</v>
      </c>
      <c r="L533" s="7">
        <f>VLOOKUP(D533,Vendedores!$A$1:$E$50000,5,0)</f>
        <v>1810</v>
      </c>
      <c r="M533">
        <f>VLOOKUP(D533,Vendedores!A:F,2,FALSE)</f>
        <v>8</v>
      </c>
      <c r="N533" s="7" t="str">
        <f>VLOOKUP(Ventas!D533,Vendedores!A:G,7,0)</f>
        <v>Pasante</v>
      </c>
      <c r="O533">
        <f>VLOOKUP(D533,Vendedores!A:H,8,0)</f>
        <v>1</v>
      </c>
      <c r="P533" s="18">
        <f t="shared" si="92"/>
        <v>34</v>
      </c>
      <c r="Q533" s="9">
        <f t="shared" si="88"/>
        <v>17</v>
      </c>
      <c r="R533" s="9">
        <f t="shared" si="98"/>
        <v>17</v>
      </c>
      <c r="S533" s="9">
        <f t="shared" si="93"/>
        <v>17</v>
      </c>
      <c r="T533" s="9">
        <f>VLOOKUP(O533,Comisiones!A:N,HLOOKUP(G533,Comisiones!$1:$7,2,0),0)</f>
        <v>0.15</v>
      </c>
      <c r="U533" s="9">
        <f t="shared" si="89"/>
        <v>612</v>
      </c>
      <c r="V533" s="9">
        <f t="shared" si="94"/>
        <v>306</v>
      </c>
      <c r="W533" s="9">
        <f t="shared" si="95"/>
        <v>91.8</v>
      </c>
      <c r="X533" s="9">
        <f t="shared" si="96"/>
        <v>214.2</v>
      </c>
      <c r="Y533" s="11">
        <f t="shared" si="97"/>
        <v>0.35</v>
      </c>
    </row>
    <row r="534" spans="1:25" x14ac:dyDescent="0.2">
      <c r="A534" s="2">
        <v>533</v>
      </c>
      <c r="B534" s="3">
        <v>45105</v>
      </c>
      <c r="C534" s="2">
        <v>3</v>
      </c>
      <c r="D534" s="2">
        <v>10</v>
      </c>
      <c r="E534" s="2">
        <v>12</v>
      </c>
      <c r="F534" t="str">
        <f t="shared" si="90"/>
        <v>Wednesday</v>
      </c>
      <c r="G534" t="str">
        <f t="shared" si="91"/>
        <v>June</v>
      </c>
      <c r="H534" t="str">
        <f>VLOOKUP(C534,Productos!A:B,2,0)</f>
        <v>Producto C</v>
      </c>
      <c r="I534">
        <f>VLOOKUP(Ventas!C534,Productos!A:C,3,0)</f>
        <v>23</v>
      </c>
      <c r="J534">
        <f>VLOOKUP(C534,Productos!$A$1:$D$11,4,0)</f>
        <v>46</v>
      </c>
      <c r="K534" s="7" t="str">
        <f>VLOOKUP(D534,Vendedores!$A$1:$F$5000,6,0)</f>
        <v>Martin, Francisco</v>
      </c>
      <c r="L534" s="7">
        <f>VLOOKUP(D534,Vendedores!$A$1:$E$50000,5,0)</f>
        <v>4384</v>
      </c>
      <c r="M534">
        <f>VLOOKUP(D534,Vendedores!A:F,2,FALSE)</f>
        <v>5</v>
      </c>
      <c r="N534" s="7" t="str">
        <f>VLOOKUP(Ventas!D534,Vendedores!A:G,7,0)</f>
        <v>Vendedor Sr</v>
      </c>
      <c r="O534">
        <f>VLOOKUP(D534,Vendedores!A:H,8,0)</f>
        <v>2</v>
      </c>
      <c r="P534" s="18">
        <f t="shared" si="92"/>
        <v>46</v>
      </c>
      <c r="Q534" s="9">
        <f t="shared" si="88"/>
        <v>24.150000000000002</v>
      </c>
      <c r="R534" s="9">
        <f t="shared" si="98"/>
        <v>23</v>
      </c>
      <c r="S534" s="9">
        <f t="shared" si="93"/>
        <v>24.150000000000002</v>
      </c>
      <c r="T534" s="9">
        <f>VLOOKUP(O534,Comisiones!A:N,HLOOKUP(G534,Comisiones!$1:$7,2,0),0)</f>
        <v>0.17</v>
      </c>
      <c r="U534" s="9">
        <f t="shared" si="89"/>
        <v>552</v>
      </c>
      <c r="V534" s="9">
        <f t="shared" si="94"/>
        <v>289.8</v>
      </c>
      <c r="W534" s="9">
        <f t="shared" si="95"/>
        <v>93.84</v>
      </c>
      <c r="X534" s="9">
        <f t="shared" si="96"/>
        <v>168.36</v>
      </c>
      <c r="Y534" s="11">
        <f t="shared" si="97"/>
        <v>0.30500000000000005</v>
      </c>
    </row>
    <row r="535" spans="1:25" x14ac:dyDescent="0.2">
      <c r="A535" s="2">
        <v>534</v>
      </c>
      <c r="B535" s="3">
        <v>45105</v>
      </c>
      <c r="C535" s="2">
        <v>3</v>
      </c>
      <c r="D535" s="2">
        <v>39</v>
      </c>
      <c r="E535" s="2">
        <v>19</v>
      </c>
      <c r="F535" t="str">
        <f t="shared" si="90"/>
        <v>Wednesday</v>
      </c>
      <c r="G535" t="str">
        <f t="shared" si="91"/>
        <v>June</v>
      </c>
      <c r="H535" t="str">
        <f>VLOOKUP(C535,Productos!A:B,2,0)</f>
        <v>Producto C</v>
      </c>
      <c r="I535">
        <f>VLOOKUP(Ventas!C535,Productos!A:C,3,0)</f>
        <v>23</v>
      </c>
      <c r="J535">
        <f>VLOOKUP(C535,Productos!$A$1:$D$11,4,0)</f>
        <v>46</v>
      </c>
      <c r="K535" s="7" t="str">
        <f>VLOOKUP(D535,Vendedores!$A$1:$F$5000,6,0)</f>
        <v>Gomez, Maria</v>
      </c>
      <c r="L535" s="7">
        <f>VLOOKUP(D535,Vendedores!$A$1:$E$50000,5,0)</f>
        <v>2483</v>
      </c>
      <c r="M535">
        <f>VLOOKUP(D535,Vendedores!A:F,2,FALSE)</f>
        <v>7</v>
      </c>
      <c r="N535" s="7" t="str">
        <f>VLOOKUP(Ventas!D535,Vendedores!A:G,7,0)</f>
        <v>Vendedor Jr</v>
      </c>
      <c r="O535">
        <f>VLOOKUP(D535,Vendedores!A:H,8,0)</f>
        <v>2</v>
      </c>
      <c r="P535" s="18">
        <f t="shared" si="92"/>
        <v>46</v>
      </c>
      <c r="Q535" s="9">
        <f t="shared" si="88"/>
        <v>24.150000000000002</v>
      </c>
      <c r="R535" s="9">
        <f t="shared" si="98"/>
        <v>23</v>
      </c>
      <c r="S535" s="9">
        <f t="shared" si="93"/>
        <v>24.150000000000002</v>
      </c>
      <c r="T535" s="9">
        <f>VLOOKUP(O535,Comisiones!A:N,HLOOKUP(G535,Comisiones!$1:$7,2,0),0)</f>
        <v>0.17</v>
      </c>
      <c r="U535" s="9">
        <f t="shared" si="89"/>
        <v>874</v>
      </c>
      <c r="V535" s="9">
        <f t="shared" si="94"/>
        <v>458.85</v>
      </c>
      <c r="W535" s="9">
        <f t="shared" si="95"/>
        <v>148.58000000000001</v>
      </c>
      <c r="X535" s="9">
        <f t="shared" si="96"/>
        <v>266.56999999999994</v>
      </c>
      <c r="Y535" s="11">
        <f t="shared" si="97"/>
        <v>0.30499999999999994</v>
      </c>
    </row>
    <row r="536" spans="1:25" x14ac:dyDescent="0.2">
      <c r="A536" s="2">
        <v>535</v>
      </c>
      <c r="B536" s="3">
        <v>45106</v>
      </c>
      <c r="C536" s="2">
        <v>5</v>
      </c>
      <c r="D536" s="2">
        <v>26</v>
      </c>
      <c r="E536" s="2">
        <v>4</v>
      </c>
      <c r="F536" t="str">
        <f t="shared" si="90"/>
        <v>Thursday</v>
      </c>
      <c r="G536" t="str">
        <f t="shared" si="91"/>
        <v>June</v>
      </c>
      <c r="H536" t="str">
        <f>VLOOKUP(C536,Productos!A:B,2,0)</f>
        <v>Producto E</v>
      </c>
      <c r="I536">
        <f>VLOOKUP(Ventas!C536,Productos!A:C,3,0)</f>
        <v>24</v>
      </c>
      <c r="J536">
        <f>VLOOKUP(C536,Productos!$A$1:$D$11,4,0)</f>
        <v>48</v>
      </c>
      <c r="K536" s="7" t="str">
        <f>VLOOKUP(D536,Vendedores!$A$1:$F$5000,6,0)</f>
        <v>Gomez, Pilar</v>
      </c>
      <c r="L536" s="7">
        <f>VLOOKUP(D536,Vendedores!$A$1:$E$50000,5,0)</f>
        <v>2557</v>
      </c>
      <c r="M536">
        <f>VLOOKUP(D536,Vendedores!A:F,2,FALSE)</f>
        <v>7</v>
      </c>
      <c r="N536" s="7" t="str">
        <f>VLOOKUP(Ventas!D536,Vendedores!A:G,7,0)</f>
        <v>Vendedor Jr</v>
      </c>
      <c r="O536">
        <f>VLOOKUP(D536,Vendedores!A:H,8,0)</f>
        <v>2</v>
      </c>
      <c r="P536" s="18">
        <f t="shared" si="92"/>
        <v>48</v>
      </c>
      <c r="Q536" s="9">
        <f t="shared" si="88"/>
        <v>24</v>
      </c>
      <c r="R536" s="9">
        <f t="shared" si="98"/>
        <v>24</v>
      </c>
      <c r="S536" s="9">
        <f t="shared" si="93"/>
        <v>24</v>
      </c>
      <c r="T536" s="9">
        <f>VLOOKUP(O536,Comisiones!A:N,HLOOKUP(G536,Comisiones!$1:$7,2,0),0)</f>
        <v>0.17</v>
      </c>
      <c r="U536" s="9">
        <f t="shared" si="89"/>
        <v>192</v>
      </c>
      <c r="V536" s="9">
        <f t="shared" si="94"/>
        <v>96</v>
      </c>
      <c r="W536" s="9">
        <f t="shared" si="95"/>
        <v>32.64</v>
      </c>
      <c r="X536" s="9">
        <f t="shared" si="96"/>
        <v>63.360000000000014</v>
      </c>
      <c r="Y536" s="11">
        <f t="shared" si="97"/>
        <v>0.33000000000000007</v>
      </c>
    </row>
    <row r="537" spans="1:25" x14ac:dyDescent="0.2">
      <c r="A537" s="2">
        <v>536</v>
      </c>
      <c r="B537" s="3">
        <v>45106</v>
      </c>
      <c r="C537" s="2">
        <v>7</v>
      </c>
      <c r="D537" s="2">
        <v>32</v>
      </c>
      <c r="E537" s="2">
        <v>15</v>
      </c>
      <c r="F537" t="str">
        <f t="shared" si="90"/>
        <v>Thursday</v>
      </c>
      <c r="G537" t="str">
        <f t="shared" si="91"/>
        <v>June</v>
      </c>
      <c r="H537" t="str">
        <f>VLOOKUP(C537,Productos!A:B,2,0)</f>
        <v>Producto G</v>
      </c>
      <c r="I537">
        <f>VLOOKUP(Ventas!C537,Productos!A:C,3,0)</f>
        <v>17</v>
      </c>
      <c r="J537">
        <f>VLOOKUP(C537,Productos!$A$1:$D$11,4,0)</f>
        <v>34</v>
      </c>
      <c r="K537" s="7" t="str">
        <f>VLOOKUP(D537,Vendedores!$A$1:$F$5000,6,0)</f>
        <v>Gomez, Javier</v>
      </c>
      <c r="L537" s="7">
        <f>VLOOKUP(D537,Vendedores!$A$1:$E$50000,5,0)</f>
        <v>1612</v>
      </c>
      <c r="M537">
        <f>VLOOKUP(D537,Vendedores!A:F,2,FALSE)</f>
        <v>8</v>
      </c>
      <c r="N537" s="7" t="str">
        <f>VLOOKUP(Ventas!D537,Vendedores!A:G,7,0)</f>
        <v>Pasante</v>
      </c>
      <c r="O537">
        <f>VLOOKUP(D537,Vendedores!A:H,8,0)</f>
        <v>1</v>
      </c>
      <c r="P537" s="18">
        <f t="shared" si="92"/>
        <v>34</v>
      </c>
      <c r="Q537" s="9">
        <f t="shared" si="88"/>
        <v>17</v>
      </c>
      <c r="R537" s="9">
        <f t="shared" si="98"/>
        <v>17</v>
      </c>
      <c r="S537" s="9">
        <f t="shared" si="93"/>
        <v>17</v>
      </c>
      <c r="T537" s="9">
        <f>VLOOKUP(O537,Comisiones!A:N,HLOOKUP(G537,Comisiones!$1:$7,2,0),0)</f>
        <v>0.15</v>
      </c>
      <c r="U537" s="9">
        <f t="shared" si="89"/>
        <v>510</v>
      </c>
      <c r="V537" s="9">
        <f t="shared" si="94"/>
        <v>255</v>
      </c>
      <c r="W537" s="9">
        <f t="shared" si="95"/>
        <v>76.5</v>
      </c>
      <c r="X537" s="9">
        <f t="shared" si="96"/>
        <v>178.5</v>
      </c>
      <c r="Y537" s="11">
        <f t="shared" si="97"/>
        <v>0.35</v>
      </c>
    </row>
    <row r="538" spans="1:25" x14ac:dyDescent="0.2">
      <c r="A538" s="2">
        <v>537</v>
      </c>
      <c r="B538" s="3">
        <v>45106</v>
      </c>
      <c r="C538" s="2">
        <v>7</v>
      </c>
      <c r="D538" s="2">
        <v>7</v>
      </c>
      <c r="E538" s="2">
        <v>14</v>
      </c>
      <c r="F538" t="str">
        <f t="shared" si="90"/>
        <v>Thursday</v>
      </c>
      <c r="G538" t="str">
        <f t="shared" si="91"/>
        <v>June</v>
      </c>
      <c r="H538" t="str">
        <f>VLOOKUP(C538,Productos!A:B,2,0)</f>
        <v>Producto G</v>
      </c>
      <c r="I538">
        <f>VLOOKUP(Ventas!C538,Productos!A:C,3,0)</f>
        <v>17</v>
      </c>
      <c r="J538">
        <f>VLOOKUP(C538,Productos!$A$1:$D$11,4,0)</f>
        <v>34</v>
      </c>
      <c r="K538" s="7" t="str">
        <f>VLOOKUP(D538,Vendedores!$A$1:$F$5000,6,0)</f>
        <v>Sanchez, Antonio</v>
      </c>
      <c r="L538" s="7">
        <f>VLOOKUP(D538,Vendedores!$A$1:$E$50000,5,0)</f>
        <v>1810</v>
      </c>
      <c r="M538">
        <f>VLOOKUP(D538,Vendedores!A:F,2,FALSE)</f>
        <v>8</v>
      </c>
      <c r="N538" s="7" t="str">
        <f>VLOOKUP(Ventas!D538,Vendedores!A:G,7,0)</f>
        <v>Pasante</v>
      </c>
      <c r="O538">
        <f>VLOOKUP(D538,Vendedores!A:H,8,0)</f>
        <v>1</v>
      </c>
      <c r="P538" s="18">
        <f t="shared" si="92"/>
        <v>34</v>
      </c>
      <c r="Q538" s="9">
        <f t="shared" si="88"/>
        <v>17</v>
      </c>
      <c r="R538" s="9">
        <f t="shared" si="98"/>
        <v>17</v>
      </c>
      <c r="S538" s="9">
        <f t="shared" si="93"/>
        <v>17</v>
      </c>
      <c r="T538" s="9">
        <f>VLOOKUP(O538,Comisiones!A:N,HLOOKUP(G538,Comisiones!$1:$7,2,0),0)</f>
        <v>0.15</v>
      </c>
      <c r="U538" s="9">
        <f t="shared" si="89"/>
        <v>476</v>
      </c>
      <c r="V538" s="9">
        <f t="shared" si="94"/>
        <v>238</v>
      </c>
      <c r="W538" s="9">
        <f t="shared" si="95"/>
        <v>71.399999999999991</v>
      </c>
      <c r="X538" s="9">
        <f t="shared" si="96"/>
        <v>166.60000000000002</v>
      </c>
      <c r="Y538" s="11">
        <f t="shared" si="97"/>
        <v>0.35000000000000003</v>
      </c>
    </row>
    <row r="539" spans="1:25" x14ac:dyDescent="0.2">
      <c r="A539" s="2">
        <v>538</v>
      </c>
      <c r="B539" s="3">
        <v>45107</v>
      </c>
      <c r="C539" s="2">
        <v>4</v>
      </c>
      <c r="D539" s="2">
        <v>19</v>
      </c>
      <c r="E539" s="2">
        <v>11</v>
      </c>
      <c r="F539" t="str">
        <f t="shared" si="90"/>
        <v>Friday</v>
      </c>
      <c r="G539" t="str">
        <f t="shared" si="91"/>
        <v>June</v>
      </c>
      <c r="H539" t="str">
        <f>VLOOKUP(C539,Productos!A:B,2,0)</f>
        <v>Producto D</v>
      </c>
      <c r="I539">
        <f>VLOOKUP(Ventas!C539,Productos!A:C,3,0)</f>
        <v>14</v>
      </c>
      <c r="J539">
        <f>VLOOKUP(C539,Productos!$A$1:$D$11,4,0)</f>
        <v>28</v>
      </c>
      <c r="K539" s="7" t="str">
        <f>VLOOKUP(D539,Vendedores!$A$1:$F$5000,6,0)</f>
        <v>Rodriguez, Maria</v>
      </c>
      <c r="L539" s="7">
        <f>VLOOKUP(D539,Vendedores!$A$1:$E$50000,5,0)</f>
        <v>4862</v>
      </c>
      <c r="M539">
        <f>VLOOKUP(D539,Vendedores!A:F,2,FALSE)</f>
        <v>5</v>
      </c>
      <c r="N539" s="7" t="str">
        <f>VLOOKUP(Ventas!D539,Vendedores!A:G,7,0)</f>
        <v>Vendedor Sr</v>
      </c>
      <c r="O539">
        <f>VLOOKUP(D539,Vendedores!A:H,8,0)</f>
        <v>2</v>
      </c>
      <c r="P539" s="18">
        <f t="shared" si="92"/>
        <v>28</v>
      </c>
      <c r="Q539" s="9">
        <f t="shared" si="88"/>
        <v>14.700000000000001</v>
      </c>
      <c r="R539" s="9">
        <f t="shared" si="98"/>
        <v>14</v>
      </c>
      <c r="S539" s="9">
        <f t="shared" si="93"/>
        <v>14.700000000000001</v>
      </c>
      <c r="T539" s="9">
        <f>VLOOKUP(O539,Comisiones!A:N,HLOOKUP(G539,Comisiones!$1:$7,2,0),0)</f>
        <v>0.17</v>
      </c>
      <c r="U539" s="9">
        <f t="shared" si="89"/>
        <v>308</v>
      </c>
      <c r="V539" s="9">
        <f t="shared" si="94"/>
        <v>161.70000000000002</v>
      </c>
      <c r="W539" s="9">
        <f t="shared" si="95"/>
        <v>52.360000000000007</v>
      </c>
      <c r="X539" s="9">
        <f t="shared" si="96"/>
        <v>93.939999999999969</v>
      </c>
      <c r="Y539" s="11">
        <f t="shared" si="97"/>
        <v>0.30499999999999988</v>
      </c>
    </row>
    <row r="540" spans="1:25" x14ac:dyDescent="0.2">
      <c r="A540" s="2">
        <v>539</v>
      </c>
      <c r="B540" s="3">
        <v>45107</v>
      </c>
      <c r="C540" s="2">
        <v>2</v>
      </c>
      <c r="D540" s="2">
        <v>7</v>
      </c>
      <c r="E540" s="2">
        <v>15</v>
      </c>
      <c r="F540" t="str">
        <f t="shared" si="90"/>
        <v>Friday</v>
      </c>
      <c r="G540" t="str">
        <f t="shared" si="91"/>
        <v>June</v>
      </c>
      <c r="H540" t="str">
        <f>VLOOKUP(C540,Productos!A:B,2,0)</f>
        <v>Producto B</v>
      </c>
      <c r="I540">
        <f>VLOOKUP(Ventas!C540,Productos!A:C,3,0)</f>
        <v>14</v>
      </c>
      <c r="J540">
        <f>VLOOKUP(C540,Productos!$A$1:$D$11,4,0)</f>
        <v>28</v>
      </c>
      <c r="K540" s="7" t="str">
        <f>VLOOKUP(D540,Vendedores!$A$1:$F$5000,6,0)</f>
        <v>Sanchez, Antonio</v>
      </c>
      <c r="L540" s="7">
        <f>VLOOKUP(D540,Vendedores!$A$1:$E$50000,5,0)</f>
        <v>1810</v>
      </c>
      <c r="M540">
        <f>VLOOKUP(D540,Vendedores!A:F,2,FALSE)</f>
        <v>8</v>
      </c>
      <c r="N540" s="7" t="str">
        <f>VLOOKUP(Ventas!D540,Vendedores!A:G,7,0)</f>
        <v>Pasante</v>
      </c>
      <c r="O540">
        <f>VLOOKUP(D540,Vendedores!A:H,8,0)</f>
        <v>1</v>
      </c>
      <c r="P540" s="18">
        <f t="shared" si="92"/>
        <v>28</v>
      </c>
      <c r="Q540" s="9">
        <f t="shared" si="88"/>
        <v>14.700000000000001</v>
      </c>
      <c r="R540" s="9">
        <f t="shared" si="98"/>
        <v>14</v>
      </c>
      <c r="S540" s="9">
        <f t="shared" si="93"/>
        <v>14.700000000000001</v>
      </c>
      <c r="T540" s="9">
        <f>VLOOKUP(O540,Comisiones!A:N,HLOOKUP(G540,Comisiones!$1:$7,2,0),0)</f>
        <v>0.15</v>
      </c>
      <c r="U540" s="9">
        <f t="shared" si="89"/>
        <v>420</v>
      </c>
      <c r="V540" s="9">
        <f t="shared" si="94"/>
        <v>220.50000000000003</v>
      </c>
      <c r="W540" s="9">
        <f t="shared" si="95"/>
        <v>63</v>
      </c>
      <c r="X540" s="9">
        <f t="shared" si="96"/>
        <v>136.5</v>
      </c>
      <c r="Y540" s="11">
        <f t="shared" si="97"/>
        <v>0.32500000000000001</v>
      </c>
    </row>
    <row r="541" spans="1:25" x14ac:dyDescent="0.2">
      <c r="A541" s="2">
        <v>540</v>
      </c>
      <c r="B541" s="3">
        <v>45107</v>
      </c>
      <c r="C541" s="2">
        <v>9</v>
      </c>
      <c r="D541" s="2">
        <v>24</v>
      </c>
      <c r="E541" s="2">
        <v>16</v>
      </c>
      <c r="F541" t="str">
        <f t="shared" si="90"/>
        <v>Friday</v>
      </c>
      <c r="G541" t="str">
        <f t="shared" si="91"/>
        <v>June</v>
      </c>
      <c r="H541" t="str">
        <f>VLOOKUP(C541,Productos!A:B,2,0)</f>
        <v>Producto I</v>
      </c>
      <c r="I541">
        <f>VLOOKUP(Ventas!C541,Productos!A:C,3,0)</f>
        <v>26</v>
      </c>
      <c r="J541">
        <f>VLOOKUP(C541,Productos!$A$1:$D$11,4,0)</f>
        <v>52</v>
      </c>
      <c r="K541" s="7" t="str">
        <f>VLOOKUP(D541,Vendedores!$A$1:$F$5000,6,0)</f>
        <v>Sanchez, Isabel</v>
      </c>
      <c r="L541" s="7">
        <f>VLOOKUP(D541,Vendedores!$A$1:$E$50000,5,0)</f>
        <v>4875</v>
      </c>
      <c r="M541">
        <f>VLOOKUP(D541,Vendedores!A:F,2,FALSE)</f>
        <v>5</v>
      </c>
      <c r="N541" s="7" t="str">
        <f>VLOOKUP(Ventas!D541,Vendedores!A:G,7,0)</f>
        <v>Vendedor Sr</v>
      </c>
      <c r="O541">
        <f>VLOOKUP(D541,Vendedores!A:H,8,0)</f>
        <v>2</v>
      </c>
      <c r="P541" s="18">
        <f t="shared" si="92"/>
        <v>52</v>
      </c>
      <c r="Q541" s="9">
        <f t="shared" si="88"/>
        <v>26</v>
      </c>
      <c r="R541" s="9">
        <f t="shared" si="98"/>
        <v>26</v>
      </c>
      <c r="S541" s="9">
        <f t="shared" si="93"/>
        <v>26</v>
      </c>
      <c r="T541" s="9">
        <f>VLOOKUP(O541,Comisiones!A:N,HLOOKUP(G541,Comisiones!$1:$7,2,0),0)</f>
        <v>0.17</v>
      </c>
      <c r="U541" s="9">
        <f t="shared" si="89"/>
        <v>832</v>
      </c>
      <c r="V541" s="9">
        <f t="shared" si="94"/>
        <v>416</v>
      </c>
      <c r="W541" s="9">
        <f t="shared" si="95"/>
        <v>141.44</v>
      </c>
      <c r="X541" s="9">
        <f t="shared" si="96"/>
        <v>274.55999999999995</v>
      </c>
      <c r="Y541" s="11">
        <f t="shared" si="97"/>
        <v>0.32999999999999996</v>
      </c>
    </row>
    <row r="542" spans="1:25" x14ac:dyDescent="0.2">
      <c r="A542" s="2">
        <v>541</v>
      </c>
      <c r="B542" s="3">
        <v>45108</v>
      </c>
      <c r="C542" s="2">
        <v>4</v>
      </c>
      <c r="D542" s="2">
        <v>11</v>
      </c>
      <c r="E542" s="2">
        <v>23</v>
      </c>
      <c r="F542" t="str">
        <f t="shared" si="90"/>
        <v>Saturday</v>
      </c>
      <c r="G542" t="str">
        <f t="shared" si="91"/>
        <v>July</v>
      </c>
      <c r="H542" t="str">
        <f>VLOOKUP(C542,Productos!A:B,2,0)</f>
        <v>Producto D</v>
      </c>
      <c r="I542">
        <f>VLOOKUP(Ventas!C542,Productos!A:C,3,0)</f>
        <v>14</v>
      </c>
      <c r="J542">
        <f>VLOOKUP(C542,Productos!$A$1:$D$11,4,0)</f>
        <v>28</v>
      </c>
      <c r="K542" s="7" t="str">
        <f>VLOOKUP(D542,Vendedores!$A$1:$F$5000,6,0)</f>
        <v>Garcia, Isabel</v>
      </c>
      <c r="L542" s="7">
        <f>VLOOKUP(D542,Vendedores!$A$1:$E$50000,5,0)</f>
        <v>3985</v>
      </c>
      <c r="M542">
        <f>VLOOKUP(D542,Vendedores!A:F,2,FALSE)</f>
        <v>6</v>
      </c>
      <c r="N542" s="7" t="str">
        <f>VLOOKUP(Ventas!D542,Vendedores!A:G,7,0)</f>
        <v>Vendedor Ssr</v>
      </c>
      <c r="O542">
        <f>VLOOKUP(D542,Vendedores!A:H,8,0)</f>
        <v>2</v>
      </c>
      <c r="P542" s="18">
        <f t="shared" si="92"/>
        <v>28</v>
      </c>
      <c r="Q542" s="9">
        <f t="shared" si="88"/>
        <v>14.700000000000001</v>
      </c>
      <c r="R542" s="9">
        <f t="shared" si="98"/>
        <v>14</v>
      </c>
      <c r="S542" s="9">
        <f t="shared" si="93"/>
        <v>14.700000000000001</v>
      </c>
      <c r="T542" s="9">
        <f>VLOOKUP(O542,Comisiones!A:N,HLOOKUP(G542,Comisiones!$1:$7,2,0),0)</f>
        <v>0.18</v>
      </c>
      <c r="U542" s="9">
        <f t="shared" si="89"/>
        <v>644</v>
      </c>
      <c r="V542" s="9">
        <f t="shared" si="94"/>
        <v>338.1</v>
      </c>
      <c r="W542" s="9">
        <f t="shared" si="95"/>
        <v>115.92</v>
      </c>
      <c r="X542" s="9">
        <f t="shared" si="96"/>
        <v>189.97999999999996</v>
      </c>
      <c r="Y542" s="11">
        <f t="shared" si="97"/>
        <v>0.29499999999999993</v>
      </c>
    </row>
    <row r="543" spans="1:25" x14ac:dyDescent="0.2">
      <c r="A543" s="2">
        <v>542</v>
      </c>
      <c r="B543" s="3">
        <v>45108</v>
      </c>
      <c r="C543" s="2">
        <v>5</v>
      </c>
      <c r="D543" s="2">
        <v>1</v>
      </c>
      <c r="E543" s="2">
        <v>12</v>
      </c>
      <c r="F543" t="str">
        <f t="shared" si="90"/>
        <v>Saturday</v>
      </c>
      <c r="G543" t="str">
        <f t="shared" si="91"/>
        <v>July</v>
      </c>
      <c r="H543" t="str">
        <f>VLOOKUP(C543,Productos!A:B,2,0)</f>
        <v>Producto E</v>
      </c>
      <c r="I543">
        <f>VLOOKUP(Ventas!C543,Productos!A:C,3,0)</f>
        <v>24</v>
      </c>
      <c r="J543">
        <f>VLOOKUP(C543,Productos!$A$1:$D$11,4,0)</f>
        <v>48</v>
      </c>
      <c r="K543" s="7" t="str">
        <f>VLOOKUP(D543,Vendedores!$A$1:$F$5000,6,0)</f>
        <v>Garcia, Juan</v>
      </c>
      <c r="L543" s="7">
        <f>VLOOKUP(D543,Vendedores!$A$1:$E$50000,5,0)</f>
        <v>7402</v>
      </c>
      <c r="M543">
        <f>VLOOKUP(D543,Vendedores!A:F,2,FALSE)</f>
        <v>7</v>
      </c>
      <c r="N543" s="7" t="str">
        <f>VLOOKUP(Ventas!D543,Vendedores!A:G,7,0)</f>
        <v>Vendedor Jr</v>
      </c>
      <c r="O543">
        <f>VLOOKUP(D543,Vendedores!A:H,8,0)</f>
        <v>2</v>
      </c>
      <c r="P543" s="18">
        <f t="shared" si="92"/>
        <v>48</v>
      </c>
      <c r="Q543" s="9">
        <f t="shared" si="88"/>
        <v>24</v>
      </c>
      <c r="R543" s="9">
        <f t="shared" si="98"/>
        <v>24</v>
      </c>
      <c r="S543" s="9">
        <f t="shared" si="93"/>
        <v>24</v>
      </c>
      <c r="T543" s="9">
        <f>VLOOKUP(O543,Comisiones!A:N,HLOOKUP(G543,Comisiones!$1:$7,2,0),0)</f>
        <v>0.18</v>
      </c>
      <c r="U543" s="9">
        <f t="shared" si="89"/>
        <v>576</v>
      </c>
      <c r="V543" s="9">
        <f t="shared" si="94"/>
        <v>288</v>
      </c>
      <c r="W543" s="9">
        <f t="shared" si="95"/>
        <v>103.67999999999999</v>
      </c>
      <c r="X543" s="9">
        <f t="shared" si="96"/>
        <v>184.32</v>
      </c>
      <c r="Y543" s="11">
        <f t="shared" si="97"/>
        <v>0.32</v>
      </c>
    </row>
    <row r="544" spans="1:25" x14ac:dyDescent="0.2">
      <c r="A544" s="2">
        <v>543</v>
      </c>
      <c r="B544" s="3">
        <v>45108</v>
      </c>
      <c r="C544" s="2">
        <v>5</v>
      </c>
      <c r="D544" s="2">
        <v>27</v>
      </c>
      <c r="E544" s="2">
        <v>13</v>
      </c>
      <c r="F544" t="str">
        <f t="shared" si="90"/>
        <v>Saturday</v>
      </c>
      <c r="G544" t="str">
        <f t="shared" si="91"/>
        <v>July</v>
      </c>
      <c r="H544" t="str">
        <f>VLOOKUP(C544,Productos!A:B,2,0)</f>
        <v>Producto E</v>
      </c>
      <c r="I544">
        <f>VLOOKUP(Ventas!C544,Productos!A:C,3,0)</f>
        <v>24</v>
      </c>
      <c r="J544">
        <f>VLOOKUP(C544,Productos!$A$1:$D$11,4,0)</f>
        <v>48</v>
      </c>
      <c r="K544" s="7" t="str">
        <f>VLOOKUP(D544,Vendedores!$A$1:$F$5000,6,0)</f>
        <v>Martin, Antonio</v>
      </c>
      <c r="L544" s="7">
        <f>VLOOKUP(D544,Vendedores!$A$1:$E$50000,5,0)</f>
        <v>1057</v>
      </c>
      <c r="M544">
        <f>VLOOKUP(D544,Vendedores!A:F,2,FALSE)</f>
        <v>8</v>
      </c>
      <c r="N544" s="7" t="str">
        <f>VLOOKUP(Ventas!D544,Vendedores!A:G,7,0)</f>
        <v>Pasante</v>
      </c>
      <c r="O544">
        <f>VLOOKUP(D544,Vendedores!A:H,8,0)</f>
        <v>1</v>
      </c>
      <c r="P544" s="18">
        <f t="shared" si="92"/>
        <v>48</v>
      </c>
      <c r="Q544" s="9">
        <f t="shared" si="88"/>
        <v>24</v>
      </c>
      <c r="R544" s="9">
        <f t="shared" si="98"/>
        <v>24</v>
      </c>
      <c r="S544" s="9">
        <f t="shared" si="93"/>
        <v>24</v>
      </c>
      <c r="T544" s="9">
        <f>VLOOKUP(O544,Comisiones!A:N,HLOOKUP(G544,Comisiones!$1:$7,2,0),0)</f>
        <v>0.16</v>
      </c>
      <c r="U544" s="9">
        <f t="shared" si="89"/>
        <v>624</v>
      </c>
      <c r="V544" s="9">
        <f t="shared" si="94"/>
        <v>312</v>
      </c>
      <c r="W544" s="9">
        <f t="shared" si="95"/>
        <v>99.84</v>
      </c>
      <c r="X544" s="9">
        <f t="shared" si="96"/>
        <v>212.15999999999997</v>
      </c>
      <c r="Y544" s="11">
        <f t="shared" si="97"/>
        <v>0.33999999999999997</v>
      </c>
    </row>
    <row r="545" spans="1:25" x14ac:dyDescent="0.2">
      <c r="A545" s="2">
        <v>544</v>
      </c>
      <c r="B545" s="3">
        <v>45109</v>
      </c>
      <c r="C545" s="2">
        <v>2</v>
      </c>
      <c r="D545" s="2">
        <v>16</v>
      </c>
      <c r="E545" s="2">
        <v>11</v>
      </c>
      <c r="F545" t="str">
        <f t="shared" si="90"/>
        <v>Sunday</v>
      </c>
      <c r="G545" t="str">
        <f t="shared" si="91"/>
        <v>July</v>
      </c>
      <c r="H545" t="str">
        <f>VLOOKUP(C545,Productos!A:B,2,0)</f>
        <v>Producto B</v>
      </c>
      <c r="I545">
        <f>VLOOKUP(Ventas!C545,Productos!A:C,3,0)</f>
        <v>14</v>
      </c>
      <c r="J545">
        <f>VLOOKUP(C545,Productos!$A$1:$D$11,4,0)</f>
        <v>28</v>
      </c>
      <c r="K545" s="7" t="str">
        <f>VLOOKUP(D545,Vendedores!$A$1:$F$5000,6,0)</f>
        <v>Martin, Francisco</v>
      </c>
      <c r="L545" s="7">
        <f>VLOOKUP(D545,Vendedores!$A$1:$E$50000,5,0)</f>
        <v>2456</v>
      </c>
      <c r="M545">
        <f>VLOOKUP(D545,Vendedores!A:F,2,FALSE)</f>
        <v>7</v>
      </c>
      <c r="N545" s="7" t="str">
        <f>VLOOKUP(Ventas!D545,Vendedores!A:G,7,0)</f>
        <v>Vendedor Jr</v>
      </c>
      <c r="O545">
        <f>VLOOKUP(D545,Vendedores!A:H,8,0)</f>
        <v>2</v>
      </c>
      <c r="P545" s="18">
        <f t="shared" si="92"/>
        <v>33.6</v>
      </c>
      <c r="Q545" s="9">
        <f t="shared" si="88"/>
        <v>14.700000000000001</v>
      </c>
      <c r="R545" s="9">
        <f t="shared" si="98"/>
        <v>14</v>
      </c>
      <c r="S545" s="9">
        <f t="shared" si="93"/>
        <v>14.700000000000001</v>
      </c>
      <c r="T545" s="9">
        <f>VLOOKUP(O545,Comisiones!A:N,HLOOKUP(G545,Comisiones!$1:$7,2,0),0)</f>
        <v>0.18</v>
      </c>
      <c r="U545" s="9">
        <f t="shared" si="89"/>
        <v>369.6</v>
      </c>
      <c r="V545" s="9">
        <f t="shared" si="94"/>
        <v>161.70000000000002</v>
      </c>
      <c r="W545" s="9">
        <f t="shared" si="95"/>
        <v>66.528000000000006</v>
      </c>
      <c r="X545" s="9">
        <f t="shared" si="96"/>
        <v>141.37200000000001</v>
      </c>
      <c r="Y545" s="11">
        <f t="shared" si="97"/>
        <v>0.38250000000000001</v>
      </c>
    </row>
    <row r="546" spans="1:25" x14ac:dyDescent="0.2">
      <c r="A546" s="2">
        <v>545</v>
      </c>
      <c r="B546" s="3">
        <v>45109</v>
      </c>
      <c r="C546" s="2">
        <v>6</v>
      </c>
      <c r="D546" s="2">
        <v>15</v>
      </c>
      <c r="E546" s="2">
        <v>14</v>
      </c>
      <c r="F546" t="str">
        <f t="shared" si="90"/>
        <v>Sunday</v>
      </c>
      <c r="G546" t="str">
        <f t="shared" si="91"/>
        <v>July</v>
      </c>
      <c r="H546" t="str">
        <f>VLOOKUP(C546,Productos!A:B,2,0)</f>
        <v>Producto F</v>
      </c>
      <c r="I546">
        <f>VLOOKUP(Ventas!C546,Productos!A:C,3,0)</f>
        <v>16</v>
      </c>
      <c r="J546">
        <f>VLOOKUP(C546,Productos!$A$1:$D$11,4,0)</f>
        <v>32</v>
      </c>
      <c r="K546" s="7" t="str">
        <f>VLOOKUP(D546,Vendedores!$A$1:$F$5000,6,0)</f>
        <v>Gomez, David</v>
      </c>
      <c r="L546" s="7">
        <f>VLOOKUP(D546,Vendedores!$A$1:$E$50000,5,0)</f>
        <v>1821</v>
      </c>
      <c r="M546">
        <f>VLOOKUP(D546,Vendedores!A:F,2,FALSE)</f>
        <v>8</v>
      </c>
      <c r="N546" s="7" t="str">
        <f>VLOOKUP(Ventas!D546,Vendedores!A:G,7,0)</f>
        <v>Pasante</v>
      </c>
      <c r="O546">
        <f>VLOOKUP(D546,Vendedores!A:H,8,0)</f>
        <v>1</v>
      </c>
      <c r="P546" s="18">
        <f t="shared" si="92"/>
        <v>38.4</v>
      </c>
      <c r="Q546" s="9">
        <f t="shared" si="88"/>
        <v>16</v>
      </c>
      <c r="R546" s="9">
        <f t="shared" si="98"/>
        <v>16</v>
      </c>
      <c r="S546" s="9">
        <f t="shared" si="93"/>
        <v>16</v>
      </c>
      <c r="T546" s="9">
        <f>VLOOKUP(O546,Comisiones!A:N,HLOOKUP(G546,Comisiones!$1:$7,2,0),0)</f>
        <v>0.16</v>
      </c>
      <c r="U546" s="9">
        <f t="shared" si="89"/>
        <v>537.6</v>
      </c>
      <c r="V546" s="9">
        <f t="shared" si="94"/>
        <v>224</v>
      </c>
      <c r="W546" s="9">
        <f t="shared" si="95"/>
        <v>86.016000000000005</v>
      </c>
      <c r="X546" s="9">
        <f t="shared" si="96"/>
        <v>227.584</v>
      </c>
      <c r="Y546" s="11">
        <f t="shared" si="97"/>
        <v>0.42333333333333334</v>
      </c>
    </row>
    <row r="547" spans="1:25" x14ac:dyDescent="0.2">
      <c r="A547" s="2">
        <v>546</v>
      </c>
      <c r="B547" s="3">
        <v>45109</v>
      </c>
      <c r="C547" s="2">
        <v>9</v>
      </c>
      <c r="D547" s="2">
        <v>17</v>
      </c>
      <c r="E547" s="2">
        <v>14</v>
      </c>
      <c r="F547" t="str">
        <f t="shared" si="90"/>
        <v>Sunday</v>
      </c>
      <c r="G547" t="str">
        <f t="shared" si="91"/>
        <v>July</v>
      </c>
      <c r="H547" t="str">
        <f>VLOOKUP(C547,Productos!A:B,2,0)</f>
        <v>Producto I</v>
      </c>
      <c r="I547">
        <f>VLOOKUP(Ventas!C547,Productos!A:C,3,0)</f>
        <v>26</v>
      </c>
      <c r="J547">
        <f>VLOOKUP(C547,Productos!$A$1:$D$11,4,0)</f>
        <v>52</v>
      </c>
      <c r="K547" s="7" t="str">
        <f>VLOOKUP(D547,Vendedores!$A$1:$F$5000,6,0)</f>
        <v>Messi, Lionel</v>
      </c>
      <c r="L547" s="7">
        <f>VLOOKUP(D547,Vendedores!$A$1:$E$50000,5,0)</f>
        <v>8512</v>
      </c>
      <c r="M547">
        <f>VLOOKUP(D547,Vendedores!A:F,2,FALSE)</f>
        <v>1</v>
      </c>
      <c r="N547" s="7" t="str">
        <f>VLOOKUP(Ventas!D547,Vendedores!A:G,7,0)</f>
        <v>CEO</v>
      </c>
      <c r="O547">
        <f>VLOOKUP(D547,Vendedores!A:H,8,0)</f>
        <v>5</v>
      </c>
      <c r="P547" s="18">
        <f t="shared" si="92"/>
        <v>46.800000000000004</v>
      </c>
      <c r="Q547" s="9">
        <f t="shared" si="88"/>
        <v>26</v>
      </c>
      <c r="R547" s="9">
        <f t="shared" si="98"/>
        <v>26</v>
      </c>
      <c r="S547" s="9">
        <f t="shared" si="93"/>
        <v>26</v>
      </c>
      <c r="T547" s="9">
        <f>VLOOKUP(O547,Comisiones!A:N,HLOOKUP(G547,Comisiones!$1:$7,2,0),0)</f>
        <v>0.24</v>
      </c>
      <c r="U547" s="9">
        <f t="shared" si="89"/>
        <v>655.20000000000005</v>
      </c>
      <c r="V547" s="9">
        <f t="shared" si="94"/>
        <v>364</v>
      </c>
      <c r="W547" s="9">
        <f t="shared" si="95"/>
        <v>157.24800000000002</v>
      </c>
      <c r="X547" s="9">
        <f t="shared" si="96"/>
        <v>133.952</v>
      </c>
      <c r="Y547" s="11">
        <f t="shared" si="97"/>
        <v>0.20444444444444443</v>
      </c>
    </row>
    <row r="548" spans="1:25" x14ac:dyDescent="0.2">
      <c r="A548" s="2">
        <v>547</v>
      </c>
      <c r="B548" s="3">
        <v>45110</v>
      </c>
      <c r="C548" s="2">
        <v>8</v>
      </c>
      <c r="D548" s="2">
        <v>36</v>
      </c>
      <c r="E548" s="2">
        <v>16</v>
      </c>
      <c r="F548" t="str">
        <f t="shared" si="90"/>
        <v>Monday</v>
      </c>
      <c r="G548" t="str">
        <f t="shared" si="91"/>
        <v>July</v>
      </c>
      <c r="H548" t="str">
        <f>VLOOKUP(C548,Productos!A:B,2,0)</f>
        <v>Producto H</v>
      </c>
      <c r="I548">
        <f>VLOOKUP(Ventas!C548,Productos!A:C,3,0)</f>
        <v>14</v>
      </c>
      <c r="J548">
        <f>VLOOKUP(C548,Productos!$A$1:$D$11,4,0)</f>
        <v>28</v>
      </c>
      <c r="K548" s="7" t="str">
        <f>VLOOKUP(D548,Vendedores!$A$1:$F$5000,6,0)</f>
        <v>Rodriguez, Francisco</v>
      </c>
      <c r="L548" s="7">
        <f>VLOOKUP(D548,Vendedores!$A$1:$E$50000,5,0)</f>
        <v>1898</v>
      </c>
      <c r="M548">
        <f>VLOOKUP(D548,Vendedores!A:F,2,FALSE)</f>
        <v>8</v>
      </c>
      <c r="N548" s="7" t="str">
        <f>VLOOKUP(Ventas!D548,Vendedores!A:G,7,0)</f>
        <v>Pasante</v>
      </c>
      <c r="O548">
        <f>VLOOKUP(D548,Vendedores!A:H,8,0)</f>
        <v>1</v>
      </c>
      <c r="P548" s="18">
        <f t="shared" si="92"/>
        <v>28</v>
      </c>
      <c r="Q548" s="9">
        <f t="shared" si="88"/>
        <v>14</v>
      </c>
      <c r="R548" s="9">
        <f t="shared" si="98"/>
        <v>14</v>
      </c>
      <c r="S548" s="9">
        <f t="shared" si="93"/>
        <v>14</v>
      </c>
      <c r="T548" s="9">
        <f>VLOOKUP(O548,Comisiones!A:N,HLOOKUP(G548,Comisiones!$1:$7,2,0),0)</f>
        <v>0.16</v>
      </c>
      <c r="U548" s="9">
        <f t="shared" si="89"/>
        <v>448</v>
      </c>
      <c r="V548" s="9">
        <f t="shared" si="94"/>
        <v>224</v>
      </c>
      <c r="W548" s="9">
        <f t="shared" si="95"/>
        <v>71.680000000000007</v>
      </c>
      <c r="X548" s="9">
        <f t="shared" si="96"/>
        <v>152.32</v>
      </c>
      <c r="Y548" s="11">
        <f t="shared" si="97"/>
        <v>0.33999999999999997</v>
      </c>
    </row>
    <row r="549" spans="1:25" x14ac:dyDescent="0.2">
      <c r="A549" s="2">
        <v>548</v>
      </c>
      <c r="B549" s="3">
        <v>45110</v>
      </c>
      <c r="C549" s="2">
        <v>2</v>
      </c>
      <c r="D549" s="2">
        <v>12</v>
      </c>
      <c r="E549" s="2">
        <v>8</v>
      </c>
      <c r="F549" t="str">
        <f t="shared" si="90"/>
        <v>Monday</v>
      </c>
      <c r="G549" t="str">
        <f t="shared" si="91"/>
        <v>July</v>
      </c>
      <c r="H549" t="str">
        <f>VLOOKUP(C549,Productos!A:B,2,0)</f>
        <v>Producto B</v>
      </c>
      <c r="I549">
        <f>VLOOKUP(Ventas!C549,Productos!A:C,3,0)</f>
        <v>14</v>
      </c>
      <c r="J549">
        <f>VLOOKUP(C549,Productos!$A$1:$D$11,4,0)</f>
        <v>28</v>
      </c>
      <c r="K549" s="7" t="str">
        <f>VLOOKUP(D549,Vendedores!$A$1:$F$5000,6,0)</f>
        <v>Rodriguez, Javier</v>
      </c>
      <c r="L549" s="7">
        <f>VLOOKUP(D549,Vendedores!$A$1:$E$50000,5,0)</f>
        <v>2027</v>
      </c>
      <c r="M549">
        <f>VLOOKUP(D549,Vendedores!A:F,2,FALSE)</f>
        <v>7</v>
      </c>
      <c r="N549" s="7" t="str">
        <f>VLOOKUP(Ventas!D549,Vendedores!A:G,7,0)</f>
        <v>Vendedor Jr</v>
      </c>
      <c r="O549">
        <f>VLOOKUP(D549,Vendedores!A:H,8,0)</f>
        <v>2</v>
      </c>
      <c r="P549" s="18">
        <f t="shared" si="92"/>
        <v>28</v>
      </c>
      <c r="Q549" s="9">
        <f t="shared" si="88"/>
        <v>14.700000000000001</v>
      </c>
      <c r="R549" s="9">
        <f t="shared" si="98"/>
        <v>14</v>
      </c>
      <c r="S549" s="9">
        <f t="shared" si="93"/>
        <v>14.700000000000001</v>
      </c>
      <c r="T549" s="9">
        <f>VLOOKUP(O549,Comisiones!A:N,HLOOKUP(G549,Comisiones!$1:$7,2,0),0)</f>
        <v>0.18</v>
      </c>
      <c r="U549" s="9">
        <f t="shared" si="89"/>
        <v>224</v>
      </c>
      <c r="V549" s="9">
        <f t="shared" si="94"/>
        <v>117.60000000000001</v>
      </c>
      <c r="W549" s="9">
        <f t="shared" si="95"/>
        <v>40.32</v>
      </c>
      <c r="X549" s="9">
        <f t="shared" si="96"/>
        <v>66.079999999999984</v>
      </c>
      <c r="Y549" s="11">
        <f t="shared" si="97"/>
        <v>0.29499999999999993</v>
      </c>
    </row>
    <row r="550" spans="1:25" x14ac:dyDescent="0.2">
      <c r="A550" s="2">
        <v>549</v>
      </c>
      <c r="B550" s="3">
        <v>45110</v>
      </c>
      <c r="C550" s="2">
        <v>7</v>
      </c>
      <c r="D550" s="2">
        <v>10</v>
      </c>
      <c r="E550" s="2">
        <v>15</v>
      </c>
      <c r="F550" t="str">
        <f t="shared" si="90"/>
        <v>Monday</v>
      </c>
      <c r="G550" t="str">
        <f t="shared" si="91"/>
        <v>July</v>
      </c>
      <c r="H550" t="str">
        <f>VLOOKUP(C550,Productos!A:B,2,0)</f>
        <v>Producto G</v>
      </c>
      <c r="I550">
        <f>VLOOKUP(Ventas!C550,Productos!A:C,3,0)</f>
        <v>17</v>
      </c>
      <c r="J550">
        <f>VLOOKUP(C550,Productos!$A$1:$D$11,4,0)</f>
        <v>34</v>
      </c>
      <c r="K550" s="7" t="str">
        <f>VLOOKUP(D550,Vendedores!$A$1:$F$5000,6,0)</f>
        <v>Martin, Francisco</v>
      </c>
      <c r="L550" s="7">
        <f>VLOOKUP(D550,Vendedores!$A$1:$E$50000,5,0)</f>
        <v>4384</v>
      </c>
      <c r="M550">
        <f>VLOOKUP(D550,Vendedores!A:F,2,FALSE)</f>
        <v>5</v>
      </c>
      <c r="N550" s="7" t="str">
        <f>VLOOKUP(Ventas!D550,Vendedores!A:G,7,0)</f>
        <v>Vendedor Sr</v>
      </c>
      <c r="O550">
        <f>VLOOKUP(D550,Vendedores!A:H,8,0)</f>
        <v>2</v>
      </c>
      <c r="P550" s="18">
        <f t="shared" si="92"/>
        <v>34</v>
      </c>
      <c r="Q550" s="9">
        <f t="shared" si="88"/>
        <v>17</v>
      </c>
      <c r="R550" s="9">
        <f t="shared" si="98"/>
        <v>17</v>
      </c>
      <c r="S550" s="9">
        <f t="shared" si="93"/>
        <v>17</v>
      </c>
      <c r="T550" s="9">
        <f>VLOOKUP(O550,Comisiones!A:N,HLOOKUP(G550,Comisiones!$1:$7,2,0),0)</f>
        <v>0.18</v>
      </c>
      <c r="U550" s="9">
        <f t="shared" si="89"/>
        <v>510</v>
      </c>
      <c r="V550" s="9">
        <f t="shared" si="94"/>
        <v>255</v>
      </c>
      <c r="W550" s="9">
        <f t="shared" si="95"/>
        <v>91.8</v>
      </c>
      <c r="X550" s="9">
        <f t="shared" si="96"/>
        <v>163.19999999999999</v>
      </c>
      <c r="Y550" s="11">
        <f t="shared" si="97"/>
        <v>0.31999999999999995</v>
      </c>
    </row>
    <row r="551" spans="1:25" x14ac:dyDescent="0.2">
      <c r="A551" s="2">
        <v>550</v>
      </c>
      <c r="B551" s="3">
        <v>45111</v>
      </c>
      <c r="C551" s="2">
        <v>6</v>
      </c>
      <c r="D551" s="2">
        <v>27</v>
      </c>
      <c r="E551" s="2">
        <v>16</v>
      </c>
      <c r="F551" t="str">
        <f t="shared" si="90"/>
        <v>Tuesday</v>
      </c>
      <c r="G551" t="str">
        <f t="shared" si="91"/>
        <v>July</v>
      </c>
      <c r="H551" t="str">
        <f>VLOOKUP(C551,Productos!A:B,2,0)</f>
        <v>Producto F</v>
      </c>
      <c r="I551">
        <f>VLOOKUP(Ventas!C551,Productos!A:C,3,0)</f>
        <v>16</v>
      </c>
      <c r="J551">
        <f>VLOOKUP(C551,Productos!$A$1:$D$11,4,0)</f>
        <v>32</v>
      </c>
      <c r="K551" s="7" t="str">
        <f>VLOOKUP(D551,Vendedores!$A$1:$F$5000,6,0)</f>
        <v>Martin, Antonio</v>
      </c>
      <c r="L551" s="7">
        <f>VLOOKUP(D551,Vendedores!$A$1:$E$50000,5,0)</f>
        <v>1057</v>
      </c>
      <c r="M551">
        <f>VLOOKUP(D551,Vendedores!A:F,2,FALSE)</f>
        <v>8</v>
      </c>
      <c r="N551" s="7" t="str">
        <f>VLOOKUP(Ventas!D551,Vendedores!A:G,7,0)</f>
        <v>Pasante</v>
      </c>
      <c r="O551">
        <f>VLOOKUP(D551,Vendedores!A:H,8,0)</f>
        <v>1</v>
      </c>
      <c r="P551" s="18">
        <f t="shared" si="92"/>
        <v>32</v>
      </c>
      <c r="Q551" s="9">
        <f t="shared" si="88"/>
        <v>16</v>
      </c>
      <c r="R551" s="9">
        <f t="shared" si="98"/>
        <v>16</v>
      </c>
      <c r="S551" s="9">
        <f t="shared" si="93"/>
        <v>16</v>
      </c>
      <c r="T551" s="9">
        <f>VLOOKUP(O551,Comisiones!A:N,HLOOKUP(G551,Comisiones!$1:$7,2,0),0)</f>
        <v>0.16</v>
      </c>
      <c r="U551" s="9">
        <f t="shared" si="89"/>
        <v>512</v>
      </c>
      <c r="V551" s="9">
        <f t="shared" si="94"/>
        <v>256</v>
      </c>
      <c r="W551" s="9">
        <f t="shared" si="95"/>
        <v>81.92</v>
      </c>
      <c r="X551" s="9">
        <f t="shared" si="96"/>
        <v>174.07999999999998</v>
      </c>
      <c r="Y551" s="11">
        <f t="shared" si="97"/>
        <v>0.33999999999999997</v>
      </c>
    </row>
    <row r="552" spans="1:25" x14ac:dyDescent="0.2">
      <c r="A552" s="2">
        <v>551</v>
      </c>
      <c r="B552" s="3">
        <v>45111</v>
      </c>
      <c r="C552" s="2">
        <v>10</v>
      </c>
      <c r="D552" s="2">
        <v>32</v>
      </c>
      <c r="E552" s="2">
        <v>17</v>
      </c>
      <c r="F552" t="str">
        <f t="shared" si="90"/>
        <v>Tuesday</v>
      </c>
      <c r="G552" t="str">
        <f t="shared" si="91"/>
        <v>July</v>
      </c>
      <c r="H552" t="str">
        <f>VLOOKUP(C552,Productos!A:B,2,0)</f>
        <v>Producto J</v>
      </c>
      <c r="I552">
        <f>VLOOKUP(Ventas!C552,Productos!A:C,3,0)</f>
        <v>29</v>
      </c>
      <c r="J552">
        <f>VLOOKUP(C552,Productos!$A$1:$D$11,4,0)</f>
        <v>58</v>
      </c>
      <c r="K552" s="7" t="str">
        <f>VLOOKUP(D552,Vendedores!$A$1:$F$5000,6,0)</f>
        <v>Gomez, Javier</v>
      </c>
      <c r="L552" s="7">
        <f>VLOOKUP(D552,Vendedores!$A$1:$E$50000,5,0)</f>
        <v>1612</v>
      </c>
      <c r="M552">
        <f>VLOOKUP(D552,Vendedores!A:F,2,FALSE)</f>
        <v>8</v>
      </c>
      <c r="N552" s="7" t="str">
        <f>VLOOKUP(Ventas!D552,Vendedores!A:G,7,0)</f>
        <v>Pasante</v>
      </c>
      <c r="O552">
        <f>VLOOKUP(D552,Vendedores!A:H,8,0)</f>
        <v>1</v>
      </c>
      <c r="P552" s="18">
        <f t="shared" si="92"/>
        <v>58</v>
      </c>
      <c r="Q552" s="9">
        <f t="shared" si="88"/>
        <v>29</v>
      </c>
      <c r="R552" s="9">
        <f t="shared" si="98"/>
        <v>29</v>
      </c>
      <c r="S552" s="9">
        <f t="shared" si="93"/>
        <v>29</v>
      </c>
      <c r="T552" s="9">
        <f>VLOOKUP(O552,Comisiones!A:N,HLOOKUP(G552,Comisiones!$1:$7,2,0),0)</f>
        <v>0.16</v>
      </c>
      <c r="U552" s="9">
        <f t="shared" si="89"/>
        <v>986</v>
      </c>
      <c r="V552" s="9">
        <f t="shared" si="94"/>
        <v>493</v>
      </c>
      <c r="W552" s="9">
        <f t="shared" si="95"/>
        <v>157.76</v>
      </c>
      <c r="X552" s="9">
        <f t="shared" si="96"/>
        <v>335.24</v>
      </c>
      <c r="Y552" s="11">
        <f t="shared" si="97"/>
        <v>0.34</v>
      </c>
    </row>
    <row r="553" spans="1:25" x14ac:dyDescent="0.2">
      <c r="A553" s="2">
        <v>552</v>
      </c>
      <c r="B553" s="3">
        <v>45111</v>
      </c>
      <c r="C553" s="2">
        <v>1</v>
      </c>
      <c r="D553" s="2">
        <v>17</v>
      </c>
      <c r="E553" s="2">
        <v>16</v>
      </c>
      <c r="F553" t="str">
        <f t="shared" si="90"/>
        <v>Tuesday</v>
      </c>
      <c r="G553" t="str">
        <f t="shared" si="91"/>
        <v>July</v>
      </c>
      <c r="H553" t="str">
        <f>VLOOKUP(C553,Productos!A:B,2,0)</f>
        <v>Producto A</v>
      </c>
      <c r="I553">
        <f>VLOOKUP(Ventas!C553,Productos!A:C,3,0)</f>
        <v>10</v>
      </c>
      <c r="J553">
        <f>VLOOKUP(C553,Productos!$A$1:$D$11,4,0)</f>
        <v>20</v>
      </c>
      <c r="K553" s="7" t="str">
        <f>VLOOKUP(D553,Vendedores!$A$1:$F$5000,6,0)</f>
        <v>Messi, Lionel</v>
      </c>
      <c r="L553" s="7">
        <f>VLOOKUP(D553,Vendedores!$A$1:$E$50000,5,0)</f>
        <v>8512</v>
      </c>
      <c r="M553">
        <f>VLOOKUP(D553,Vendedores!A:F,2,FALSE)</f>
        <v>1</v>
      </c>
      <c r="N553" s="7" t="str">
        <f>VLOOKUP(Ventas!D553,Vendedores!A:G,7,0)</f>
        <v>CEO</v>
      </c>
      <c r="O553">
        <f>VLOOKUP(D553,Vendedores!A:H,8,0)</f>
        <v>5</v>
      </c>
      <c r="P553" s="18">
        <f t="shared" si="92"/>
        <v>18</v>
      </c>
      <c r="Q553" s="9">
        <f t="shared" si="88"/>
        <v>10.5</v>
      </c>
      <c r="R553" s="9">
        <f t="shared" si="98"/>
        <v>10</v>
      </c>
      <c r="S553" s="9">
        <f t="shared" si="93"/>
        <v>10.5</v>
      </c>
      <c r="T553" s="9">
        <f>VLOOKUP(O553,Comisiones!A:N,HLOOKUP(G553,Comisiones!$1:$7,2,0),0)</f>
        <v>0.24</v>
      </c>
      <c r="U553" s="9">
        <f t="shared" si="89"/>
        <v>288</v>
      </c>
      <c r="V553" s="9">
        <f t="shared" si="94"/>
        <v>168</v>
      </c>
      <c r="W553" s="9">
        <f t="shared" si="95"/>
        <v>69.12</v>
      </c>
      <c r="X553" s="9">
        <f t="shared" si="96"/>
        <v>50.879999999999995</v>
      </c>
      <c r="Y553" s="11">
        <f t="shared" si="97"/>
        <v>0.17666666666666664</v>
      </c>
    </row>
    <row r="554" spans="1:25" x14ac:dyDescent="0.2">
      <c r="A554" s="2">
        <v>553</v>
      </c>
      <c r="B554" s="3">
        <v>45112</v>
      </c>
      <c r="C554" s="2">
        <v>6</v>
      </c>
      <c r="D554" s="2">
        <v>34</v>
      </c>
      <c r="E554" s="2">
        <v>12</v>
      </c>
      <c r="F554" t="str">
        <f t="shared" si="90"/>
        <v>Wednesday</v>
      </c>
      <c r="G554" t="str">
        <f t="shared" si="91"/>
        <v>July</v>
      </c>
      <c r="H554" t="str">
        <f>VLOOKUP(C554,Productos!A:B,2,0)</f>
        <v>Producto F</v>
      </c>
      <c r="I554">
        <f>VLOOKUP(Ventas!C554,Productos!A:C,3,0)</f>
        <v>16</v>
      </c>
      <c r="J554">
        <f>VLOOKUP(C554,Productos!$A$1:$D$11,4,0)</f>
        <v>32</v>
      </c>
      <c r="K554" s="7" t="str">
        <f>VLOOKUP(D554,Vendedores!$A$1:$F$5000,6,0)</f>
        <v>Lopez, Teresa</v>
      </c>
      <c r="L554" s="7">
        <f>VLOOKUP(D554,Vendedores!$A$1:$E$50000,5,0)</f>
        <v>3680</v>
      </c>
      <c r="M554">
        <f>VLOOKUP(D554,Vendedores!A:F,2,FALSE)</f>
        <v>6</v>
      </c>
      <c r="N554" s="7" t="str">
        <f>VLOOKUP(Ventas!D554,Vendedores!A:G,7,0)</f>
        <v>Vendedor Ssr</v>
      </c>
      <c r="O554">
        <f>VLOOKUP(D554,Vendedores!A:H,8,0)</f>
        <v>2</v>
      </c>
      <c r="P554" s="18">
        <f t="shared" si="92"/>
        <v>32</v>
      </c>
      <c r="Q554" s="9">
        <f t="shared" si="88"/>
        <v>16</v>
      </c>
      <c r="R554" s="9">
        <f t="shared" si="98"/>
        <v>16</v>
      </c>
      <c r="S554" s="9">
        <f t="shared" si="93"/>
        <v>16</v>
      </c>
      <c r="T554" s="9">
        <f>VLOOKUP(O554,Comisiones!A:N,HLOOKUP(G554,Comisiones!$1:$7,2,0),0)</f>
        <v>0.18</v>
      </c>
      <c r="U554" s="9">
        <f t="shared" si="89"/>
        <v>384</v>
      </c>
      <c r="V554" s="9">
        <f t="shared" si="94"/>
        <v>192</v>
      </c>
      <c r="W554" s="9">
        <f t="shared" si="95"/>
        <v>69.12</v>
      </c>
      <c r="X554" s="9">
        <f t="shared" si="96"/>
        <v>122.88</v>
      </c>
      <c r="Y554" s="11">
        <f t="shared" si="97"/>
        <v>0.32</v>
      </c>
    </row>
    <row r="555" spans="1:25" x14ac:dyDescent="0.2">
      <c r="A555" s="2">
        <v>554</v>
      </c>
      <c r="B555" s="3">
        <v>45112</v>
      </c>
      <c r="C555" s="2">
        <v>8</v>
      </c>
      <c r="D555" s="2">
        <v>29</v>
      </c>
      <c r="E555" s="2">
        <v>19</v>
      </c>
      <c r="F555" t="str">
        <f t="shared" si="90"/>
        <v>Wednesday</v>
      </c>
      <c r="G555" t="str">
        <f t="shared" si="91"/>
        <v>July</v>
      </c>
      <c r="H555" t="str">
        <f>VLOOKUP(C555,Productos!A:B,2,0)</f>
        <v>Producto H</v>
      </c>
      <c r="I555">
        <f>VLOOKUP(Ventas!C555,Productos!A:C,3,0)</f>
        <v>14</v>
      </c>
      <c r="J555">
        <f>VLOOKUP(C555,Productos!$A$1:$D$11,4,0)</f>
        <v>28</v>
      </c>
      <c r="K555" s="7" t="str">
        <f>VLOOKUP(D555,Vendedores!$A$1:$F$5000,6,0)</f>
        <v>Rodriguez, Jose</v>
      </c>
      <c r="L555" s="7">
        <f>VLOOKUP(D555,Vendedores!$A$1:$E$50000,5,0)</f>
        <v>4645</v>
      </c>
      <c r="M555">
        <f>VLOOKUP(D555,Vendedores!A:F,2,FALSE)</f>
        <v>5</v>
      </c>
      <c r="N555" s="7" t="str">
        <f>VLOOKUP(Ventas!D555,Vendedores!A:G,7,0)</f>
        <v>Vendedor Sr</v>
      </c>
      <c r="O555">
        <f>VLOOKUP(D555,Vendedores!A:H,8,0)</f>
        <v>2</v>
      </c>
      <c r="P555" s="18">
        <f t="shared" si="92"/>
        <v>28</v>
      </c>
      <c r="Q555" s="9">
        <f t="shared" si="88"/>
        <v>14</v>
      </c>
      <c r="R555" s="9">
        <f t="shared" si="98"/>
        <v>14</v>
      </c>
      <c r="S555" s="9">
        <f t="shared" si="93"/>
        <v>14</v>
      </c>
      <c r="T555" s="9">
        <f>VLOOKUP(O555,Comisiones!A:N,HLOOKUP(G555,Comisiones!$1:$7,2,0),0)</f>
        <v>0.18</v>
      </c>
      <c r="U555" s="9">
        <f t="shared" si="89"/>
        <v>532</v>
      </c>
      <c r="V555" s="9">
        <f t="shared" si="94"/>
        <v>266</v>
      </c>
      <c r="W555" s="9">
        <f t="shared" si="95"/>
        <v>95.759999999999991</v>
      </c>
      <c r="X555" s="9">
        <f t="shared" si="96"/>
        <v>170.24</v>
      </c>
      <c r="Y555" s="11">
        <f t="shared" si="97"/>
        <v>0.32</v>
      </c>
    </row>
    <row r="556" spans="1:25" x14ac:dyDescent="0.2">
      <c r="A556" s="2">
        <v>555</v>
      </c>
      <c r="B556" s="3">
        <v>45112</v>
      </c>
      <c r="C556" s="2">
        <v>6</v>
      </c>
      <c r="D556" s="2">
        <v>27</v>
      </c>
      <c r="E556" s="2">
        <v>13</v>
      </c>
      <c r="F556" t="str">
        <f t="shared" si="90"/>
        <v>Wednesday</v>
      </c>
      <c r="G556" t="str">
        <f t="shared" si="91"/>
        <v>July</v>
      </c>
      <c r="H556" t="str">
        <f>VLOOKUP(C556,Productos!A:B,2,0)</f>
        <v>Producto F</v>
      </c>
      <c r="I556">
        <f>VLOOKUP(Ventas!C556,Productos!A:C,3,0)</f>
        <v>16</v>
      </c>
      <c r="J556">
        <f>VLOOKUP(C556,Productos!$A$1:$D$11,4,0)</f>
        <v>32</v>
      </c>
      <c r="K556" s="7" t="str">
        <f>VLOOKUP(D556,Vendedores!$A$1:$F$5000,6,0)</f>
        <v>Martin, Antonio</v>
      </c>
      <c r="L556" s="7">
        <f>VLOOKUP(D556,Vendedores!$A$1:$E$50000,5,0)</f>
        <v>1057</v>
      </c>
      <c r="M556">
        <f>VLOOKUP(D556,Vendedores!A:F,2,FALSE)</f>
        <v>8</v>
      </c>
      <c r="N556" s="7" t="str">
        <f>VLOOKUP(Ventas!D556,Vendedores!A:G,7,0)</f>
        <v>Pasante</v>
      </c>
      <c r="O556">
        <f>VLOOKUP(D556,Vendedores!A:H,8,0)</f>
        <v>1</v>
      </c>
      <c r="P556" s="18">
        <f t="shared" si="92"/>
        <v>32</v>
      </c>
      <c r="Q556" s="9">
        <f t="shared" si="88"/>
        <v>16</v>
      </c>
      <c r="R556" s="9">
        <f t="shared" si="98"/>
        <v>16</v>
      </c>
      <c r="S556" s="9">
        <f t="shared" si="93"/>
        <v>16</v>
      </c>
      <c r="T556" s="9">
        <f>VLOOKUP(O556,Comisiones!A:N,HLOOKUP(G556,Comisiones!$1:$7,2,0),0)</f>
        <v>0.16</v>
      </c>
      <c r="U556" s="9">
        <f t="shared" si="89"/>
        <v>416</v>
      </c>
      <c r="V556" s="9">
        <f t="shared" si="94"/>
        <v>208</v>
      </c>
      <c r="W556" s="9">
        <f t="shared" si="95"/>
        <v>66.56</v>
      </c>
      <c r="X556" s="9">
        <f t="shared" si="96"/>
        <v>141.44</v>
      </c>
      <c r="Y556" s="11">
        <f t="shared" si="97"/>
        <v>0.33999999999999997</v>
      </c>
    </row>
    <row r="557" spans="1:25" x14ac:dyDescent="0.2">
      <c r="A557" s="2">
        <v>556</v>
      </c>
      <c r="B557" s="3">
        <v>45113</v>
      </c>
      <c r="C557" s="2">
        <v>4</v>
      </c>
      <c r="D557" s="2">
        <v>30</v>
      </c>
      <c r="E557" s="2">
        <v>16</v>
      </c>
      <c r="F557" t="str">
        <f t="shared" si="90"/>
        <v>Thursday</v>
      </c>
      <c r="G557" t="str">
        <f t="shared" si="91"/>
        <v>July</v>
      </c>
      <c r="H557" t="str">
        <f>VLOOKUP(C557,Productos!A:B,2,0)</f>
        <v>Producto D</v>
      </c>
      <c r="I557">
        <f>VLOOKUP(Ventas!C557,Productos!A:C,3,0)</f>
        <v>14</v>
      </c>
      <c r="J557">
        <f>VLOOKUP(C557,Productos!$A$1:$D$11,4,0)</f>
        <v>28</v>
      </c>
      <c r="K557" s="7" t="str">
        <f>VLOOKUP(D557,Vendedores!$A$1:$F$5000,6,0)</f>
        <v>Gonzalez, Francisco</v>
      </c>
      <c r="L557" s="7">
        <f>VLOOKUP(D557,Vendedores!$A$1:$E$50000,5,0)</f>
        <v>3909</v>
      </c>
      <c r="M557">
        <f>VLOOKUP(D557,Vendedores!A:F,2,FALSE)</f>
        <v>6</v>
      </c>
      <c r="N557" s="7" t="str">
        <f>VLOOKUP(Ventas!D557,Vendedores!A:G,7,0)</f>
        <v>Vendedor Ssr</v>
      </c>
      <c r="O557">
        <f>VLOOKUP(D557,Vendedores!A:H,8,0)</f>
        <v>2</v>
      </c>
      <c r="P557" s="18">
        <f t="shared" si="92"/>
        <v>28</v>
      </c>
      <c r="Q557" s="9">
        <f t="shared" si="88"/>
        <v>14.700000000000001</v>
      </c>
      <c r="R557" s="9">
        <f t="shared" si="98"/>
        <v>14</v>
      </c>
      <c r="S557" s="9">
        <f t="shared" si="93"/>
        <v>14.700000000000001</v>
      </c>
      <c r="T557" s="9">
        <f>VLOOKUP(O557,Comisiones!A:N,HLOOKUP(G557,Comisiones!$1:$7,2,0),0)</f>
        <v>0.18</v>
      </c>
      <c r="U557" s="9">
        <f t="shared" si="89"/>
        <v>448</v>
      </c>
      <c r="V557" s="9">
        <f t="shared" si="94"/>
        <v>235.20000000000002</v>
      </c>
      <c r="W557" s="9">
        <f t="shared" si="95"/>
        <v>80.64</v>
      </c>
      <c r="X557" s="9">
        <f t="shared" si="96"/>
        <v>132.15999999999997</v>
      </c>
      <c r="Y557" s="11">
        <f t="shared" si="97"/>
        <v>0.29499999999999993</v>
      </c>
    </row>
    <row r="558" spans="1:25" x14ac:dyDescent="0.2">
      <c r="A558" s="2">
        <v>557</v>
      </c>
      <c r="B558" s="3">
        <v>45113</v>
      </c>
      <c r="C558" s="2">
        <v>6</v>
      </c>
      <c r="D558" s="2">
        <v>39</v>
      </c>
      <c r="E558" s="2">
        <v>18</v>
      </c>
      <c r="F558" t="str">
        <f t="shared" si="90"/>
        <v>Thursday</v>
      </c>
      <c r="G558" t="str">
        <f t="shared" si="91"/>
        <v>July</v>
      </c>
      <c r="H558" t="str">
        <f>VLOOKUP(C558,Productos!A:B,2,0)</f>
        <v>Producto F</v>
      </c>
      <c r="I558">
        <f>VLOOKUP(Ventas!C558,Productos!A:C,3,0)</f>
        <v>16</v>
      </c>
      <c r="J558">
        <f>VLOOKUP(C558,Productos!$A$1:$D$11,4,0)</f>
        <v>32</v>
      </c>
      <c r="K558" s="7" t="str">
        <f>VLOOKUP(D558,Vendedores!$A$1:$F$5000,6,0)</f>
        <v>Gomez, Maria</v>
      </c>
      <c r="L558" s="7">
        <f>VLOOKUP(D558,Vendedores!$A$1:$E$50000,5,0)</f>
        <v>2483</v>
      </c>
      <c r="M558">
        <f>VLOOKUP(D558,Vendedores!A:F,2,FALSE)</f>
        <v>7</v>
      </c>
      <c r="N558" s="7" t="str">
        <f>VLOOKUP(Ventas!D558,Vendedores!A:G,7,0)</f>
        <v>Vendedor Jr</v>
      </c>
      <c r="O558">
        <f>VLOOKUP(D558,Vendedores!A:H,8,0)</f>
        <v>2</v>
      </c>
      <c r="P558" s="18">
        <f t="shared" si="92"/>
        <v>32</v>
      </c>
      <c r="Q558" s="9">
        <f t="shared" si="88"/>
        <v>16</v>
      </c>
      <c r="R558" s="9">
        <f t="shared" si="98"/>
        <v>16</v>
      </c>
      <c r="S558" s="9">
        <f t="shared" si="93"/>
        <v>16</v>
      </c>
      <c r="T558" s="9">
        <f>VLOOKUP(O558,Comisiones!A:N,HLOOKUP(G558,Comisiones!$1:$7,2,0),0)</f>
        <v>0.18</v>
      </c>
      <c r="U558" s="9">
        <f t="shared" si="89"/>
        <v>576</v>
      </c>
      <c r="V558" s="9">
        <f t="shared" si="94"/>
        <v>288</v>
      </c>
      <c r="W558" s="9">
        <f t="shared" si="95"/>
        <v>103.67999999999999</v>
      </c>
      <c r="X558" s="9">
        <f t="shared" si="96"/>
        <v>184.32</v>
      </c>
      <c r="Y558" s="11">
        <f t="shared" si="97"/>
        <v>0.32</v>
      </c>
    </row>
    <row r="559" spans="1:25" x14ac:dyDescent="0.2">
      <c r="A559" s="2">
        <v>558</v>
      </c>
      <c r="B559" s="3">
        <v>45113</v>
      </c>
      <c r="C559" s="2">
        <v>8</v>
      </c>
      <c r="D559" s="2">
        <v>3</v>
      </c>
      <c r="E559" s="2">
        <v>7</v>
      </c>
      <c r="F559" t="str">
        <f t="shared" si="90"/>
        <v>Thursday</v>
      </c>
      <c r="G559" t="str">
        <f t="shared" si="91"/>
        <v>July</v>
      </c>
      <c r="H559" t="str">
        <f>VLOOKUP(C559,Productos!A:B,2,0)</f>
        <v>Producto H</v>
      </c>
      <c r="I559">
        <f>VLOOKUP(Ventas!C559,Productos!A:C,3,0)</f>
        <v>14</v>
      </c>
      <c r="J559">
        <f>VLOOKUP(C559,Productos!$A$1:$D$11,4,0)</f>
        <v>28</v>
      </c>
      <c r="K559" s="7" t="str">
        <f>VLOOKUP(D559,Vendedores!$A$1:$F$5000,6,0)</f>
        <v>Gonzalez, Pedro</v>
      </c>
      <c r="L559" s="7">
        <f>VLOOKUP(D559,Vendedores!$A$1:$E$50000,5,0)</f>
        <v>5010</v>
      </c>
      <c r="M559">
        <f>VLOOKUP(D559,Vendedores!A:F,2,FALSE)</f>
        <v>4</v>
      </c>
      <c r="N559" s="7" t="str">
        <f>VLOOKUP(Ventas!D559,Vendedores!A:G,7,0)</f>
        <v>Jefe</v>
      </c>
      <c r="O559">
        <f>VLOOKUP(D559,Vendedores!A:H,8,0)</f>
        <v>3</v>
      </c>
      <c r="P559" s="18">
        <f t="shared" si="92"/>
        <v>28</v>
      </c>
      <c r="Q559" s="9">
        <f t="shared" si="88"/>
        <v>14</v>
      </c>
      <c r="R559" s="9">
        <f t="shared" si="98"/>
        <v>14</v>
      </c>
      <c r="S559" s="9">
        <f t="shared" si="93"/>
        <v>14</v>
      </c>
      <c r="T559" s="9">
        <f>VLOOKUP(O559,Comisiones!A:N,HLOOKUP(G559,Comisiones!$1:$7,2,0),0)</f>
        <v>0.2</v>
      </c>
      <c r="U559" s="9">
        <f t="shared" si="89"/>
        <v>196</v>
      </c>
      <c r="V559" s="9">
        <f t="shared" si="94"/>
        <v>98</v>
      </c>
      <c r="W559" s="9">
        <f t="shared" si="95"/>
        <v>39.200000000000003</v>
      </c>
      <c r="X559" s="9">
        <f t="shared" si="96"/>
        <v>58.800000000000011</v>
      </c>
      <c r="Y559" s="11">
        <f t="shared" si="97"/>
        <v>0.30000000000000004</v>
      </c>
    </row>
    <row r="560" spans="1:25" x14ac:dyDescent="0.2">
      <c r="A560" s="2">
        <v>559</v>
      </c>
      <c r="B560" s="3">
        <v>45114</v>
      </c>
      <c r="C560" s="2">
        <v>4</v>
      </c>
      <c r="D560" s="2">
        <v>18</v>
      </c>
      <c r="E560" s="2">
        <v>16</v>
      </c>
      <c r="F560" t="str">
        <f t="shared" si="90"/>
        <v>Friday</v>
      </c>
      <c r="G560" t="str">
        <f t="shared" si="91"/>
        <v>July</v>
      </c>
      <c r="H560" t="str">
        <f>VLOOKUP(C560,Productos!A:B,2,0)</f>
        <v>Producto D</v>
      </c>
      <c r="I560">
        <f>VLOOKUP(Ventas!C560,Productos!A:C,3,0)</f>
        <v>14</v>
      </c>
      <c r="J560">
        <f>VLOOKUP(C560,Productos!$A$1:$D$11,4,0)</f>
        <v>28</v>
      </c>
      <c r="K560" s="7" t="str">
        <f>VLOOKUP(D560,Vendedores!$A$1:$F$5000,6,0)</f>
        <v>Garcia, Jose</v>
      </c>
      <c r="L560" s="7">
        <f>VLOOKUP(D560,Vendedores!$A$1:$E$50000,5,0)</f>
        <v>5194</v>
      </c>
      <c r="M560">
        <f>VLOOKUP(D560,Vendedores!A:F,2,FALSE)</f>
        <v>4</v>
      </c>
      <c r="N560" s="7" t="str">
        <f>VLOOKUP(Ventas!D560,Vendedores!A:G,7,0)</f>
        <v>Jefe</v>
      </c>
      <c r="O560">
        <f>VLOOKUP(D560,Vendedores!A:H,8,0)</f>
        <v>3</v>
      </c>
      <c r="P560" s="18">
        <f t="shared" si="92"/>
        <v>28</v>
      </c>
      <c r="Q560" s="9">
        <f t="shared" si="88"/>
        <v>14.700000000000001</v>
      </c>
      <c r="R560" s="9">
        <f t="shared" si="98"/>
        <v>14</v>
      </c>
      <c r="S560" s="9">
        <f t="shared" si="93"/>
        <v>14.700000000000001</v>
      </c>
      <c r="T560" s="9">
        <f>VLOOKUP(O560,Comisiones!A:N,HLOOKUP(G560,Comisiones!$1:$7,2,0),0)</f>
        <v>0.2</v>
      </c>
      <c r="U560" s="9">
        <f t="shared" si="89"/>
        <v>448</v>
      </c>
      <c r="V560" s="9">
        <f t="shared" si="94"/>
        <v>235.20000000000002</v>
      </c>
      <c r="W560" s="9">
        <f t="shared" si="95"/>
        <v>89.600000000000009</v>
      </c>
      <c r="X560" s="9">
        <f t="shared" si="96"/>
        <v>123.19999999999999</v>
      </c>
      <c r="Y560" s="11">
        <f t="shared" si="97"/>
        <v>0.27499999999999997</v>
      </c>
    </row>
    <row r="561" spans="1:25" x14ac:dyDescent="0.2">
      <c r="A561" s="2">
        <v>560</v>
      </c>
      <c r="B561" s="3">
        <v>45114</v>
      </c>
      <c r="C561" s="2">
        <v>1</v>
      </c>
      <c r="D561" s="2">
        <v>34</v>
      </c>
      <c r="E561" s="2">
        <v>14</v>
      </c>
      <c r="F561" t="str">
        <f t="shared" si="90"/>
        <v>Friday</v>
      </c>
      <c r="G561" t="str">
        <f t="shared" si="91"/>
        <v>July</v>
      </c>
      <c r="H561" t="str">
        <f>VLOOKUP(C561,Productos!A:B,2,0)</f>
        <v>Producto A</v>
      </c>
      <c r="I561">
        <f>VLOOKUP(Ventas!C561,Productos!A:C,3,0)</f>
        <v>10</v>
      </c>
      <c r="J561">
        <f>VLOOKUP(C561,Productos!$A$1:$D$11,4,0)</f>
        <v>20</v>
      </c>
      <c r="K561" s="7" t="str">
        <f>VLOOKUP(D561,Vendedores!$A$1:$F$5000,6,0)</f>
        <v>Lopez, Teresa</v>
      </c>
      <c r="L561" s="7">
        <f>VLOOKUP(D561,Vendedores!$A$1:$E$50000,5,0)</f>
        <v>3680</v>
      </c>
      <c r="M561">
        <f>VLOOKUP(D561,Vendedores!A:F,2,FALSE)</f>
        <v>6</v>
      </c>
      <c r="N561" s="7" t="str">
        <f>VLOOKUP(Ventas!D561,Vendedores!A:G,7,0)</f>
        <v>Vendedor Ssr</v>
      </c>
      <c r="O561">
        <f>VLOOKUP(D561,Vendedores!A:H,8,0)</f>
        <v>2</v>
      </c>
      <c r="P561" s="18">
        <f t="shared" si="92"/>
        <v>20</v>
      </c>
      <c r="Q561" s="9">
        <f t="shared" si="88"/>
        <v>10.5</v>
      </c>
      <c r="R561" s="9">
        <f t="shared" si="98"/>
        <v>10</v>
      </c>
      <c r="S561" s="9">
        <f t="shared" si="93"/>
        <v>10.5</v>
      </c>
      <c r="T561" s="9">
        <f>VLOOKUP(O561,Comisiones!A:N,HLOOKUP(G561,Comisiones!$1:$7,2,0),0)</f>
        <v>0.18</v>
      </c>
      <c r="U561" s="9">
        <f t="shared" si="89"/>
        <v>280</v>
      </c>
      <c r="V561" s="9">
        <f t="shared" si="94"/>
        <v>147</v>
      </c>
      <c r="W561" s="9">
        <f t="shared" si="95"/>
        <v>50.4</v>
      </c>
      <c r="X561" s="9">
        <f t="shared" si="96"/>
        <v>82.6</v>
      </c>
      <c r="Y561" s="11">
        <f t="shared" si="97"/>
        <v>0.29499999999999998</v>
      </c>
    </row>
    <row r="562" spans="1:25" x14ac:dyDescent="0.2">
      <c r="A562" s="2">
        <v>561</v>
      </c>
      <c r="B562" s="3">
        <v>45114</v>
      </c>
      <c r="C562" s="2">
        <v>3</v>
      </c>
      <c r="D562" s="2">
        <v>28</v>
      </c>
      <c r="E562" s="2">
        <v>18</v>
      </c>
      <c r="F562" t="str">
        <f t="shared" si="90"/>
        <v>Friday</v>
      </c>
      <c r="G562" t="str">
        <f t="shared" si="91"/>
        <v>July</v>
      </c>
      <c r="H562" t="str">
        <f>VLOOKUP(C562,Productos!A:B,2,0)</f>
        <v>Producto C</v>
      </c>
      <c r="I562">
        <f>VLOOKUP(Ventas!C562,Productos!A:C,3,0)</f>
        <v>23</v>
      </c>
      <c r="J562">
        <f>VLOOKUP(C562,Productos!$A$1:$D$11,4,0)</f>
        <v>46</v>
      </c>
      <c r="K562" s="7" t="str">
        <f>VLOOKUP(D562,Vendedores!$A$1:$F$5000,6,0)</f>
        <v>Garcia, Manuel</v>
      </c>
      <c r="L562" s="7">
        <f>VLOOKUP(D562,Vendedores!$A$1:$E$50000,5,0)</f>
        <v>5249</v>
      </c>
      <c r="M562">
        <f>VLOOKUP(D562,Vendedores!A:F,2,FALSE)</f>
        <v>4</v>
      </c>
      <c r="N562" s="7" t="str">
        <f>VLOOKUP(Ventas!D562,Vendedores!A:G,7,0)</f>
        <v>Jefe</v>
      </c>
      <c r="O562">
        <f>VLOOKUP(D562,Vendedores!A:H,8,0)</f>
        <v>3</v>
      </c>
      <c r="P562" s="18">
        <f t="shared" si="92"/>
        <v>46</v>
      </c>
      <c r="Q562" s="9">
        <f t="shared" si="88"/>
        <v>24.150000000000002</v>
      </c>
      <c r="R562" s="9">
        <f t="shared" si="98"/>
        <v>23</v>
      </c>
      <c r="S562" s="9">
        <f t="shared" si="93"/>
        <v>24.150000000000002</v>
      </c>
      <c r="T562" s="9">
        <f>VLOOKUP(O562,Comisiones!A:N,HLOOKUP(G562,Comisiones!$1:$7,2,0),0)</f>
        <v>0.2</v>
      </c>
      <c r="U562" s="9">
        <f t="shared" si="89"/>
        <v>828</v>
      </c>
      <c r="V562" s="9">
        <f t="shared" si="94"/>
        <v>434.70000000000005</v>
      </c>
      <c r="W562" s="9">
        <f t="shared" si="95"/>
        <v>165.60000000000002</v>
      </c>
      <c r="X562" s="9">
        <f t="shared" si="96"/>
        <v>227.69999999999993</v>
      </c>
      <c r="Y562" s="11">
        <f t="shared" si="97"/>
        <v>0.27499999999999991</v>
      </c>
    </row>
    <row r="563" spans="1:25" x14ac:dyDescent="0.2">
      <c r="A563" s="2">
        <v>562</v>
      </c>
      <c r="B563" s="3">
        <v>45115</v>
      </c>
      <c r="C563" s="2">
        <v>7</v>
      </c>
      <c r="D563" s="2">
        <v>2</v>
      </c>
      <c r="E563" s="2">
        <v>16</v>
      </c>
      <c r="F563" t="str">
        <f t="shared" si="90"/>
        <v>Saturday</v>
      </c>
      <c r="G563" t="str">
        <f t="shared" si="91"/>
        <v>July</v>
      </c>
      <c r="H563" t="str">
        <f>VLOOKUP(C563,Productos!A:B,2,0)</f>
        <v>Producto G</v>
      </c>
      <c r="I563">
        <f>VLOOKUP(Ventas!C563,Productos!A:C,3,0)</f>
        <v>17</v>
      </c>
      <c r="J563">
        <f>VLOOKUP(C563,Productos!$A$1:$D$11,4,0)</f>
        <v>34</v>
      </c>
      <c r="K563" s="7" t="str">
        <f>VLOOKUP(D563,Vendedores!$A$1:$F$5000,6,0)</f>
        <v>Rodriguez, Ana</v>
      </c>
      <c r="L563" s="7">
        <f>VLOOKUP(D563,Vendedores!$A$1:$E$50000,5,0)</f>
        <v>6979</v>
      </c>
      <c r="M563">
        <f>VLOOKUP(D563,Vendedores!A:F,2,FALSE)</f>
        <v>3</v>
      </c>
      <c r="N563" s="7" t="str">
        <f>VLOOKUP(Ventas!D563,Vendedores!A:G,7,0)</f>
        <v>Gerente</v>
      </c>
      <c r="O563">
        <f>VLOOKUP(D563,Vendedores!A:H,8,0)</f>
        <v>3</v>
      </c>
      <c r="P563" s="18">
        <f t="shared" si="92"/>
        <v>30.6</v>
      </c>
      <c r="Q563" s="9">
        <f t="shared" si="88"/>
        <v>17</v>
      </c>
      <c r="R563" s="9">
        <f t="shared" si="98"/>
        <v>17</v>
      </c>
      <c r="S563" s="9">
        <f t="shared" si="93"/>
        <v>17</v>
      </c>
      <c r="T563" s="9">
        <f>VLOOKUP(O563,Comisiones!A:N,HLOOKUP(G563,Comisiones!$1:$7,2,0),0)</f>
        <v>0.2</v>
      </c>
      <c r="U563" s="9">
        <f t="shared" si="89"/>
        <v>489.6</v>
      </c>
      <c r="V563" s="9">
        <f t="shared" si="94"/>
        <v>272</v>
      </c>
      <c r="W563" s="9">
        <f t="shared" si="95"/>
        <v>97.920000000000016</v>
      </c>
      <c r="X563" s="9">
        <f t="shared" si="96"/>
        <v>119.68</v>
      </c>
      <c r="Y563" s="11">
        <f t="shared" si="97"/>
        <v>0.24444444444444444</v>
      </c>
    </row>
    <row r="564" spans="1:25" x14ac:dyDescent="0.2">
      <c r="A564" s="2">
        <v>563</v>
      </c>
      <c r="B564" s="3">
        <v>45115</v>
      </c>
      <c r="C564" s="2">
        <v>3</v>
      </c>
      <c r="D564" s="2">
        <v>27</v>
      </c>
      <c r="E564" s="2">
        <v>12</v>
      </c>
      <c r="F564" t="str">
        <f t="shared" si="90"/>
        <v>Saturday</v>
      </c>
      <c r="G564" t="str">
        <f t="shared" si="91"/>
        <v>July</v>
      </c>
      <c r="H564" t="str">
        <f>VLOOKUP(C564,Productos!A:B,2,0)</f>
        <v>Producto C</v>
      </c>
      <c r="I564">
        <f>VLOOKUP(Ventas!C564,Productos!A:C,3,0)</f>
        <v>23</v>
      </c>
      <c r="J564">
        <f>VLOOKUP(C564,Productos!$A$1:$D$11,4,0)</f>
        <v>46</v>
      </c>
      <c r="K564" s="7" t="str">
        <f>VLOOKUP(D564,Vendedores!$A$1:$F$5000,6,0)</f>
        <v>Martin, Antonio</v>
      </c>
      <c r="L564" s="7">
        <f>VLOOKUP(D564,Vendedores!$A$1:$E$50000,5,0)</f>
        <v>1057</v>
      </c>
      <c r="M564">
        <f>VLOOKUP(D564,Vendedores!A:F,2,FALSE)</f>
        <v>8</v>
      </c>
      <c r="N564" s="7" t="str">
        <f>VLOOKUP(Ventas!D564,Vendedores!A:G,7,0)</f>
        <v>Pasante</v>
      </c>
      <c r="O564">
        <f>VLOOKUP(D564,Vendedores!A:H,8,0)</f>
        <v>1</v>
      </c>
      <c r="P564" s="18">
        <f t="shared" si="92"/>
        <v>46</v>
      </c>
      <c r="Q564" s="9">
        <f t="shared" si="88"/>
        <v>24.150000000000002</v>
      </c>
      <c r="R564" s="9">
        <f t="shared" si="98"/>
        <v>23</v>
      </c>
      <c r="S564" s="9">
        <f t="shared" si="93"/>
        <v>24.150000000000002</v>
      </c>
      <c r="T564" s="9">
        <f>VLOOKUP(O564,Comisiones!A:N,HLOOKUP(G564,Comisiones!$1:$7,2,0),0)</f>
        <v>0.16</v>
      </c>
      <c r="U564" s="9">
        <f t="shared" si="89"/>
        <v>552</v>
      </c>
      <c r="V564" s="9">
        <f t="shared" si="94"/>
        <v>289.8</v>
      </c>
      <c r="W564" s="9">
        <f t="shared" si="95"/>
        <v>88.320000000000007</v>
      </c>
      <c r="X564" s="9">
        <f t="shared" si="96"/>
        <v>173.88</v>
      </c>
      <c r="Y564" s="11">
        <f t="shared" si="97"/>
        <v>0.315</v>
      </c>
    </row>
    <row r="565" spans="1:25" x14ac:dyDescent="0.2">
      <c r="A565" s="2">
        <v>564</v>
      </c>
      <c r="B565" s="3">
        <v>45115</v>
      </c>
      <c r="C565" s="2">
        <v>2</v>
      </c>
      <c r="D565" s="2">
        <v>11</v>
      </c>
      <c r="E565" s="2">
        <v>18</v>
      </c>
      <c r="F565" t="str">
        <f t="shared" si="90"/>
        <v>Saturday</v>
      </c>
      <c r="G565" t="str">
        <f t="shared" si="91"/>
        <v>July</v>
      </c>
      <c r="H565" t="str">
        <f>VLOOKUP(C565,Productos!A:B,2,0)</f>
        <v>Producto B</v>
      </c>
      <c r="I565">
        <f>VLOOKUP(Ventas!C565,Productos!A:C,3,0)</f>
        <v>14</v>
      </c>
      <c r="J565">
        <f>VLOOKUP(C565,Productos!$A$1:$D$11,4,0)</f>
        <v>28</v>
      </c>
      <c r="K565" s="7" t="str">
        <f>VLOOKUP(D565,Vendedores!$A$1:$F$5000,6,0)</f>
        <v>Garcia, Isabel</v>
      </c>
      <c r="L565" s="7">
        <f>VLOOKUP(D565,Vendedores!$A$1:$E$50000,5,0)</f>
        <v>3985</v>
      </c>
      <c r="M565">
        <f>VLOOKUP(D565,Vendedores!A:F,2,FALSE)</f>
        <v>6</v>
      </c>
      <c r="N565" s="7" t="str">
        <f>VLOOKUP(Ventas!D565,Vendedores!A:G,7,0)</f>
        <v>Vendedor Ssr</v>
      </c>
      <c r="O565">
        <f>VLOOKUP(D565,Vendedores!A:H,8,0)</f>
        <v>2</v>
      </c>
      <c r="P565" s="18">
        <f t="shared" si="92"/>
        <v>28</v>
      </c>
      <c r="Q565" s="9">
        <f t="shared" si="88"/>
        <v>14.700000000000001</v>
      </c>
      <c r="R565" s="9">
        <f t="shared" si="98"/>
        <v>14</v>
      </c>
      <c r="S565" s="9">
        <f t="shared" si="93"/>
        <v>14.700000000000001</v>
      </c>
      <c r="T565" s="9">
        <f>VLOOKUP(O565,Comisiones!A:N,HLOOKUP(G565,Comisiones!$1:$7,2,0),0)</f>
        <v>0.18</v>
      </c>
      <c r="U565" s="9">
        <f t="shared" si="89"/>
        <v>504</v>
      </c>
      <c r="V565" s="9">
        <f t="shared" si="94"/>
        <v>264.60000000000002</v>
      </c>
      <c r="W565" s="9">
        <f t="shared" si="95"/>
        <v>90.72</v>
      </c>
      <c r="X565" s="9">
        <f t="shared" si="96"/>
        <v>148.67999999999995</v>
      </c>
      <c r="Y565" s="11">
        <f t="shared" si="97"/>
        <v>0.29499999999999987</v>
      </c>
    </row>
    <row r="566" spans="1:25" x14ac:dyDescent="0.2">
      <c r="A566" s="2">
        <v>565</v>
      </c>
      <c r="B566" s="3">
        <v>45116</v>
      </c>
      <c r="C566" s="2">
        <v>8</v>
      </c>
      <c r="D566" s="2">
        <v>12</v>
      </c>
      <c r="E566" s="2">
        <v>12</v>
      </c>
      <c r="F566" t="str">
        <f t="shared" si="90"/>
        <v>Sunday</v>
      </c>
      <c r="G566" t="str">
        <f t="shared" si="91"/>
        <v>July</v>
      </c>
      <c r="H566" t="str">
        <f>VLOOKUP(C566,Productos!A:B,2,0)</f>
        <v>Producto H</v>
      </c>
      <c r="I566">
        <f>VLOOKUP(Ventas!C566,Productos!A:C,3,0)</f>
        <v>14</v>
      </c>
      <c r="J566">
        <f>VLOOKUP(C566,Productos!$A$1:$D$11,4,0)</f>
        <v>28</v>
      </c>
      <c r="K566" s="7" t="str">
        <f>VLOOKUP(D566,Vendedores!$A$1:$F$5000,6,0)</f>
        <v>Rodriguez, Javier</v>
      </c>
      <c r="L566" s="7">
        <f>VLOOKUP(D566,Vendedores!$A$1:$E$50000,5,0)</f>
        <v>2027</v>
      </c>
      <c r="M566">
        <f>VLOOKUP(D566,Vendedores!A:F,2,FALSE)</f>
        <v>7</v>
      </c>
      <c r="N566" s="7" t="str">
        <f>VLOOKUP(Ventas!D566,Vendedores!A:G,7,0)</f>
        <v>Vendedor Jr</v>
      </c>
      <c r="O566">
        <f>VLOOKUP(D566,Vendedores!A:H,8,0)</f>
        <v>2</v>
      </c>
      <c r="P566" s="18">
        <f t="shared" si="92"/>
        <v>33.6</v>
      </c>
      <c r="Q566" s="9">
        <f t="shared" si="88"/>
        <v>14</v>
      </c>
      <c r="R566" s="9">
        <f t="shared" si="98"/>
        <v>14</v>
      </c>
      <c r="S566" s="9">
        <f t="shared" si="93"/>
        <v>14</v>
      </c>
      <c r="T566" s="9">
        <f>VLOOKUP(O566,Comisiones!A:N,HLOOKUP(G566,Comisiones!$1:$7,2,0),0)</f>
        <v>0.18</v>
      </c>
      <c r="U566" s="9">
        <f t="shared" si="89"/>
        <v>403.20000000000005</v>
      </c>
      <c r="V566" s="9">
        <f t="shared" si="94"/>
        <v>168</v>
      </c>
      <c r="W566" s="9">
        <f t="shared" si="95"/>
        <v>72.576000000000008</v>
      </c>
      <c r="X566" s="9">
        <f t="shared" si="96"/>
        <v>162.62400000000002</v>
      </c>
      <c r="Y566" s="11">
        <f t="shared" si="97"/>
        <v>0.40333333333333332</v>
      </c>
    </row>
    <row r="567" spans="1:25" x14ac:dyDescent="0.2">
      <c r="A567" s="2">
        <v>566</v>
      </c>
      <c r="B567" s="3">
        <v>45116</v>
      </c>
      <c r="C567" s="2">
        <v>7</v>
      </c>
      <c r="D567" s="2">
        <v>10</v>
      </c>
      <c r="E567" s="2">
        <v>18</v>
      </c>
      <c r="F567" t="str">
        <f t="shared" si="90"/>
        <v>Sunday</v>
      </c>
      <c r="G567" t="str">
        <f t="shared" si="91"/>
        <v>July</v>
      </c>
      <c r="H567" t="str">
        <f>VLOOKUP(C567,Productos!A:B,2,0)</f>
        <v>Producto G</v>
      </c>
      <c r="I567">
        <f>VLOOKUP(Ventas!C567,Productos!A:C,3,0)</f>
        <v>17</v>
      </c>
      <c r="J567">
        <f>VLOOKUP(C567,Productos!$A$1:$D$11,4,0)</f>
        <v>34</v>
      </c>
      <c r="K567" s="7" t="str">
        <f>VLOOKUP(D567,Vendedores!$A$1:$F$5000,6,0)</f>
        <v>Martin, Francisco</v>
      </c>
      <c r="L567" s="7">
        <f>VLOOKUP(D567,Vendedores!$A$1:$E$50000,5,0)</f>
        <v>4384</v>
      </c>
      <c r="M567">
        <f>VLOOKUP(D567,Vendedores!A:F,2,FALSE)</f>
        <v>5</v>
      </c>
      <c r="N567" s="7" t="str">
        <f>VLOOKUP(Ventas!D567,Vendedores!A:G,7,0)</f>
        <v>Vendedor Sr</v>
      </c>
      <c r="O567">
        <f>VLOOKUP(D567,Vendedores!A:H,8,0)</f>
        <v>2</v>
      </c>
      <c r="P567" s="18">
        <f t="shared" si="92"/>
        <v>40.799999999999997</v>
      </c>
      <c r="Q567" s="9">
        <f t="shared" si="88"/>
        <v>17</v>
      </c>
      <c r="R567" s="9">
        <f t="shared" si="98"/>
        <v>17</v>
      </c>
      <c r="S567" s="9">
        <f t="shared" si="93"/>
        <v>17</v>
      </c>
      <c r="T567" s="9">
        <f>VLOOKUP(O567,Comisiones!A:N,HLOOKUP(G567,Comisiones!$1:$7,2,0),0)</f>
        <v>0.18</v>
      </c>
      <c r="U567" s="9">
        <f t="shared" si="89"/>
        <v>734.4</v>
      </c>
      <c r="V567" s="9">
        <f t="shared" si="94"/>
        <v>306</v>
      </c>
      <c r="W567" s="9">
        <f t="shared" si="95"/>
        <v>132.19199999999998</v>
      </c>
      <c r="X567" s="9">
        <f t="shared" si="96"/>
        <v>296.20799999999997</v>
      </c>
      <c r="Y567" s="11">
        <f t="shared" si="97"/>
        <v>0.40333333333333332</v>
      </c>
    </row>
    <row r="568" spans="1:25" x14ac:dyDescent="0.2">
      <c r="A568" s="2">
        <v>567</v>
      </c>
      <c r="B568" s="3">
        <v>45116</v>
      </c>
      <c r="C568" s="2">
        <v>4</v>
      </c>
      <c r="D568" s="2">
        <v>8</v>
      </c>
      <c r="E568" s="2">
        <v>12</v>
      </c>
      <c r="F568" t="str">
        <f t="shared" si="90"/>
        <v>Sunday</v>
      </c>
      <c r="G568" t="str">
        <f t="shared" si="91"/>
        <v>July</v>
      </c>
      <c r="H568" t="str">
        <f>VLOOKUP(C568,Productos!A:B,2,0)</f>
        <v>Producto D</v>
      </c>
      <c r="I568">
        <f>VLOOKUP(Ventas!C568,Productos!A:C,3,0)</f>
        <v>14</v>
      </c>
      <c r="J568">
        <f>VLOOKUP(C568,Productos!$A$1:$D$11,4,0)</f>
        <v>28</v>
      </c>
      <c r="K568" s="7" t="str">
        <f>VLOOKUP(D568,Vendedores!$A$1:$F$5000,6,0)</f>
        <v>Perez, Manuel</v>
      </c>
      <c r="L568" s="7">
        <f>VLOOKUP(D568,Vendedores!$A$1:$E$50000,5,0)</f>
        <v>6768</v>
      </c>
      <c r="M568">
        <f>VLOOKUP(D568,Vendedores!A:F,2,FALSE)</f>
        <v>3</v>
      </c>
      <c r="N568" s="7" t="str">
        <f>VLOOKUP(Ventas!D568,Vendedores!A:G,7,0)</f>
        <v>Gerente</v>
      </c>
      <c r="O568">
        <f>VLOOKUP(D568,Vendedores!A:H,8,0)</f>
        <v>3</v>
      </c>
      <c r="P568" s="18">
        <f t="shared" si="92"/>
        <v>25.2</v>
      </c>
      <c r="Q568" s="9">
        <f t="shared" si="88"/>
        <v>14.700000000000001</v>
      </c>
      <c r="R568" s="9">
        <f t="shared" si="98"/>
        <v>14</v>
      </c>
      <c r="S568" s="9">
        <f t="shared" si="93"/>
        <v>14.700000000000001</v>
      </c>
      <c r="T568" s="9">
        <f>VLOOKUP(O568,Comisiones!A:N,HLOOKUP(G568,Comisiones!$1:$7,2,0),0)</f>
        <v>0.2</v>
      </c>
      <c r="U568" s="9">
        <f t="shared" si="89"/>
        <v>302.39999999999998</v>
      </c>
      <c r="V568" s="9">
        <f t="shared" si="94"/>
        <v>176.4</v>
      </c>
      <c r="W568" s="9">
        <f t="shared" si="95"/>
        <v>60.48</v>
      </c>
      <c r="X568" s="9">
        <f t="shared" si="96"/>
        <v>65.519999999999982</v>
      </c>
      <c r="Y568" s="11">
        <f t="shared" si="97"/>
        <v>0.21666666666666662</v>
      </c>
    </row>
    <row r="569" spans="1:25" x14ac:dyDescent="0.2">
      <c r="A569" s="2">
        <v>568</v>
      </c>
      <c r="B569" s="3">
        <v>45117</v>
      </c>
      <c r="C569" s="2">
        <v>7</v>
      </c>
      <c r="D569" s="2">
        <v>40</v>
      </c>
      <c r="E569" s="2">
        <v>16</v>
      </c>
      <c r="F569" t="str">
        <f t="shared" si="90"/>
        <v>Monday</v>
      </c>
      <c r="G569" t="str">
        <f t="shared" si="91"/>
        <v>July</v>
      </c>
      <c r="H569" t="str">
        <f>VLOOKUP(C569,Productos!A:B,2,0)</f>
        <v>Producto G</v>
      </c>
      <c r="I569">
        <f>VLOOKUP(Ventas!C569,Productos!A:C,3,0)</f>
        <v>17</v>
      </c>
      <c r="J569">
        <f>VLOOKUP(C569,Productos!$A$1:$D$11,4,0)</f>
        <v>34</v>
      </c>
      <c r="K569" s="7" t="str">
        <f>VLOOKUP(D569,Vendedores!$A$1:$F$5000,6,0)</f>
        <v>Martin, Carmen</v>
      </c>
      <c r="L569" s="7">
        <f>VLOOKUP(D569,Vendedores!$A$1:$E$50000,5,0)</f>
        <v>1598</v>
      </c>
      <c r="M569">
        <f>VLOOKUP(D569,Vendedores!A:F,2,FALSE)</f>
        <v>8</v>
      </c>
      <c r="N569" s="7" t="str">
        <f>VLOOKUP(Ventas!D569,Vendedores!A:G,7,0)</f>
        <v>Pasante</v>
      </c>
      <c r="O569">
        <f>VLOOKUP(D569,Vendedores!A:H,8,0)</f>
        <v>1</v>
      </c>
      <c r="P569" s="18">
        <f t="shared" si="92"/>
        <v>34</v>
      </c>
      <c r="Q569" s="9">
        <f t="shared" si="88"/>
        <v>17</v>
      </c>
      <c r="R569" s="9">
        <f t="shared" si="98"/>
        <v>17</v>
      </c>
      <c r="S569" s="9">
        <f t="shared" si="93"/>
        <v>17</v>
      </c>
      <c r="T569" s="9">
        <f>VLOOKUP(O569,Comisiones!A:N,HLOOKUP(G569,Comisiones!$1:$7,2,0),0)</f>
        <v>0.16</v>
      </c>
      <c r="U569" s="9">
        <f t="shared" si="89"/>
        <v>544</v>
      </c>
      <c r="V569" s="9">
        <f t="shared" si="94"/>
        <v>272</v>
      </c>
      <c r="W569" s="9">
        <f t="shared" si="95"/>
        <v>87.04</v>
      </c>
      <c r="X569" s="9">
        <f t="shared" si="96"/>
        <v>184.95999999999998</v>
      </c>
      <c r="Y569" s="11">
        <f t="shared" si="97"/>
        <v>0.33999999999999997</v>
      </c>
    </row>
    <row r="570" spans="1:25" x14ac:dyDescent="0.2">
      <c r="A570" s="2">
        <v>569</v>
      </c>
      <c r="B570" s="3">
        <v>45117</v>
      </c>
      <c r="C570" s="2">
        <v>1</v>
      </c>
      <c r="D570" s="2">
        <v>39</v>
      </c>
      <c r="E570" s="2">
        <v>13</v>
      </c>
      <c r="F570" t="str">
        <f t="shared" si="90"/>
        <v>Monday</v>
      </c>
      <c r="G570" t="str">
        <f t="shared" si="91"/>
        <v>July</v>
      </c>
      <c r="H570" t="str">
        <f>VLOOKUP(C570,Productos!A:B,2,0)</f>
        <v>Producto A</v>
      </c>
      <c r="I570">
        <f>VLOOKUP(Ventas!C570,Productos!A:C,3,0)</f>
        <v>10</v>
      </c>
      <c r="J570">
        <f>VLOOKUP(C570,Productos!$A$1:$D$11,4,0)</f>
        <v>20</v>
      </c>
      <c r="K570" s="7" t="str">
        <f>VLOOKUP(D570,Vendedores!$A$1:$F$5000,6,0)</f>
        <v>Gomez, Maria</v>
      </c>
      <c r="L570" s="7">
        <f>VLOOKUP(D570,Vendedores!$A$1:$E$50000,5,0)</f>
        <v>2483</v>
      </c>
      <c r="M570">
        <f>VLOOKUP(D570,Vendedores!A:F,2,FALSE)</f>
        <v>7</v>
      </c>
      <c r="N570" s="7" t="str">
        <f>VLOOKUP(Ventas!D570,Vendedores!A:G,7,0)</f>
        <v>Vendedor Jr</v>
      </c>
      <c r="O570">
        <f>VLOOKUP(D570,Vendedores!A:H,8,0)</f>
        <v>2</v>
      </c>
      <c r="P570" s="18">
        <f t="shared" si="92"/>
        <v>20</v>
      </c>
      <c r="Q570" s="9">
        <f t="shared" si="88"/>
        <v>10.5</v>
      </c>
      <c r="R570" s="9">
        <f t="shared" si="98"/>
        <v>10</v>
      </c>
      <c r="S570" s="9">
        <f t="shared" si="93"/>
        <v>10.5</v>
      </c>
      <c r="T570" s="9">
        <f>VLOOKUP(O570,Comisiones!A:N,HLOOKUP(G570,Comisiones!$1:$7,2,0),0)</f>
        <v>0.18</v>
      </c>
      <c r="U570" s="9">
        <f t="shared" si="89"/>
        <v>260</v>
      </c>
      <c r="V570" s="9">
        <f t="shared" si="94"/>
        <v>136.5</v>
      </c>
      <c r="W570" s="9">
        <f t="shared" si="95"/>
        <v>46.8</v>
      </c>
      <c r="X570" s="9">
        <f t="shared" si="96"/>
        <v>76.699999999999989</v>
      </c>
      <c r="Y570" s="11">
        <f t="shared" si="97"/>
        <v>0.29499999999999993</v>
      </c>
    </row>
    <row r="571" spans="1:25" x14ac:dyDescent="0.2">
      <c r="A571" s="2">
        <v>570</v>
      </c>
      <c r="B571" s="3">
        <v>45117</v>
      </c>
      <c r="C571" s="2">
        <v>2</v>
      </c>
      <c r="D571" s="2">
        <v>9</v>
      </c>
      <c r="E571" s="2">
        <v>15</v>
      </c>
      <c r="F571" t="str">
        <f t="shared" si="90"/>
        <v>Monday</v>
      </c>
      <c r="G571" t="str">
        <f t="shared" si="91"/>
        <v>July</v>
      </c>
      <c r="H571" t="str">
        <f>VLOOKUP(C571,Productos!A:B,2,0)</f>
        <v>Producto B</v>
      </c>
      <c r="I571">
        <f>VLOOKUP(Ventas!C571,Productos!A:C,3,0)</f>
        <v>14</v>
      </c>
      <c r="J571">
        <f>VLOOKUP(C571,Productos!$A$1:$D$11,4,0)</f>
        <v>28</v>
      </c>
      <c r="K571" s="7" t="str">
        <f>VLOOKUP(D571,Vendedores!$A$1:$F$5000,6,0)</f>
        <v>Gomez, Jose</v>
      </c>
      <c r="L571" s="7">
        <f>VLOOKUP(D571,Vendedores!$A$1:$E$50000,5,0)</f>
        <v>5400</v>
      </c>
      <c r="M571">
        <f>VLOOKUP(D571,Vendedores!A:F,2,FALSE)</f>
        <v>4</v>
      </c>
      <c r="N571" s="7" t="str">
        <f>VLOOKUP(Ventas!D571,Vendedores!A:G,7,0)</f>
        <v>Jefe</v>
      </c>
      <c r="O571">
        <f>VLOOKUP(D571,Vendedores!A:H,8,0)</f>
        <v>3</v>
      </c>
      <c r="P571" s="18">
        <f t="shared" si="92"/>
        <v>28</v>
      </c>
      <c r="Q571" s="9">
        <f t="shared" si="88"/>
        <v>14.700000000000001</v>
      </c>
      <c r="R571" s="9">
        <f t="shared" si="98"/>
        <v>14</v>
      </c>
      <c r="S571" s="9">
        <f t="shared" si="93"/>
        <v>14.700000000000001</v>
      </c>
      <c r="T571" s="9">
        <f>VLOOKUP(O571,Comisiones!A:N,HLOOKUP(G571,Comisiones!$1:$7,2,0),0)</f>
        <v>0.2</v>
      </c>
      <c r="U571" s="9">
        <f t="shared" si="89"/>
        <v>420</v>
      </c>
      <c r="V571" s="9">
        <f t="shared" si="94"/>
        <v>220.50000000000003</v>
      </c>
      <c r="W571" s="9">
        <f t="shared" si="95"/>
        <v>84</v>
      </c>
      <c r="X571" s="9">
        <f t="shared" si="96"/>
        <v>115.5</v>
      </c>
      <c r="Y571" s="11">
        <f t="shared" si="97"/>
        <v>0.27500000000000002</v>
      </c>
    </row>
    <row r="572" spans="1:25" x14ac:dyDescent="0.2">
      <c r="A572" s="2">
        <v>571</v>
      </c>
      <c r="B572" s="3">
        <v>45118</v>
      </c>
      <c r="C572" s="2">
        <v>8</v>
      </c>
      <c r="D572" s="2">
        <v>1</v>
      </c>
      <c r="E572" s="2">
        <v>12</v>
      </c>
      <c r="F572" t="str">
        <f t="shared" si="90"/>
        <v>Tuesday</v>
      </c>
      <c r="G572" t="str">
        <f t="shared" si="91"/>
        <v>July</v>
      </c>
      <c r="H572" t="str">
        <f>VLOOKUP(C572,Productos!A:B,2,0)</f>
        <v>Producto H</v>
      </c>
      <c r="I572">
        <f>VLOOKUP(Ventas!C572,Productos!A:C,3,0)</f>
        <v>14</v>
      </c>
      <c r="J572">
        <f>VLOOKUP(C572,Productos!$A$1:$D$11,4,0)</f>
        <v>28</v>
      </c>
      <c r="K572" s="7" t="str">
        <f>VLOOKUP(D572,Vendedores!$A$1:$F$5000,6,0)</f>
        <v>Garcia, Juan</v>
      </c>
      <c r="L572" s="7">
        <f>VLOOKUP(D572,Vendedores!$A$1:$E$50000,5,0)</f>
        <v>7402</v>
      </c>
      <c r="M572">
        <f>VLOOKUP(D572,Vendedores!A:F,2,FALSE)</f>
        <v>7</v>
      </c>
      <c r="N572" s="7" t="str">
        <f>VLOOKUP(Ventas!D572,Vendedores!A:G,7,0)</f>
        <v>Vendedor Jr</v>
      </c>
      <c r="O572">
        <f>VLOOKUP(D572,Vendedores!A:H,8,0)</f>
        <v>2</v>
      </c>
      <c r="P572" s="18">
        <f t="shared" si="92"/>
        <v>28</v>
      </c>
      <c r="Q572" s="9">
        <f t="shared" si="88"/>
        <v>14</v>
      </c>
      <c r="R572" s="9">
        <f t="shared" si="98"/>
        <v>14</v>
      </c>
      <c r="S572" s="9">
        <f t="shared" si="93"/>
        <v>14</v>
      </c>
      <c r="T572" s="9">
        <f>VLOOKUP(O572,Comisiones!A:N,HLOOKUP(G572,Comisiones!$1:$7,2,0),0)</f>
        <v>0.18</v>
      </c>
      <c r="U572" s="9">
        <f t="shared" si="89"/>
        <v>336</v>
      </c>
      <c r="V572" s="9">
        <f t="shared" si="94"/>
        <v>168</v>
      </c>
      <c r="W572" s="9">
        <f t="shared" si="95"/>
        <v>60.48</v>
      </c>
      <c r="X572" s="9">
        <f t="shared" si="96"/>
        <v>107.52000000000001</v>
      </c>
      <c r="Y572" s="11">
        <f t="shared" si="97"/>
        <v>0.32</v>
      </c>
    </row>
    <row r="573" spans="1:25" x14ac:dyDescent="0.2">
      <c r="A573" s="2">
        <v>572</v>
      </c>
      <c r="B573" s="3">
        <v>45118</v>
      </c>
      <c r="C573" s="2">
        <v>10</v>
      </c>
      <c r="D573" s="2">
        <v>25</v>
      </c>
      <c r="E573" s="2">
        <v>7</v>
      </c>
      <c r="F573" t="str">
        <f t="shared" si="90"/>
        <v>Tuesday</v>
      </c>
      <c r="G573" t="str">
        <f t="shared" si="91"/>
        <v>July</v>
      </c>
      <c r="H573" t="str">
        <f>VLOOKUP(C573,Productos!A:B,2,0)</f>
        <v>Producto J</v>
      </c>
      <c r="I573">
        <f>VLOOKUP(Ventas!C573,Productos!A:C,3,0)</f>
        <v>29</v>
      </c>
      <c r="J573">
        <f>VLOOKUP(C573,Productos!$A$1:$D$11,4,0)</f>
        <v>58</v>
      </c>
      <c r="K573" s="7" t="str">
        <f>VLOOKUP(D573,Vendedores!$A$1:$F$5000,6,0)</f>
        <v>Perez, Laura</v>
      </c>
      <c r="L573" s="7">
        <f>VLOOKUP(D573,Vendedores!$A$1:$E$50000,5,0)</f>
        <v>3586</v>
      </c>
      <c r="M573">
        <f>VLOOKUP(D573,Vendedores!A:F,2,FALSE)</f>
        <v>6</v>
      </c>
      <c r="N573" s="7" t="str">
        <f>VLOOKUP(Ventas!D573,Vendedores!A:G,7,0)</f>
        <v>Vendedor Ssr</v>
      </c>
      <c r="O573">
        <f>VLOOKUP(D573,Vendedores!A:H,8,0)</f>
        <v>2</v>
      </c>
      <c r="P573" s="18">
        <f t="shared" si="92"/>
        <v>58</v>
      </c>
      <c r="Q573" s="9">
        <f t="shared" si="88"/>
        <v>29</v>
      </c>
      <c r="R573" s="9">
        <f t="shared" si="98"/>
        <v>29</v>
      </c>
      <c r="S573" s="9">
        <f t="shared" si="93"/>
        <v>29</v>
      </c>
      <c r="T573" s="9">
        <f>VLOOKUP(O573,Comisiones!A:N,HLOOKUP(G573,Comisiones!$1:$7,2,0),0)</f>
        <v>0.18</v>
      </c>
      <c r="U573" s="9">
        <f t="shared" si="89"/>
        <v>406</v>
      </c>
      <c r="V573" s="9">
        <f t="shared" si="94"/>
        <v>203</v>
      </c>
      <c r="W573" s="9">
        <f t="shared" si="95"/>
        <v>73.08</v>
      </c>
      <c r="X573" s="9">
        <f t="shared" si="96"/>
        <v>129.92000000000002</v>
      </c>
      <c r="Y573" s="11">
        <f t="shared" si="97"/>
        <v>0.32000000000000006</v>
      </c>
    </row>
    <row r="574" spans="1:25" x14ac:dyDescent="0.2">
      <c r="A574" s="2">
        <v>573</v>
      </c>
      <c r="B574" s="3">
        <v>45118</v>
      </c>
      <c r="C574" s="2">
        <v>6</v>
      </c>
      <c r="D574" s="2">
        <v>22</v>
      </c>
      <c r="E574" s="2">
        <v>16</v>
      </c>
      <c r="F574" t="str">
        <f t="shared" si="90"/>
        <v>Tuesday</v>
      </c>
      <c r="G574" t="str">
        <f t="shared" si="91"/>
        <v>July</v>
      </c>
      <c r="H574" t="str">
        <f>VLOOKUP(C574,Productos!A:B,2,0)</f>
        <v>Producto F</v>
      </c>
      <c r="I574">
        <f>VLOOKUP(Ventas!C574,Productos!A:C,3,0)</f>
        <v>16</v>
      </c>
      <c r="J574">
        <f>VLOOKUP(C574,Productos!$A$1:$D$11,4,0)</f>
        <v>32</v>
      </c>
      <c r="K574" s="7" t="str">
        <f>VLOOKUP(D574,Vendedores!$A$1:$F$5000,6,0)</f>
        <v>Lopez, Ana</v>
      </c>
      <c r="L574" s="7">
        <f>VLOOKUP(D574,Vendedores!$A$1:$E$50000,5,0)</f>
        <v>1601</v>
      </c>
      <c r="M574">
        <f>VLOOKUP(D574,Vendedores!A:F,2,FALSE)</f>
        <v>8</v>
      </c>
      <c r="N574" s="7" t="str">
        <f>VLOOKUP(Ventas!D574,Vendedores!A:G,7,0)</f>
        <v>Pasante</v>
      </c>
      <c r="O574">
        <f>VLOOKUP(D574,Vendedores!A:H,8,0)</f>
        <v>1</v>
      </c>
      <c r="P574" s="18">
        <f t="shared" si="92"/>
        <v>32</v>
      </c>
      <c r="Q574" s="9">
        <f t="shared" si="88"/>
        <v>16</v>
      </c>
      <c r="R574" s="9">
        <f t="shared" si="98"/>
        <v>16</v>
      </c>
      <c r="S574" s="9">
        <f t="shared" si="93"/>
        <v>16</v>
      </c>
      <c r="T574" s="9">
        <f>VLOOKUP(O574,Comisiones!A:N,HLOOKUP(G574,Comisiones!$1:$7,2,0),0)</f>
        <v>0.16</v>
      </c>
      <c r="U574" s="9">
        <f t="shared" si="89"/>
        <v>512</v>
      </c>
      <c r="V574" s="9">
        <f t="shared" si="94"/>
        <v>256</v>
      </c>
      <c r="W574" s="9">
        <f t="shared" si="95"/>
        <v>81.92</v>
      </c>
      <c r="X574" s="9">
        <f t="shared" si="96"/>
        <v>174.07999999999998</v>
      </c>
      <c r="Y574" s="11">
        <f t="shared" si="97"/>
        <v>0.33999999999999997</v>
      </c>
    </row>
    <row r="575" spans="1:25" x14ac:dyDescent="0.2">
      <c r="A575" s="2">
        <v>574</v>
      </c>
      <c r="B575" s="3">
        <v>45119</v>
      </c>
      <c r="C575" s="2">
        <v>7</v>
      </c>
      <c r="D575" s="2">
        <v>22</v>
      </c>
      <c r="E575" s="2">
        <v>12</v>
      </c>
      <c r="F575" t="str">
        <f t="shared" si="90"/>
        <v>Wednesday</v>
      </c>
      <c r="G575" t="str">
        <f t="shared" si="91"/>
        <v>July</v>
      </c>
      <c r="H575" t="str">
        <f>VLOOKUP(C575,Productos!A:B,2,0)</f>
        <v>Producto G</v>
      </c>
      <c r="I575">
        <f>VLOOKUP(Ventas!C575,Productos!A:C,3,0)</f>
        <v>17</v>
      </c>
      <c r="J575">
        <f>VLOOKUP(C575,Productos!$A$1:$D$11,4,0)</f>
        <v>34</v>
      </c>
      <c r="K575" s="7" t="str">
        <f>VLOOKUP(D575,Vendedores!$A$1:$F$5000,6,0)</f>
        <v>Lopez, Ana</v>
      </c>
      <c r="L575" s="7">
        <f>VLOOKUP(D575,Vendedores!$A$1:$E$50000,5,0)</f>
        <v>1601</v>
      </c>
      <c r="M575">
        <f>VLOOKUP(D575,Vendedores!A:F,2,FALSE)</f>
        <v>8</v>
      </c>
      <c r="N575" s="7" t="str">
        <f>VLOOKUP(Ventas!D575,Vendedores!A:G,7,0)</f>
        <v>Pasante</v>
      </c>
      <c r="O575">
        <f>VLOOKUP(D575,Vendedores!A:H,8,0)</f>
        <v>1</v>
      </c>
      <c r="P575" s="18">
        <f t="shared" si="92"/>
        <v>34</v>
      </c>
      <c r="Q575" s="9">
        <f t="shared" si="88"/>
        <v>17</v>
      </c>
      <c r="R575" s="9">
        <f t="shared" si="98"/>
        <v>17</v>
      </c>
      <c r="S575" s="9">
        <f t="shared" si="93"/>
        <v>17</v>
      </c>
      <c r="T575" s="9">
        <f>VLOOKUP(O575,Comisiones!A:N,HLOOKUP(G575,Comisiones!$1:$7,2,0),0)</f>
        <v>0.16</v>
      </c>
      <c r="U575" s="9">
        <f t="shared" si="89"/>
        <v>408</v>
      </c>
      <c r="V575" s="9">
        <f t="shared" si="94"/>
        <v>204</v>
      </c>
      <c r="W575" s="9">
        <f t="shared" si="95"/>
        <v>65.28</v>
      </c>
      <c r="X575" s="9">
        <f t="shared" si="96"/>
        <v>138.72000000000003</v>
      </c>
      <c r="Y575" s="11">
        <f t="shared" si="97"/>
        <v>0.34000000000000008</v>
      </c>
    </row>
    <row r="576" spans="1:25" x14ac:dyDescent="0.2">
      <c r="A576" s="2">
        <v>575</v>
      </c>
      <c r="B576" s="3">
        <v>45119</v>
      </c>
      <c r="C576" s="2">
        <v>7</v>
      </c>
      <c r="D576" s="2">
        <v>39</v>
      </c>
      <c r="E576" s="2">
        <v>17</v>
      </c>
      <c r="F576" t="str">
        <f t="shared" si="90"/>
        <v>Wednesday</v>
      </c>
      <c r="G576" t="str">
        <f t="shared" si="91"/>
        <v>July</v>
      </c>
      <c r="H576" t="str">
        <f>VLOOKUP(C576,Productos!A:B,2,0)</f>
        <v>Producto G</v>
      </c>
      <c r="I576">
        <f>VLOOKUP(Ventas!C576,Productos!A:C,3,0)</f>
        <v>17</v>
      </c>
      <c r="J576">
        <f>VLOOKUP(C576,Productos!$A$1:$D$11,4,0)</f>
        <v>34</v>
      </c>
      <c r="K576" s="7" t="str">
        <f>VLOOKUP(D576,Vendedores!$A$1:$F$5000,6,0)</f>
        <v>Gomez, Maria</v>
      </c>
      <c r="L576" s="7">
        <f>VLOOKUP(D576,Vendedores!$A$1:$E$50000,5,0)</f>
        <v>2483</v>
      </c>
      <c r="M576">
        <f>VLOOKUP(D576,Vendedores!A:F,2,FALSE)</f>
        <v>7</v>
      </c>
      <c r="N576" s="7" t="str">
        <f>VLOOKUP(Ventas!D576,Vendedores!A:G,7,0)</f>
        <v>Vendedor Jr</v>
      </c>
      <c r="O576">
        <f>VLOOKUP(D576,Vendedores!A:H,8,0)</f>
        <v>2</v>
      </c>
      <c r="P576" s="18">
        <f t="shared" si="92"/>
        <v>34</v>
      </c>
      <c r="Q576" s="9">
        <f t="shared" si="88"/>
        <v>17</v>
      </c>
      <c r="R576" s="9">
        <f t="shared" si="98"/>
        <v>17</v>
      </c>
      <c r="S576" s="9">
        <f t="shared" si="93"/>
        <v>17</v>
      </c>
      <c r="T576" s="9">
        <f>VLOOKUP(O576,Comisiones!A:N,HLOOKUP(G576,Comisiones!$1:$7,2,0),0)</f>
        <v>0.18</v>
      </c>
      <c r="U576" s="9">
        <f t="shared" si="89"/>
        <v>578</v>
      </c>
      <c r="V576" s="9">
        <f t="shared" si="94"/>
        <v>289</v>
      </c>
      <c r="W576" s="9">
        <f t="shared" si="95"/>
        <v>104.03999999999999</v>
      </c>
      <c r="X576" s="9">
        <f t="shared" si="96"/>
        <v>184.96000000000004</v>
      </c>
      <c r="Y576" s="11">
        <f t="shared" si="97"/>
        <v>0.32000000000000006</v>
      </c>
    </row>
    <row r="577" spans="1:25" x14ac:dyDescent="0.2">
      <c r="A577" s="2">
        <v>576</v>
      </c>
      <c r="B577" s="3">
        <v>45119</v>
      </c>
      <c r="C577" s="2">
        <v>2</v>
      </c>
      <c r="D577" s="2">
        <v>21</v>
      </c>
      <c r="E577" s="2">
        <v>15</v>
      </c>
      <c r="F577" t="str">
        <f t="shared" si="90"/>
        <v>Wednesday</v>
      </c>
      <c r="G577" t="str">
        <f t="shared" si="91"/>
        <v>July</v>
      </c>
      <c r="H577" t="str">
        <f>VLOOKUP(C577,Productos!A:B,2,0)</f>
        <v>Producto B</v>
      </c>
      <c r="I577">
        <f>VLOOKUP(Ventas!C577,Productos!A:C,3,0)</f>
        <v>14</v>
      </c>
      <c r="J577">
        <f>VLOOKUP(C577,Productos!$A$1:$D$11,4,0)</f>
        <v>28</v>
      </c>
      <c r="K577" s="7" t="str">
        <f>VLOOKUP(D577,Vendedores!$A$1:$F$5000,6,0)</f>
        <v>Fernandez, Juan</v>
      </c>
      <c r="L577" s="7">
        <f>VLOOKUP(D577,Vendedores!$A$1:$E$50000,5,0)</f>
        <v>2616</v>
      </c>
      <c r="M577">
        <f>VLOOKUP(D577,Vendedores!A:F,2,FALSE)</f>
        <v>7</v>
      </c>
      <c r="N577" s="7" t="str">
        <f>VLOOKUP(Ventas!D577,Vendedores!A:G,7,0)</f>
        <v>Vendedor Jr</v>
      </c>
      <c r="O577">
        <f>VLOOKUP(D577,Vendedores!A:H,8,0)</f>
        <v>2</v>
      </c>
      <c r="P577" s="18">
        <f t="shared" si="92"/>
        <v>28</v>
      </c>
      <c r="Q577" s="9">
        <f t="shared" si="88"/>
        <v>14.700000000000001</v>
      </c>
      <c r="R577" s="9">
        <f t="shared" si="98"/>
        <v>14</v>
      </c>
      <c r="S577" s="9">
        <f t="shared" si="93"/>
        <v>14.700000000000001</v>
      </c>
      <c r="T577" s="9">
        <f>VLOOKUP(O577,Comisiones!A:N,HLOOKUP(G577,Comisiones!$1:$7,2,0),0)</f>
        <v>0.18</v>
      </c>
      <c r="U577" s="9">
        <f t="shared" si="89"/>
        <v>420</v>
      </c>
      <c r="V577" s="9">
        <f t="shared" si="94"/>
        <v>220.50000000000003</v>
      </c>
      <c r="W577" s="9">
        <f t="shared" si="95"/>
        <v>75.599999999999994</v>
      </c>
      <c r="X577" s="9">
        <f t="shared" si="96"/>
        <v>123.89999999999998</v>
      </c>
      <c r="Y577" s="11">
        <f t="shared" si="97"/>
        <v>0.29499999999999993</v>
      </c>
    </row>
    <row r="578" spans="1:25" x14ac:dyDescent="0.2">
      <c r="A578" s="2">
        <v>577</v>
      </c>
      <c r="B578" s="3">
        <v>45120</v>
      </c>
      <c r="C578" s="2">
        <v>7</v>
      </c>
      <c r="D578" s="2">
        <v>29</v>
      </c>
      <c r="E578" s="2">
        <v>17</v>
      </c>
      <c r="F578" t="str">
        <f t="shared" si="90"/>
        <v>Thursday</v>
      </c>
      <c r="G578" t="str">
        <f t="shared" si="91"/>
        <v>July</v>
      </c>
      <c r="H578" t="str">
        <f>VLOOKUP(C578,Productos!A:B,2,0)</f>
        <v>Producto G</v>
      </c>
      <c r="I578">
        <f>VLOOKUP(Ventas!C578,Productos!A:C,3,0)</f>
        <v>17</v>
      </c>
      <c r="J578">
        <f>VLOOKUP(C578,Productos!$A$1:$D$11,4,0)</f>
        <v>34</v>
      </c>
      <c r="K578" s="7" t="str">
        <f>VLOOKUP(D578,Vendedores!$A$1:$F$5000,6,0)</f>
        <v>Rodriguez, Jose</v>
      </c>
      <c r="L578" s="7">
        <f>VLOOKUP(D578,Vendedores!$A$1:$E$50000,5,0)</f>
        <v>4645</v>
      </c>
      <c r="M578">
        <f>VLOOKUP(D578,Vendedores!A:F,2,FALSE)</f>
        <v>5</v>
      </c>
      <c r="N578" s="7" t="str">
        <f>VLOOKUP(Ventas!D578,Vendedores!A:G,7,0)</f>
        <v>Vendedor Sr</v>
      </c>
      <c r="O578">
        <f>VLOOKUP(D578,Vendedores!A:H,8,0)</f>
        <v>2</v>
      </c>
      <c r="P578" s="18">
        <f t="shared" si="92"/>
        <v>34</v>
      </c>
      <c r="Q578" s="9">
        <f t="shared" ref="Q578:Q641" si="99">IF(AND(OR(H578="Producto A",H578="Producto B",H578="Producto C",H578="Producto D"),OR(G578="June",G578="July",G578="August")),I578 * 1.05,I578)</f>
        <v>17</v>
      </c>
      <c r="R578" s="9">
        <f t="shared" si="98"/>
        <v>17</v>
      </c>
      <c r="S578" s="9">
        <f t="shared" si="93"/>
        <v>17</v>
      </c>
      <c r="T578" s="9">
        <f>VLOOKUP(O578,Comisiones!A:N,HLOOKUP(G578,Comisiones!$1:$7,2,0),0)</f>
        <v>0.18</v>
      </c>
      <c r="U578" s="9">
        <f t="shared" ref="U578:U641" si="100">P578*E578</f>
        <v>578</v>
      </c>
      <c r="V578" s="9">
        <f t="shared" si="94"/>
        <v>289</v>
      </c>
      <c r="W578" s="9">
        <f t="shared" si="95"/>
        <v>104.03999999999999</v>
      </c>
      <c r="X578" s="9">
        <f t="shared" si="96"/>
        <v>184.96000000000004</v>
      </c>
      <c r="Y578" s="11">
        <f t="shared" si="97"/>
        <v>0.32000000000000006</v>
      </c>
    </row>
    <row r="579" spans="1:25" x14ac:dyDescent="0.2">
      <c r="A579" s="2">
        <v>578</v>
      </c>
      <c r="B579" s="3">
        <v>45120</v>
      </c>
      <c r="C579" s="2">
        <v>2</v>
      </c>
      <c r="D579" s="2">
        <v>25</v>
      </c>
      <c r="E579" s="2">
        <v>25</v>
      </c>
      <c r="F579" t="str">
        <f t="shared" ref="F579:F642" si="101">TEXT(B:B,"dddd")</f>
        <v>Thursday</v>
      </c>
      <c r="G579" t="str">
        <f t="shared" ref="G579:G642" si="102">TEXT(B:B,"mmmm")</f>
        <v>July</v>
      </c>
      <c r="H579" t="str">
        <f>VLOOKUP(C579,Productos!A:B,2,0)</f>
        <v>Producto B</v>
      </c>
      <c r="I579">
        <f>VLOOKUP(Ventas!C579,Productos!A:C,3,0)</f>
        <v>14</v>
      </c>
      <c r="J579">
        <f>VLOOKUP(C579,Productos!$A$1:$D$11,4,0)</f>
        <v>28</v>
      </c>
      <c r="K579" s="7" t="str">
        <f>VLOOKUP(D579,Vendedores!$A$1:$F$5000,6,0)</f>
        <v>Perez, Laura</v>
      </c>
      <c r="L579" s="7">
        <f>VLOOKUP(D579,Vendedores!$A$1:$E$50000,5,0)</f>
        <v>3586</v>
      </c>
      <c r="M579">
        <f>VLOOKUP(D579,Vendedores!A:F,2,FALSE)</f>
        <v>6</v>
      </c>
      <c r="N579" s="7" t="str">
        <f>VLOOKUP(Ventas!D579,Vendedores!A:G,7,0)</f>
        <v>Vendedor Ssr</v>
      </c>
      <c r="O579">
        <f>VLOOKUP(D579,Vendedores!A:H,8,0)</f>
        <v>2</v>
      </c>
      <c r="P579" s="18">
        <f t="shared" ref="P579:P642" si="103">IF(OR(M579=1,M579=2,M579=3),J579*0.9,IF(F579="Sunday",J579*1.2,J579))</f>
        <v>28</v>
      </c>
      <c r="Q579" s="9">
        <f t="shared" si="99"/>
        <v>14.700000000000001</v>
      </c>
      <c r="R579" s="9">
        <f t="shared" si="98"/>
        <v>14</v>
      </c>
      <c r="S579" s="9">
        <f t="shared" ref="S579:S642" si="104">IF(AND(OR(C579=1,C579=2,C579=3,C579=4),OR(G579="June",G579="July",G579="August")),I579*1.05,IF(AND(OR(C579=5,C579=6,C579=7,C579=8),OR(G579="December",G579="January",G579="February")),I579*1.07,IF(AND(OR(C579=9,C579=10),OR(G579=G579="December",G579="January",G579="February")),I579*1.1,I579)))</f>
        <v>14.700000000000001</v>
      </c>
      <c r="T579" s="9">
        <f>VLOOKUP(O579,Comisiones!A:N,HLOOKUP(G579,Comisiones!$1:$7,2,0),0)</f>
        <v>0.18</v>
      </c>
      <c r="U579" s="9">
        <f t="shared" si="100"/>
        <v>700</v>
      </c>
      <c r="V579" s="9">
        <f t="shared" ref="V579:V642" si="105">E579*S579</f>
        <v>367.5</v>
      </c>
      <c r="W579" s="9">
        <f t="shared" ref="W579:W642" si="106">U579*T579</f>
        <v>126</v>
      </c>
      <c r="X579" s="9">
        <f t="shared" ref="X579:X642" si="107">U579-(V579+W579)</f>
        <v>206.5</v>
      </c>
      <c r="Y579" s="11">
        <f t="shared" ref="Y579:Y642" si="108">X579/U579</f>
        <v>0.29499999999999998</v>
      </c>
    </row>
    <row r="580" spans="1:25" x14ac:dyDescent="0.2">
      <c r="A580" s="2">
        <v>579</v>
      </c>
      <c r="B580" s="3">
        <v>45120</v>
      </c>
      <c r="C580" s="2">
        <v>8</v>
      </c>
      <c r="D580" s="2">
        <v>36</v>
      </c>
      <c r="E580" s="2">
        <v>18</v>
      </c>
      <c r="F580" t="str">
        <f t="shared" si="101"/>
        <v>Thursday</v>
      </c>
      <c r="G580" t="str">
        <f t="shared" si="102"/>
        <v>July</v>
      </c>
      <c r="H580" t="str">
        <f>VLOOKUP(C580,Productos!A:B,2,0)</f>
        <v>Producto H</v>
      </c>
      <c r="I580">
        <f>VLOOKUP(Ventas!C580,Productos!A:C,3,0)</f>
        <v>14</v>
      </c>
      <c r="J580">
        <f>VLOOKUP(C580,Productos!$A$1:$D$11,4,0)</f>
        <v>28</v>
      </c>
      <c r="K580" s="7" t="str">
        <f>VLOOKUP(D580,Vendedores!$A$1:$F$5000,6,0)</f>
        <v>Rodriguez, Francisco</v>
      </c>
      <c r="L580" s="7">
        <f>VLOOKUP(D580,Vendedores!$A$1:$E$50000,5,0)</f>
        <v>1898</v>
      </c>
      <c r="M580">
        <f>VLOOKUP(D580,Vendedores!A:F,2,FALSE)</f>
        <v>8</v>
      </c>
      <c r="N580" s="7" t="str">
        <f>VLOOKUP(Ventas!D580,Vendedores!A:G,7,0)</f>
        <v>Pasante</v>
      </c>
      <c r="O580">
        <f>VLOOKUP(D580,Vendedores!A:H,8,0)</f>
        <v>1</v>
      </c>
      <c r="P580" s="18">
        <f t="shared" si="103"/>
        <v>28</v>
      </c>
      <c r="Q580" s="9">
        <f t="shared" si="99"/>
        <v>14</v>
      </c>
      <c r="R580" s="9">
        <f t="shared" ref="R580:R643" si="109">IF(OR(G580="January",G580="February",G580="December"),IF(OR(H580="Producto E",H580="Producto F",H580="Producto G",H580="Producto H",I580*1.07),IF(OR(H580="Producto J",H580="Producto I"),I580*1.1,I580)),I580)</f>
        <v>14</v>
      </c>
      <c r="S580" s="9">
        <f t="shared" si="104"/>
        <v>14</v>
      </c>
      <c r="T580" s="9">
        <f>VLOOKUP(O580,Comisiones!A:N,HLOOKUP(G580,Comisiones!$1:$7,2,0),0)</f>
        <v>0.16</v>
      </c>
      <c r="U580" s="9">
        <f t="shared" si="100"/>
        <v>504</v>
      </c>
      <c r="V580" s="9">
        <f t="shared" si="105"/>
        <v>252</v>
      </c>
      <c r="W580" s="9">
        <f t="shared" si="106"/>
        <v>80.64</v>
      </c>
      <c r="X580" s="9">
        <f t="shared" si="107"/>
        <v>171.36</v>
      </c>
      <c r="Y580" s="11">
        <f t="shared" si="108"/>
        <v>0.34</v>
      </c>
    </row>
    <row r="581" spans="1:25" x14ac:dyDescent="0.2">
      <c r="A581" s="2">
        <v>580</v>
      </c>
      <c r="B581" s="3">
        <v>45121</v>
      </c>
      <c r="C581" s="2">
        <v>8</v>
      </c>
      <c r="D581" s="2">
        <v>39</v>
      </c>
      <c r="E581" s="2">
        <v>18</v>
      </c>
      <c r="F581" t="str">
        <f t="shared" si="101"/>
        <v>Friday</v>
      </c>
      <c r="G581" t="str">
        <f t="shared" si="102"/>
        <v>July</v>
      </c>
      <c r="H581" t="str">
        <f>VLOOKUP(C581,Productos!A:B,2,0)</f>
        <v>Producto H</v>
      </c>
      <c r="I581">
        <f>VLOOKUP(Ventas!C581,Productos!A:C,3,0)</f>
        <v>14</v>
      </c>
      <c r="J581">
        <f>VLOOKUP(C581,Productos!$A$1:$D$11,4,0)</f>
        <v>28</v>
      </c>
      <c r="K581" s="7" t="str">
        <f>VLOOKUP(D581,Vendedores!$A$1:$F$5000,6,0)</f>
        <v>Gomez, Maria</v>
      </c>
      <c r="L581" s="7">
        <f>VLOOKUP(D581,Vendedores!$A$1:$E$50000,5,0)</f>
        <v>2483</v>
      </c>
      <c r="M581">
        <f>VLOOKUP(D581,Vendedores!A:F,2,FALSE)</f>
        <v>7</v>
      </c>
      <c r="N581" s="7" t="str">
        <f>VLOOKUP(Ventas!D581,Vendedores!A:G,7,0)</f>
        <v>Vendedor Jr</v>
      </c>
      <c r="O581">
        <f>VLOOKUP(D581,Vendedores!A:H,8,0)</f>
        <v>2</v>
      </c>
      <c r="P581" s="18">
        <f t="shared" si="103"/>
        <v>28</v>
      </c>
      <c r="Q581" s="9">
        <f t="shared" si="99"/>
        <v>14</v>
      </c>
      <c r="R581" s="9">
        <f t="shared" si="109"/>
        <v>14</v>
      </c>
      <c r="S581" s="9">
        <f t="shared" si="104"/>
        <v>14</v>
      </c>
      <c r="T581" s="9">
        <f>VLOOKUP(O581,Comisiones!A:N,HLOOKUP(G581,Comisiones!$1:$7,2,0),0)</f>
        <v>0.18</v>
      </c>
      <c r="U581" s="9">
        <f t="shared" si="100"/>
        <v>504</v>
      </c>
      <c r="V581" s="9">
        <f t="shared" si="105"/>
        <v>252</v>
      </c>
      <c r="W581" s="9">
        <f t="shared" si="106"/>
        <v>90.72</v>
      </c>
      <c r="X581" s="9">
        <f t="shared" si="107"/>
        <v>161.27999999999997</v>
      </c>
      <c r="Y581" s="11">
        <f t="shared" si="108"/>
        <v>0.31999999999999995</v>
      </c>
    </row>
    <row r="582" spans="1:25" x14ac:dyDescent="0.2">
      <c r="A582" s="2">
        <v>581</v>
      </c>
      <c r="B582" s="3">
        <v>45121</v>
      </c>
      <c r="C582" s="2">
        <v>4</v>
      </c>
      <c r="D582" s="2">
        <v>40</v>
      </c>
      <c r="E582" s="2">
        <v>14</v>
      </c>
      <c r="F582" t="str">
        <f t="shared" si="101"/>
        <v>Friday</v>
      </c>
      <c r="G582" t="str">
        <f t="shared" si="102"/>
        <v>July</v>
      </c>
      <c r="H582" t="str">
        <f>VLOOKUP(C582,Productos!A:B,2,0)</f>
        <v>Producto D</v>
      </c>
      <c r="I582">
        <f>VLOOKUP(Ventas!C582,Productos!A:C,3,0)</f>
        <v>14</v>
      </c>
      <c r="J582">
        <f>VLOOKUP(C582,Productos!$A$1:$D$11,4,0)</f>
        <v>28</v>
      </c>
      <c r="K582" s="7" t="str">
        <f>VLOOKUP(D582,Vendedores!$A$1:$F$5000,6,0)</f>
        <v>Martin, Carmen</v>
      </c>
      <c r="L582" s="7">
        <f>VLOOKUP(D582,Vendedores!$A$1:$E$50000,5,0)</f>
        <v>1598</v>
      </c>
      <c r="M582">
        <f>VLOOKUP(D582,Vendedores!A:F,2,FALSE)</f>
        <v>8</v>
      </c>
      <c r="N582" s="7" t="str">
        <f>VLOOKUP(Ventas!D582,Vendedores!A:G,7,0)</f>
        <v>Pasante</v>
      </c>
      <c r="O582">
        <f>VLOOKUP(D582,Vendedores!A:H,8,0)</f>
        <v>1</v>
      </c>
      <c r="P582" s="18">
        <f t="shared" si="103"/>
        <v>28</v>
      </c>
      <c r="Q582" s="9">
        <f t="shared" si="99"/>
        <v>14.700000000000001</v>
      </c>
      <c r="R582" s="9">
        <f t="shared" si="109"/>
        <v>14</v>
      </c>
      <c r="S582" s="9">
        <f t="shared" si="104"/>
        <v>14.700000000000001</v>
      </c>
      <c r="T582" s="9">
        <f>VLOOKUP(O582,Comisiones!A:N,HLOOKUP(G582,Comisiones!$1:$7,2,0),0)</f>
        <v>0.16</v>
      </c>
      <c r="U582" s="9">
        <f t="shared" si="100"/>
        <v>392</v>
      </c>
      <c r="V582" s="9">
        <f t="shared" si="105"/>
        <v>205.8</v>
      </c>
      <c r="W582" s="9">
        <f t="shared" si="106"/>
        <v>62.72</v>
      </c>
      <c r="X582" s="9">
        <f t="shared" si="107"/>
        <v>123.48000000000002</v>
      </c>
      <c r="Y582" s="11">
        <f t="shared" si="108"/>
        <v>0.31500000000000006</v>
      </c>
    </row>
    <row r="583" spans="1:25" x14ac:dyDescent="0.2">
      <c r="A583" s="2">
        <v>582</v>
      </c>
      <c r="B583" s="3">
        <v>45121</v>
      </c>
      <c r="C583" s="2">
        <v>6</v>
      </c>
      <c r="D583" s="2">
        <v>11</v>
      </c>
      <c r="E583" s="2">
        <v>9</v>
      </c>
      <c r="F583" t="str">
        <f t="shared" si="101"/>
        <v>Friday</v>
      </c>
      <c r="G583" t="str">
        <f t="shared" si="102"/>
        <v>July</v>
      </c>
      <c r="H583" t="str">
        <f>VLOOKUP(C583,Productos!A:B,2,0)</f>
        <v>Producto F</v>
      </c>
      <c r="I583">
        <f>VLOOKUP(Ventas!C583,Productos!A:C,3,0)</f>
        <v>16</v>
      </c>
      <c r="J583">
        <f>VLOOKUP(C583,Productos!$A$1:$D$11,4,0)</f>
        <v>32</v>
      </c>
      <c r="K583" s="7" t="str">
        <f>VLOOKUP(D583,Vendedores!$A$1:$F$5000,6,0)</f>
        <v>Garcia, Isabel</v>
      </c>
      <c r="L583" s="7">
        <f>VLOOKUP(D583,Vendedores!$A$1:$E$50000,5,0)</f>
        <v>3985</v>
      </c>
      <c r="M583">
        <f>VLOOKUP(D583,Vendedores!A:F,2,FALSE)</f>
        <v>6</v>
      </c>
      <c r="N583" s="7" t="str">
        <f>VLOOKUP(Ventas!D583,Vendedores!A:G,7,0)</f>
        <v>Vendedor Ssr</v>
      </c>
      <c r="O583">
        <f>VLOOKUP(D583,Vendedores!A:H,8,0)</f>
        <v>2</v>
      </c>
      <c r="P583" s="18">
        <f t="shared" si="103"/>
        <v>32</v>
      </c>
      <c r="Q583" s="9">
        <f t="shared" si="99"/>
        <v>16</v>
      </c>
      <c r="R583" s="9">
        <f t="shared" si="109"/>
        <v>16</v>
      </c>
      <c r="S583" s="9">
        <f t="shared" si="104"/>
        <v>16</v>
      </c>
      <c r="T583" s="9">
        <f>VLOOKUP(O583,Comisiones!A:N,HLOOKUP(G583,Comisiones!$1:$7,2,0),0)</f>
        <v>0.18</v>
      </c>
      <c r="U583" s="9">
        <f t="shared" si="100"/>
        <v>288</v>
      </c>
      <c r="V583" s="9">
        <f t="shared" si="105"/>
        <v>144</v>
      </c>
      <c r="W583" s="9">
        <f t="shared" si="106"/>
        <v>51.839999999999996</v>
      </c>
      <c r="X583" s="9">
        <f t="shared" si="107"/>
        <v>92.16</v>
      </c>
      <c r="Y583" s="11">
        <f t="shared" si="108"/>
        <v>0.32</v>
      </c>
    </row>
    <row r="584" spans="1:25" x14ac:dyDescent="0.2">
      <c r="A584" s="2">
        <v>583</v>
      </c>
      <c r="B584" s="3">
        <v>45122</v>
      </c>
      <c r="C584" s="2">
        <v>9</v>
      </c>
      <c r="D584" s="2">
        <v>34</v>
      </c>
      <c r="E584" s="2">
        <v>11</v>
      </c>
      <c r="F584" t="str">
        <f t="shared" si="101"/>
        <v>Saturday</v>
      </c>
      <c r="G584" t="str">
        <f t="shared" si="102"/>
        <v>July</v>
      </c>
      <c r="H584" t="str">
        <f>VLOOKUP(C584,Productos!A:B,2,0)</f>
        <v>Producto I</v>
      </c>
      <c r="I584">
        <f>VLOOKUP(Ventas!C584,Productos!A:C,3,0)</f>
        <v>26</v>
      </c>
      <c r="J584">
        <f>VLOOKUP(C584,Productos!$A$1:$D$11,4,0)</f>
        <v>52</v>
      </c>
      <c r="K584" s="7" t="str">
        <f>VLOOKUP(D584,Vendedores!$A$1:$F$5000,6,0)</f>
        <v>Lopez, Teresa</v>
      </c>
      <c r="L584" s="7">
        <f>VLOOKUP(D584,Vendedores!$A$1:$E$50000,5,0)</f>
        <v>3680</v>
      </c>
      <c r="M584">
        <f>VLOOKUP(D584,Vendedores!A:F,2,FALSE)</f>
        <v>6</v>
      </c>
      <c r="N584" s="7" t="str">
        <f>VLOOKUP(Ventas!D584,Vendedores!A:G,7,0)</f>
        <v>Vendedor Ssr</v>
      </c>
      <c r="O584">
        <f>VLOOKUP(D584,Vendedores!A:H,8,0)</f>
        <v>2</v>
      </c>
      <c r="P584" s="18">
        <f t="shared" si="103"/>
        <v>52</v>
      </c>
      <c r="Q584" s="9">
        <f t="shared" si="99"/>
        <v>26</v>
      </c>
      <c r="R584" s="9">
        <f t="shared" si="109"/>
        <v>26</v>
      </c>
      <c r="S584" s="9">
        <f t="shared" si="104"/>
        <v>26</v>
      </c>
      <c r="T584" s="9">
        <f>VLOOKUP(O584,Comisiones!A:N,HLOOKUP(G584,Comisiones!$1:$7,2,0),0)</f>
        <v>0.18</v>
      </c>
      <c r="U584" s="9">
        <f t="shared" si="100"/>
        <v>572</v>
      </c>
      <c r="V584" s="9">
        <f t="shared" si="105"/>
        <v>286</v>
      </c>
      <c r="W584" s="9">
        <f t="shared" si="106"/>
        <v>102.96</v>
      </c>
      <c r="X584" s="9">
        <f t="shared" si="107"/>
        <v>183.04000000000002</v>
      </c>
      <c r="Y584" s="11">
        <f t="shared" si="108"/>
        <v>0.32000000000000006</v>
      </c>
    </row>
    <row r="585" spans="1:25" x14ac:dyDescent="0.2">
      <c r="A585" s="2">
        <v>584</v>
      </c>
      <c r="B585" s="3">
        <v>45122</v>
      </c>
      <c r="C585" s="2">
        <v>3</v>
      </c>
      <c r="D585" s="2">
        <v>17</v>
      </c>
      <c r="E585" s="2">
        <v>15</v>
      </c>
      <c r="F585" t="str">
        <f t="shared" si="101"/>
        <v>Saturday</v>
      </c>
      <c r="G585" t="str">
        <f t="shared" si="102"/>
        <v>July</v>
      </c>
      <c r="H585" t="str">
        <f>VLOOKUP(C585,Productos!A:B,2,0)</f>
        <v>Producto C</v>
      </c>
      <c r="I585">
        <f>VLOOKUP(Ventas!C585,Productos!A:C,3,0)</f>
        <v>23</v>
      </c>
      <c r="J585">
        <f>VLOOKUP(C585,Productos!$A$1:$D$11,4,0)</f>
        <v>46</v>
      </c>
      <c r="K585" s="7" t="str">
        <f>VLOOKUP(D585,Vendedores!$A$1:$F$5000,6,0)</f>
        <v>Messi, Lionel</v>
      </c>
      <c r="L585" s="7">
        <f>VLOOKUP(D585,Vendedores!$A$1:$E$50000,5,0)</f>
        <v>8512</v>
      </c>
      <c r="M585">
        <f>VLOOKUP(D585,Vendedores!A:F,2,FALSE)</f>
        <v>1</v>
      </c>
      <c r="N585" s="7" t="str">
        <f>VLOOKUP(Ventas!D585,Vendedores!A:G,7,0)</f>
        <v>CEO</v>
      </c>
      <c r="O585">
        <f>VLOOKUP(D585,Vendedores!A:H,8,0)</f>
        <v>5</v>
      </c>
      <c r="P585" s="18">
        <f t="shared" si="103"/>
        <v>41.4</v>
      </c>
      <c r="Q585" s="9">
        <f t="shared" si="99"/>
        <v>24.150000000000002</v>
      </c>
      <c r="R585" s="9">
        <f t="shared" si="109"/>
        <v>23</v>
      </c>
      <c r="S585" s="9">
        <f t="shared" si="104"/>
        <v>24.150000000000002</v>
      </c>
      <c r="T585" s="9">
        <f>VLOOKUP(O585,Comisiones!A:N,HLOOKUP(G585,Comisiones!$1:$7,2,0),0)</f>
        <v>0.24</v>
      </c>
      <c r="U585" s="9">
        <f t="shared" si="100"/>
        <v>621</v>
      </c>
      <c r="V585" s="9">
        <f t="shared" si="105"/>
        <v>362.25000000000006</v>
      </c>
      <c r="W585" s="9">
        <f t="shared" si="106"/>
        <v>149.04</v>
      </c>
      <c r="X585" s="9">
        <f t="shared" si="107"/>
        <v>109.70999999999992</v>
      </c>
      <c r="Y585" s="11">
        <f t="shared" si="108"/>
        <v>0.17666666666666656</v>
      </c>
    </row>
    <row r="586" spans="1:25" x14ac:dyDescent="0.2">
      <c r="A586" s="2">
        <v>585</v>
      </c>
      <c r="B586" s="3">
        <v>45122</v>
      </c>
      <c r="C586" s="2">
        <v>8</v>
      </c>
      <c r="D586" s="2">
        <v>39</v>
      </c>
      <c r="E586" s="2">
        <v>12</v>
      </c>
      <c r="F586" t="str">
        <f t="shared" si="101"/>
        <v>Saturday</v>
      </c>
      <c r="G586" t="str">
        <f t="shared" si="102"/>
        <v>July</v>
      </c>
      <c r="H586" t="str">
        <f>VLOOKUP(C586,Productos!A:B,2,0)</f>
        <v>Producto H</v>
      </c>
      <c r="I586">
        <f>VLOOKUP(Ventas!C586,Productos!A:C,3,0)</f>
        <v>14</v>
      </c>
      <c r="J586">
        <f>VLOOKUP(C586,Productos!$A$1:$D$11,4,0)</f>
        <v>28</v>
      </c>
      <c r="K586" s="7" t="str">
        <f>VLOOKUP(D586,Vendedores!$A$1:$F$5000,6,0)</f>
        <v>Gomez, Maria</v>
      </c>
      <c r="L586" s="7">
        <f>VLOOKUP(D586,Vendedores!$A$1:$E$50000,5,0)</f>
        <v>2483</v>
      </c>
      <c r="M586">
        <f>VLOOKUP(D586,Vendedores!A:F,2,FALSE)</f>
        <v>7</v>
      </c>
      <c r="N586" s="7" t="str">
        <f>VLOOKUP(Ventas!D586,Vendedores!A:G,7,0)</f>
        <v>Vendedor Jr</v>
      </c>
      <c r="O586">
        <f>VLOOKUP(D586,Vendedores!A:H,8,0)</f>
        <v>2</v>
      </c>
      <c r="P586" s="18">
        <f t="shared" si="103"/>
        <v>28</v>
      </c>
      <c r="Q586" s="9">
        <f t="shared" si="99"/>
        <v>14</v>
      </c>
      <c r="R586" s="9">
        <f t="shared" si="109"/>
        <v>14</v>
      </c>
      <c r="S586" s="9">
        <f t="shared" si="104"/>
        <v>14</v>
      </c>
      <c r="T586" s="9">
        <f>VLOOKUP(O586,Comisiones!A:N,HLOOKUP(G586,Comisiones!$1:$7,2,0),0)</f>
        <v>0.18</v>
      </c>
      <c r="U586" s="9">
        <f t="shared" si="100"/>
        <v>336</v>
      </c>
      <c r="V586" s="9">
        <f t="shared" si="105"/>
        <v>168</v>
      </c>
      <c r="W586" s="9">
        <f t="shared" si="106"/>
        <v>60.48</v>
      </c>
      <c r="X586" s="9">
        <f t="shared" si="107"/>
        <v>107.52000000000001</v>
      </c>
      <c r="Y586" s="11">
        <f t="shared" si="108"/>
        <v>0.32</v>
      </c>
    </row>
    <row r="587" spans="1:25" x14ac:dyDescent="0.2">
      <c r="A587" s="2">
        <v>586</v>
      </c>
      <c r="B587" s="3">
        <v>45123</v>
      </c>
      <c r="C587" s="2">
        <v>10</v>
      </c>
      <c r="D587" s="2">
        <v>16</v>
      </c>
      <c r="E587" s="2">
        <v>13</v>
      </c>
      <c r="F587" t="str">
        <f t="shared" si="101"/>
        <v>Sunday</v>
      </c>
      <c r="G587" t="str">
        <f t="shared" si="102"/>
        <v>July</v>
      </c>
      <c r="H587" t="str">
        <f>VLOOKUP(C587,Productos!A:B,2,0)</f>
        <v>Producto J</v>
      </c>
      <c r="I587">
        <f>VLOOKUP(Ventas!C587,Productos!A:C,3,0)</f>
        <v>29</v>
      </c>
      <c r="J587">
        <f>VLOOKUP(C587,Productos!$A$1:$D$11,4,0)</f>
        <v>58</v>
      </c>
      <c r="K587" s="7" t="str">
        <f>VLOOKUP(D587,Vendedores!$A$1:$F$5000,6,0)</f>
        <v>Martin, Francisco</v>
      </c>
      <c r="L587" s="7">
        <f>VLOOKUP(D587,Vendedores!$A$1:$E$50000,5,0)</f>
        <v>2456</v>
      </c>
      <c r="M587">
        <f>VLOOKUP(D587,Vendedores!A:F,2,FALSE)</f>
        <v>7</v>
      </c>
      <c r="N587" s="7" t="str">
        <f>VLOOKUP(Ventas!D587,Vendedores!A:G,7,0)</f>
        <v>Vendedor Jr</v>
      </c>
      <c r="O587">
        <f>VLOOKUP(D587,Vendedores!A:H,8,0)</f>
        <v>2</v>
      </c>
      <c r="P587" s="18">
        <f t="shared" si="103"/>
        <v>69.599999999999994</v>
      </c>
      <c r="Q587" s="9">
        <f t="shared" si="99"/>
        <v>29</v>
      </c>
      <c r="R587" s="9">
        <f t="shared" si="109"/>
        <v>29</v>
      </c>
      <c r="S587" s="9">
        <f t="shared" si="104"/>
        <v>29</v>
      </c>
      <c r="T587" s="9">
        <f>VLOOKUP(O587,Comisiones!A:N,HLOOKUP(G587,Comisiones!$1:$7,2,0),0)</f>
        <v>0.18</v>
      </c>
      <c r="U587" s="9">
        <f t="shared" si="100"/>
        <v>904.8</v>
      </c>
      <c r="V587" s="9">
        <f t="shared" si="105"/>
        <v>377</v>
      </c>
      <c r="W587" s="9">
        <f t="shared" si="106"/>
        <v>162.86399999999998</v>
      </c>
      <c r="X587" s="9">
        <f t="shared" si="107"/>
        <v>364.93599999999992</v>
      </c>
      <c r="Y587" s="11">
        <f t="shared" si="108"/>
        <v>0.40333333333333327</v>
      </c>
    </row>
    <row r="588" spans="1:25" x14ac:dyDescent="0.2">
      <c r="A588" s="2">
        <v>587</v>
      </c>
      <c r="B588" s="3">
        <v>45123</v>
      </c>
      <c r="C588" s="2">
        <v>4</v>
      </c>
      <c r="D588" s="2">
        <v>31</v>
      </c>
      <c r="E588" s="2">
        <v>17</v>
      </c>
      <c r="F588" t="str">
        <f t="shared" si="101"/>
        <v>Sunday</v>
      </c>
      <c r="G588" t="str">
        <f t="shared" si="102"/>
        <v>July</v>
      </c>
      <c r="H588" t="str">
        <f>VLOOKUP(C588,Productos!A:B,2,0)</f>
        <v>Producto D</v>
      </c>
      <c r="I588">
        <f>VLOOKUP(Ventas!C588,Productos!A:C,3,0)</f>
        <v>14</v>
      </c>
      <c r="J588">
        <f>VLOOKUP(C588,Productos!$A$1:$D$11,4,0)</f>
        <v>28</v>
      </c>
      <c r="K588" s="7" t="str">
        <f>VLOOKUP(D588,Vendedores!$A$1:$F$5000,6,0)</f>
        <v>Fernandez, Isabel</v>
      </c>
      <c r="L588" s="7">
        <f>VLOOKUP(D588,Vendedores!$A$1:$E$50000,5,0)</f>
        <v>2227</v>
      </c>
      <c r="M588">
        <f>VLOOKUP(D588,Vendedores!A:F,2,FALSE)</f>
        <v>7</v>
      </c>
      <c r="N588" s="7" t="str">
        <f>VLOOKUP(Ventas!D588,Vendedores!A:G,7,0)</f>
        <v>Vendedor Jr</v>
      </c>
      <c r="O588">
        <f>VLOOKUP(D588,Vendedores!A:H,8,0)</f>
        <v>2</v>
      </c>
      <c r="P588" s="18">
        <f t="shared" si="103"/>
        <v>33.6</v>
      </c>
      <c r="Q588" s="9">
        <f t="shared" si="99"/>
        <v>14.700000000000001</v>
      </c>
      <c r="R588" s="9">
        <f t="shared" si="109"/>
        <v>14</v>
      </c>
      <c r="S588" s="9">
        <f t="shared" si="104"/>
        <v>14.700000000000001</v>
      </c>
      <c r="T588" s="9">
        <f>VLOOKUP(O588,Comisiones!A:N,HLOOKUP(G588,Comisiones!$1:$7,2,0),0)</f>
        <v>0.18</v>
      </c>
      <c r="U588" s="9">
        <f t="shared" si="100"/>
        <v>571.20000000000005</v>
      </c>
      <c r="V588" s="9">
        <f t="shared" si="105"/>
        <v>249.9</v>
      </c>
      <c r="W588" s="9">
        <f t="shared" si="106"/>
        <v>102.816</v>
      </c>
      <c r="X588" s="9">
        <f t="shared" si="107"/>
        <v>218.48400000000004</v>
      </c>
      <c r="Y588" s="11">
        <f t="shared" si="108"/>
        <v>0.38250000000000006</v>
      </c>
    </row>
    <row r="589" spans="1:25" x14ac:dyDescent="0.2">
      <c r="A589" s="2">
        <v>588</v>
      </c>
      <c r="B589" s="3">
        <v>45123</v>
      </c>
      <c r="C589" s="2">
        <v>1</v>
      </c>
      <c r="D589" s="2">
        <v>34</v>
      </c>
      <c r="E589" s="2">
        <v>23</v>
      </c>
      <c r="F589" t="str">
        <f t="shared" si="101"/>
        <v>Sunday</v>
      </c>
      <c r="G589" t="str">
        <f t="shared" si="102"/>
        <v>July</v>
      </c>
      <c r="H589" t="str">
        <f>VLOOKUP(C589,Productos!A:B,2,0)</f>
        <v>Producto A</v>
      </c>
      <c r="I589">
        <f>VLOOKUP(Ventas!C589,Productos!A:C,3,0)</f>
        <v>10</v>
      </c>
      <c r="J589">
        <f>VLOOKUP(C589,Productos!$A$1:$D$11,4,0)</f>
        <v>20</v>
      </c>
      <c r="K589" s="7" t="str">
        <f>VLOOKUP(D589,Vendedores!$A$1:$F$5000,6,0)</f>
        <v>Lopez, Teresa</v>
      </c>
      <c r="L589" s="7">
        <f>VLOOKUP(D589,Vendedores!$A$1:$E$50000,5,0)</f>
        <v>3680</v>
      </c>
      <c r="M589">
        <f>VLOOKUP(D589,Vendedores!A:F,2,FALSE)</f>
        <v>6</v>
      </c>
      <c r="N589" s="7" t="str">
        <f>VLOOKUP(Ventas!D589,Vendedores!A:G,7,0)</f>
        <v>Vendedor Ssr</v>
      </c>
      <c r="O589">
        <f>VLOOKUP(D589,Vendedores!A:H,8,0)</f>
        <v>2</v>
      </c>
      <c r="P589" s="18">
        <f t="shared" si="103"/>
        <v>24</v>
      </c>
      <c r="Q589" s="9">
        <f t="shared" si="99"/>
        <v>10.5</v>
      </c>
      <c r="R589" s="9">
        <f t="shared" si="109"/>
        <v>10</v>
      </c>
      <c r="S589" s="9">
        <f t="shared" si="104"/>
        <v>10.5</v>
      </c>
      <c r="T589" s="9">
        <f>VLOOKUP(O589,Comisiones!A:N,HLOOKUP(G589,Comisiones!$1:$7,2,0),0)</f>
        <v>0.18</v>
      </c>
      <c r="U589" s="9">
        <f t="shared" si="100"/>
        <v>552</v>
      </c>
      <c r="V589" s="9">
        <f t="shared" si="105"/>
        <v>241.5</v>
      </c>
      <c r="W589" s="9">
        <f t="shared" si="106"/>
        <v>99.36</v>
      </c>
      <c r="X589" s="9">
        <f t="shared" si="107"/>
        <v>211.14</v>
      </c>
      <c r="Y589" s="11">
        <f t="shared" si="108"/>
        <v>0.38249999999999995</v>
      </c>
    </row>
    <row r="590" spans="1:25" x14ac:dyDescent="0.2">
      <c r="A590" s="2">
        <v>589</v>
      </c>
      <c r="B590" s="3">
        <v>45124</v>
      </c>
      <c r="C590" s="2">
        <v>5</v>
      </c>
      <c r="D590" s="2">
        <v>38</v>
      </c>
      <c r="E590" s="2">
        <v>20</v>
      </c>
      <c r="F590" t="str">
        <f t="shared" si="101"/>
        <v>Monday</v>
      </c>
      <c r="G590" t="str">
        <f t="shared" si="102"/>
        <v>July</v>
      </c>
      <c r="H590" t="str">
        <f>VLOOKUP(C590,Productos!A:B,2,0)</f>
        <v>Producto E</v>
      </c>
      <c r="I590">
        <f>VLOOKUP(Ventas!C590,Productos!A:C,3,0)</f>
        <v>24</v>
      </c>
      <c r="J590">
        <f>VLOOKUP(C590,Productos!$A$1:$D$11,4,0)</f>
        <v>48</v>
      </c>
      <c r="K590" s="7" t="str">
        <f>VLOOKUP(D590,Vendedores!$A$1:$F$5000,6,0)</f>
        <v>Fernandez, Jose</v>
      </c>
      <c r="L590" s="7">
        <f>VLOOKUP(D590,Vendedores!$A$1:$E$50000,5,0)</f>
        <v>3055</v>
      </c>
      <c r="M590">
        <f>VLOOKUP(D590,Vendedores!A:F,2,FALSE)</f>
        <v>6</v>
      </c>
      <c r="N590" s="7" t="str">
        <f>VLOOKUP(Ventas!D590,Vendedores!A:G,7,0)</f>
        <v>Vendedor Ssr</v>
      </c>
      <c r="O590">
        <f>VLOOKUP(D590,Vendedores!A:H,8,0)</f>
        <v>2</v>
      </c>
      <c r="P590" s="18">
        <f t="shared" si="103"/>
        <v>48</v>
      </c>
      <c r="Q590" s="9">
        <f t="shared" si="99"/>
        <v>24</v>
      </c>
      <c r="R590" s="9">
        <f t="shared" si="109"/>
        <v>24</v>
      </c>
      <c r="S590" s="9">
        <f t="shared" si="104"/>
        <v>24</v>
      </c>
      <c r="T590" s="9">
        <f>VLOOKUP(O590,Comisiones!A:N,HLOOKUP(G590,Comisiones!$1:$7,2,0),0)</f>
        <v>0.18</v>
      </c>
      <c r="U590" s="9">
        <f t="shared" si="100"/>
        <v>960</v>
      </c>
      <c r="V590" s="9">
        <f t="shared" si="105"/>
        <v>480</v>
      </c>
      <c r="W590" s="9">
        <f t="shared" si="106"/>
        <v>172.79999999999998</v>
      </c>
      <c r="X590" s="9">
        <f t="shared" si="107"/>
        <v>307.20000000000005</v>
      </c>
      <c r="Y590" s="11">
        <f t="shared" si="108"/>
        <v>0.32000000000000006</v>
      </c>
    </row>
    <row r="591" spans="1:25" x14ac:dyDescent="0.2">
      <c r="A591" s="2">
        <v>590</v>
      </c>
      <c r="B591" s="3">
        <v>45124</v>
      </c>
      <c r="C591" s="2">
        <v>9</v>
      </c>
      <c r="D591" s="2">
        <v>37</v>
      </c>
      <c r="E591" s="2">
        <v>17</v>
      </c>
      <c r="F591" t="str">
        <f t="shared" si="101"/>
        <v>Monday</v>
      </c>
      <c r="G591" t="str">
        <f t="shared" si="102"/>
        <v>July</v>
      </c>
      <c r="H591" t="str">
        <f>VLOOKUP(C591,Productos!A:B,2,0)</f>
        <v>Producto I</v>
      </c>
      <c r="I591">
        <f>VLOOKUP(Ventas!C591,Productos!A:C,3,0)</f>
        <v>26</v>
      </c>
      <c r="J591">
        <f>VLOOKUP(C591,Productos!$A$1:$D$11,4,0)</f>
        <v>52</v>
      </c>
      <c r="K591" s="7" t="str">
        <f>VLOOKUP(D591,Vendedores!$A$1:$F$5000,6,0)</f>
        <v>Gonzalez, Lionel</v>
      </c>
      <c r="L591" s="7">
        <f>VLOOKUP(D591,Vendedores!$A$1:$E$50000,5,0)</f>
        <v>4073</v>
      </c>
      <c r="M591">
        <f>VLOOKUP(D591,Vendedores!A:F,2,FALSE)</f>
        <v>5</v>
      </c>
      <c r="N591" s="7" t="str">
        <f>VLOOKUP(Ventas!D591,Vendedores!A:G,7,0)</f>
        <v>Vendedor Sr</v>
      </c>
      <c r="O591">
        <f>VLOOKUP(D591,Vendedores!A:H,8,0)</f>
        <v>2</v>
      </c>
      <c r="P591" s="18">
        <f t="shared" si="103"/>
        <v>52</v>
      </c>
      <c r="Q591" s="9">
        <f t="shared" si="99"/>
        <v>26</v>
      </c>
      <c r="R591" s="9">
        <f t="shared" si="109"/>
        <v>26</v>
      </c>
      <c r="S591" s="9">
        <f t="shared" si="104"/>
        <v>26</v>
      </c>
      <c r="T591" s="9">
        <f>VLOOKUP(O591,Comisiones!A:N,HLOOKUP(G591,Comisiones!$1:$7,2,0),0)</f>
        <v>0.18</v>
      </c>
      <c r="U591" s="9">
        <f t="shared" si="100"/>
        <v>884</v>
      </c>
      <c r="V591" s="9">
        <f t="shared" si="105"/>
        <v>442</v>
      </c>
      <c r="W591" s="9">
        <f t="shared" si="106"/>
        <v>159.12</v>
      </c>
      <c r="X591" s="9">
        <f t="shared" si="107"/>
        <v>282.88</v>
      </c>
      <c r="Y591" s="11">
        <f t="shared" si="108"/>
        <v>0.32</v>
      </c>
    </row>
    <row r="592" spans="1:25" x14ac:dyDescent="0.2">
      <c r="A592" s="2">
        <v>591</v>
      </c>
      <c r="B592" s="3">
        <v>45124</v>
      </c>
      <c r="C592" s="2">
        <v>4</v>
      </c>
      <c r="D592" s="2">
        <v>30</v>
      </c>
      <c r="E592" s="2">
        <v>16</v>
      </c>
      <c r="F592" t="str">
        <f t="shared" si="101"/>
        <v>Monday</v>
      </c>
      <c r="G592" t="str">
        <f t="shared" si="102"/>
        <v>July</v>
      </c>
      <c r="H592" t="str">
        <f>VLOOKUP(C592,Productos!A:B,2,0)</f>
        <v>Producto D</v>
      </c>
      <c r="I592">
        <f>VLOOKUP(Ventas!C592,Productos!A:C,3,0)</f>
        <v>14</v>
      </c>
      <c r="J592">
        <f>VLOOKUP(C592,Productos!$A$1:$D$11,4,0)</f>
        <v>28</v>
      </c>
      <c r="K592" s="7" t="str">
        <f>VLOOKUP(D592,Vendedores!$A$1:$F$5000,6,0)</f>
        <v>Gonzalez, Francisco</v>
      </c>
      <c r="L592" s="7">
        <f>VLOOKUP(D592,Vendedores!$A$1:$E$50000,5,0)</f>
        <v>3909</v>
      </c>
      <c r="M592">
        <f>VLOOKUP(D592,Vendedores!A:F,2,FALSE)</f>
        <v>6</v>
      </c>
      <c r="N592" s="7" t="str">
        <f>VLOOKUP(Ventas!D592,Vendedores!A:G,7,0)</f>
        <v>Vendedor Ssr</v>
      </c>
      <c r="O592">
        <f>VLOOKUP(D592,Vendedores!A:H,8,0)</f>
        <v>2</v>
      </c>
      <c r="P592" s="18">
        <f t="shared" si="103"/>
        <v>28</v>
      </c>
      <c r="Q592" s="9">
        <f t="shared" si="99"/>
        <v>14.700000000000001</v>
      </c>
      <c r="R592" s="9">
        <f t="shared" si="109"/>
        <v>14</v>
      </c>
      <c r="S592" s="9">
        <f t="shared" si="104"/>
        <v>14.700000000000001</v>
      </c>
      <c r="T592" s="9">
        <f>VLOOKUP(O592,Comisiones!A:N,HLOOKUP(G592,Comisiones!$1:$7,2,0),0)</f>
        <v>0.18</v>
      </c>
      <c r="U592" s="9">
        <f t="shared" si="100"/>
        <v>448</v>
      </c>
      <c r="V592" s="9">
        <f t="shared" si="105"/>
        <v>235.20000000000002</v>
      </c>
      <c r="W592" s="9">
        <f t="shared" si="106"/>
        <v>80.64</v>
      </c>
      <c r="X592" s="9">
        <f t="shared" si="107"/>
        <v>132.15999999999997</v>
      </c>
      <c r="Y592" s="11">
        <f t="shared" si="108"/>
        <v>0.29499999999999993</v>
      </c>
    </row>
    <row r="593" spans="1:25" x14ac:dyDescent="0.2">
      <c r="A593" s="2">
        <v>592</v>
      </c>
      <c r="B593" s="3">
        <v>45125</v>
      </c>
      <c r="C593" s="2">
        <v>5</v>
      </c>
      <c r="D593" s="2">
        <v>25</v>
      </c>
      <c r="E593" s="2">
        <v>23</v>
      </c>
      <c r="F593" t="str">
        <f t="shared" si="101"/>
        <v>Tuesday</v>
      </c>
      <c r="G593" t="str">
        <f t="shared" si="102"/>
        <v>July</v>
      </c>
      <c r="H593" t="str">
        <f>VLOOKUP(C593,Productos!A:B,2,0)</f>
        <v>Producto E</v>
      </c>
      <c r="I593">
        <f>VLOOKUP(Ventas!C593,Productos!A:C,3,0)</f>
        <v>24</v>
      </c>
      <c r="J593">
        <f>VLOOKUP(C593,Productos!$A$1:$D$11,4,0)</f>
        <v>48</v>
      </c>
      <c r="K593" s="7" t="str">
        <f>VLOOKUP(D593,Vendedores!$A$1:$F$5000,6,0)</f>
        <v>Perez, Laura</v>
      </c>
      <c r="L593" s="7">
        <f>VLOOKUP(D593,Vendedores!$A$1:$E$50000,5,0)</f>
        <v>3586</v>
      </c>
      <c r="M593">
        <f>VLOOKUP(D593,Vendedores!A:F,2,FALSE)</f>
        <v>6</v>
      </c>
      <c r="N593" s="7" t="str">
        <f>VLOOKUP(Ventas!D593,Vendedores!A:G,7,0)</f>
        <v>Vendedor Ssr</v>
      </c>
      <c r="O593">
        <f>VLOOKUP(D593,Vendedores!A:H,8,0)</f>
        <v>2</v>
      </c>
      <c r="P593" s="18">
        <f t="shared" si="103"/>
        <v>48</v>
      </c>
      <c r="Q593" s="9">
        <f t="shared" si="99"/>
        <v>24</v>
      </c>
      <c r="R593" s="9">
        <f t="shared" si="109"/>
        <v>24</v>
      </c>
      <c r="S593" s="9">
        <f t="shared" si="104"/>
        <v>24</v>
      </c>
      <c r="T593" s="9">
        <f>VLOOKUP(O593,Comisiones!A:N,HLOOKUP(G593,Comisiones!$1:$7,2,0),0)</f>
        <v>0.18</v>
      </c>
      <c r="U593" s="9">
        <f t="shared" si="100"/>
        <v>1104</v>
      </c>
      <c r="V593" s="9">
        <f t="shared" si="105"/>
        <v>552</v>
      </c>
      <c r="W593" s="9">
        <f t="shared" si="106"/>
        <v>198.72</v>
      </c>
      <c r="X593" s="9">
        <f t="shared" si="107"/>
        <v>353.28</v>
      </c>
      <c r="Y593" s="11">
        <f t="shared" si="108"/>
        <v>0.31999999999999995</v>
      </c>
    </row>
    <row r="594" spans="1:25" x14ac:dyDescent="0.2">
      <c r="A594" s="2">
        <v>593</v>
      </c>
      <c r="B594" s="3">
        <v>45125</v>
      </c>
      <c r="C594" s="2">
        <v>2</v>
      </c>
      <c r="D594" s="2">
        <v>10</v>
      </c>
      <c r="E594" s="2">
        <v>13</v>
      </c>
      <c r="F594" t="str">
        <f t="shared" si="101"/>
        <v>Tuesday</v>
      </c>
      <c r="G594" t="str">
        <f t="shared" si="102"/>
        <v>July</v>
      </c>
      <c r="H594" t="str">
        <f>VLOOKUP(C594,Productos!A:B,2,0)</f>
        <v>Producto B</v>
      </c>
      <c r="I594">
        <f>VLOOKUP(Ventas!C594,Productos!A:C,3,0)</f>
        <v>14</v>
      </c>
      <c r="J594">
        <f>VLOOKUP(C594,Productos!$A$1:$D$11,4,0)</f>
        <v>28</v>
      </c>
      <c r="K594" s="7" t="str">
        <f>VLOOKUP(D594,Vendedores!$A$1:$F$5000,6,0)</f>
        <v>Martin, Francisco</v>
      </c>
      <c r="L594" s="7">
        <f>VLOOKUP(D594,Vendedores!$A$1:$E$50000,5,0)</f>
        <v>4384</v>
      </c>
      <c r="M594">
        <f>VLOOKUP(D594,Vendedores!A:F,2,FALSE)</f>
        <v>5</v>
      </c>
      <c r="N594" s="7" t="str">
        <f>VLOOKUP(Ventas!D594,Vendedores!A:G,7,0)</f>
        <v>Vendedor Sr</v>
      </c>
      <c r="O594">
        <f>VLOOKUP(D594,Vendedores!A:H,8,0)</f>
        <v>2</v>
      </c>
      <c r="P594" s="18">
        <f t="shared" si="103"/>
        <v>28</v>
      </c>
      <c r="Q594" s="9">
        <f t="shared" si="99"/>
        <v>14.700000000000001</v>
      </c>
      <c r="R594" s="9">
        <f t="shared" si="109"/>
        <v>14</v>
      </c>
      <c r="S594" s="9">
        <f t="shared" si="104"/>
        <v>14.700000000000001</v>
      </c>
      <c r="T594" s="9">
        <f>VLOOKUP(O594,Comisiones!A:N,HLOOKUP(G594,Comisiones!$1:$7,2,0),0)</f>
        <v>0.18</v>
      </c>
      <c r="U594" s="9">
        <f t="shared" si="100"/>
        <v>364</v>
      </c>
      <c r="V594" s="9">
        <f t="shared" si="105"/>
        <v>191.10000000000002</v>
      </c>
      <c r="W594" s="9">
        <f t="shared" si="106"/>
        <v>65.52</v>
      </c>
      <c r="X594" s="9">
        <f t="shared" si="107"/>
        <v>107.38</v>
      </c>
      <c r="Y594" s="11">
        <f t="shared" si="108"/>
        <v>0.29499999999999998</v>
      </c>
    </row>
    <row r="595" spans="1:25" x14ac:dyDescent="0.2">
      <c r="A595" s="2">
        <v>594</v>
      </c>
      <c r="B595" s="3">
        <v>45125</v>
      </c>
      <c r="C595" s="2">
        <v>6</v>
      </c>
      <c r="D595" s="2">
        <v>29</v>
      </c>
      <c r="E595" s="2">
        <v>16</v>
      </c>
      <c r="F595" t="str">
        <f t="shared" si="101"/>
        <v>Tuesday</v>
      </c>
      <c r="G595" t="str">
        <f t="shared" si="102"/>
        <v>July</v>
      </c>
      <c r="H595" t="str">
        <f>VLOOKUP(C595,Productos!A:B,2,0)</f>
        <v>Producto F</v>
      </c>
      <c r="I595">
        <f>VLOOKUP(Ventas!C595,Productos!A:C,3,0)</f>
        <v>16</v>
      </c>
      <c r="J595">
        <f>VLOOKUP(C595,Productos!$A$1:$D$11,4,0)</f>
        <v>32</v>
      </c>
      <c r="K595" s="7" t="str">
        <f>VLOOKUP(D595,Vendedores!$A$1:$F$5000,6,0)</f>
        <v>Rodriguez, Jose</v>
      </c>
      <c r="L595" s="7">
        <f>VLOOKUP(D595,Vendedores!$A$1:$E$50000,5,0)</f>
        <v>4645</v>
      </c>
      <c r="M595">
        <f>VLOOKUP(D595,Vendedores!A:F,2,FALSE)</f>
        <v>5</v>
      </c>
      <c r="N595" s="7" t="str">
        <f>VLOOKUP(Ventas!D595,Vendedores!A:G,7,0)</f>
        <v>Vendedor Sr</v>
      </c>
      <c r="O595">
        <f>VLOOKUP(D595,Vendedores!A:H,8,0)</f>
        <v>2</v>
      </c>
      <c r="P595" s="18">
        <f t="shared" si="103"/>
        <v>32</v>
      </c>
      <c r="Q595" s="9">
        <f t="shared" si="99"/>
        <v>16</v>
      </c>
      <c r="R595" s="9">
        <f t="shared" si="109"/>
        <v>16</v>
      </c>
      <c r="S595" s="9">
        <f t="shared" si="104"/>
        <v>16</v>
      </c>
      <c r="T595" s="9">
        <f>VLOOKUP(O595,Comisiones!A:N,HLOOKUP(G595,Comisiones!$1:$7,2,0),0)</f>
        <v>0.18</v>
      </c>
      <c r="U595" s="9">
        <f t="shared" si="100"/>
        <v>512</v>
      </c>
      <c r="V595" s="9">
        <f t="shared" si="105"/>
        <v>256</v>
      </c>
      <c r="W595" s="9">
        <f t="shared" si="106"/>
        <v>92.16</v>
      </c>
      <c r="X595" s="9">
        <f t="shared" si="107"/>
        <v>163.84000000000003</v>
      </c>
      <c r="Y595" s="11">
        <f t="shared" si="108"/>
        <v>0.32000000000000006</v>
      </c>
    </row>
    <row r="596" spans="1:25" x14ac:dyDescent="0.2">
      <c r="A596" s="2">
        <v>387</v>
      </c>
      <c r="B596" s="3">
        <v>45056</v>
      </c>
      <c r="C596" s="2">
        <v>8</v>
      </c>
      <c r="D596" s="2">
        <v>5</v>
      </c>
      <c r="E596" s="2">
        <v>17</v>
      </c>
      <c r="F596" t="str">
        <f t="shared" si="101"/>
        <v>Wednesday</v>
      </c>
      <c r="G596" t="str">
        <f t="shared" si="102"/>
        <v>May</v>
      </c>
      <c r="H596" t="str">
        <f>VLOOKUP(C596,Productos!A:B,2,0)</f>
        <v>Producto H</v>
      </c>
      <c r="I596">
        <f>VLOOKUP(Ventas!C596,Productos!A:C,3,0)</f>
        <v>14</v>
      </c>
      <c r="J596">
        <f>VLOOKUP(C596,Productos!$A$1:$D$11,4,0)</f>
        <v>28</v>
      </c>
      <c r="K596" s="7" t="str">
        <f>VLOOKUP(D596,Vendedores!$A$1:$F$5000,6,0)</f>
        <v>Lopez, Laura</v>
      </c>
      <c r="L596" s="7">
        <f>VLOOKUP(D596,Vendedores!$A$1:$E$50000,5,0)</f>
        <v>3037</v>
      </c>
      <c r="M596">
        <f>VLOOKUP(D596,Vendedores!A:F,2,FALSE)</f>
        <v>6</v>
      </c>
      <c r="N596" s="7" t="str">
        <f>VLOOKUP(Ventas!D596,Vendedores!A:G,7,0)</f>
        <v>Vendedor Ssr</v>
      </c>
      <c r="O596">
        <f>VLOOKUP(D596,Vendedores!A:H,8,0)</f>
        <v>2</v>
      </c>
      <c r="P596" s="18">
        <f t="shared" si="103"/>
        <v>28</v>
      </c>
      <c r="Q596" s="9">
        <f t="shared" si="99"/>
        <v>14</v>
      </c>
      <c r="R596" s="9">
        <f t="shared" si="109"/>
        <v>14</v>
      </c>
      <c r="S596" s="9">
        <f t="shared" si="104"/>
        <v>14</v>
      </c>
      <c r="T596" s="9">
        <f>VLOOKUP(O596,Comisiones!A:N,HLOOKUP(G596,Comisiones!$1:$7,2,0),0)</f>
        <v>0.22</v>
      </c>
      <c r="U596" s="9">
        <f t="shared" si="100"/>
        <v>476</v>
      </c>
      <c r="V596" s="9">
        <f t="shared" si="105"/>
        <v>238</v>
      </c>
      <c r="W596" s="9">
        <f t="shared" si="106"/>
        <v>104.72</v>
      </c>
      <c r="X596" s="9">
        <f t="shared" si="107"/>
        <v>133.27999999999997</v>
      </c>
      <c r="Y596" s="11">
        <f t="shared" si="108"/>
        <v>0.27999999999999992</v>
      </c>
    </row>
    <row r="597" spans="1:25" x14ac:dyDescent="0.2">
      <c r="A597" s="2">
        <v>596</v>
      </c>
      <c r="B597" s="3">
        <v>45126</v>
      </c>
      <c r="C597" s="2">
        <v>10</v>
      </c>
      <c r="D597" s="2">
        <v>8</v>
      </c>
      <c r="E597" s="2">
        <v>18</v>
      </c>
      <c r="F597" t="str">
        <f t="shared" si="101"/>
        <v>Wednesday</v>
      </c>
      <c r="G597" t="str">
        <f t="shared" si="102"/>
        <v>July</v>
      </c>
      <c r="H597" t="str">
        <f>VLOOKUP(C597,Productos!A:B,2,0)</f>
        <v>Producto J</v>
      </c>
      <c r="I597">
        <f>VLOOKUP(Ventas!C597,Productos!A:C,3,0)</f>
        <v>29</v>
      </c>
      <c r="J597">
        <f>VLOOKUP(C597,Productos!$A$1:$D$11,4,0)</f>
        <v>58</v>
      </c>
      <c r="K597" s="7" t="str">
        <f>VLOOKUP(D597,Vendedores!$A$1:$F$5000,6,0)</f>
        <v>Perez, Manuel</v>
      </c>
      <c r="L597" s="7">
        <f>VLOOKUP(D597,Vendedores!$A$1:$E$50000,5,0)</f>
        <v>6768</v>
      </c>
      <c r="M597">
        <f>VLOOKUP(D597,Vendedores!A:F,2,FALSE)</f>
        <v>3</v>
      </c>
      <c r="N597" s="7" t="str">
        <f>VLOOKUP(Ventas!D597,Vendedores!A:G,7,0)</f>
        <v>Gerente</v>
      </c>
      <c r="O597">
        <f>VLOOKUP(D597,Vendedores!A:H,8,0)</f>
        <v>3</v>
      </c>
      <c r="P597" s="18">
        <f t="shared" si="103"/>
        <v>52.2</v>
      </c>
      <c r="Q597" s="9">
        <f t="shared" si="99"/>
        <v>29</v>
      </c>
      <c r="R597" s="9">
        <f t="shared" si="109"/>
        <v>29</v>
      </c>
      <c r="S597" s="9">
        <f t="shared" si="104"/>
        <v>29</v>
      </c>
      <c r="T597" s="9">
        <f>VLOOKUP(O597,Comisiones!A:N,HLOOKUP(G597,Comisiones!$1:$7,2,0),0)</f>
        <v>0.2</v>
      </c>
      <c r="U597" s="9">
        <f t="shared" si="100"/>
        <v>939.6</v>
      </c>
      <c r="V597" s="9">
        <f t="shared" si="105"/>
        <v>522</v>
      </c>
      <c r="W597" s="9">
        <f t="shared" si="106"/>
        <v>187.92000000000002</v>
      </c>
      <c r="X597" s="9">
        <f t="shared" si="107"/>
        <v>229.67999999999995</v>
      </c>
      <c r="Y597" s="11">
        <f t="shared" si="108"/>
        <v>0.24444444444444438</v>
      </c>
    </row>
    <row r="598" spans="1:25" x14ac:dyDescent="0.2">
      <c r="A598" s="2">
        <v>597</v>
      </c>
      <c r="B598" s="3">
        <v>45126</v>
      </c>
      <c r="C598" s="2">
        <v>2</v>
      </c>
      <c r="D598" s="2">
        <v>21</v>
      </c>
      <c r="E598" s="2">
        <v>15</v>
      </c>
      <c r="F598" t="str">
        <f t="shared" si="101"/>
        <v>Wednesday</v>
      </c>
      <c r="G598" t="str">
        <f t="shared" si="102"/>
        <v>July</v>
      </c>
      <c r="H598" t="str">
        <f>VLOOKUP(C598,Productos!A:B,2,0)</f>
        <v>Producto B</v>
      </c>
      <c r="I598">
        <f>VLOOKUP(Ventas!C598,Productos!A:C,3,0)</f>
        <v>14</v>
      </c>
      <c r="J598">
        <f>VLOOKUP(C598,Productos!$A$1:$D$11,4,0)</f>
        <v>28</v>
      </c>
      <c r="K598" s="7" t="str">
        <f>VLOOKUP(D598,Vendedores!$A$1:$F$5000,6,0)</f>
        <v>Fernandez, Juan</v>
      </c>
      <c r="L598" s="7">
        <f>VLOOKUP(D598,Vendedores!$A$1:$E$50000,5,0)</f>
        <v>2616</v>
      </c>
      <c r="M598">
        <f>VLOOKUP(D598,Vendedores!A:F,2,FALSE)</f>
        <v>7</v>
      </c>
      <c r="N598" s="7" t="str">
        <f>VLOOKUP(Ventas!D598,Vendedores!A:G,7,0)</f>
        <v>Vendedor Jr</v>
      </c>
      <c r="O598">
        <f>VLOOKUP(D598,Vendedores!A:H,8,0)</f>
        <v>2</v>
      </c>
      <c r="P598" s="18">
        <f t="shared" si="103"/>
        <v>28</v>
      </c>
      <c r="Q598" s="9">
        <f t="shared" si="99"/>
        <v>14.700000000000001</v>
      </c>
      <c r="R598" s="9">
        <f t="shared" si="109"/>
        <v>14</v>
      </c>
      <c r="S598" s="9">
        <f t="shared" si="104"/>
        <v>14.700000000000001</v>
      </c>
      <c r="T598" s="9">
        <f>VLOOKUP(O598,Comisiones!A:N,HLOOKUP(G598,Comisiones!$1:$7,2,0),0)</f>
        <v>0.18</v>
      </c>
      <c r="U598" s="9">
        <f t="shared" si="100"/>
        <v>420</v>
      </c>
      <c r="V598" s="9">
        <f t="shared" si="105"/>
        <v>220.50000000000003</v>
      </c>
      <c r="W598" s="9">
        <f t="shared" si="106"/>
        <v>75.599999999999994</v>
      </c>
      <c r="X598" s="9">
        <f t="shared" si="107"/>
        <v>123.89999999999998</v>
      </c>
      <c r="Y598" s="11">
        <f t="shared" si="108"/>
        <v>0.29499999999999993</v>
      </c>
    </row>
    <row r="599" spans="1:25" x14ac:dyDescent="0.2">
      <c r="A599" s="2">
        <v>598</v>
      </c>
      <c r="B599" s="3">
        <v>45127</v>
      </c>
      <c r="C599" s="2">
        <v>8</v>
      </c>
      <c r="D599" s="2">
        <v>14</v>
      </c>
      <c r="E599" s="2">
        <v>6</v>
      </c>
      <c r="F599" t="str">
        <f t="shared" si="101"/>
        <v>Thursday</v>
      </c>
      <c r="G599" t="str">
        <f t="shared" si="102"/>
        <v>July</v>
      </c>
      <c r="H599" t="str">
        <f>VLOOKUP(C599,Productos!A:B,2,0)</f>
        <v>Producto H</v>
      </c>
      <c r="I599">
        <f>VLOOKUP(Ventas!C599,Productos!A:C,3,0)</f>
        <v>14</v>
      </c>
      <c r="J599">
        <f>VLOOKUP(C599,Productos!$A$1:$D$11,4,0)</f>
        <v>28</v>
      </c>
      <c r="K599" s="7" t="str">
        <f>VLOOKUP(D599,Vendedores!$A$1:$F$5000,6,0)</f>
        <v>Fernandez, Teresa</v>
      </c>
      <c r="L599" s="7">
        <f>VLOOKUP(D599,Vendedores!$A$1:$E$50000,5,0)</f>
        <v>7062</v>
      </c>
      <c r="M599">
        <f>VLOOKUP(D599,Vendedores!A:F,2,FALSE)</f>
        <v>2</v>
      </c>
      <c r="N599" s="7" t="str">
        <f>VLOOKUP(Ventas!D599,Vendedores!A:G,7,0)</f>
        <v>Director</v>
      </c>
      <c r="O599">
        <f>VLOOKUP(D599,Vendedores!A:H,8,0)</f>
        <v>4</v>
      </c>
      <c r="P599" s="18">
        <f t="shared" si="103"/>
        <v>25.2</v>
      </c>
      <c r="Q599" s="9">
        <f t="shared" si="99"/>
        <v>14</v>
      </c>
      <c r="R599" s="9">
        <f t="shared" si="109"/>
        <v>14</v>
      </c>
      <c r="S599" s="9">
        <f t="shared" si="104"/>
        <v>14</v>
      </c>
      <c r="T599" s="9">
        <f>VLOOKUP(O599,Comisiones!A:N,HLOOKUP(G599,Comisiones!$1:$7,2,0),0)</f>
        <v>0.22</v>
      </c>
      <c r="U599" s="9">
        <f t="shared" si="100"/>
        <v>151.19999999999999</v>
      </c>
      <c r="V599" s="9">
        <f t="shared" si="105"/>
        <v>84</v>
      </c>
      <c r="W599" s="9">
        <f t="shared" si="106"/>
        <v>33.263999999999996</v>
      </c>
      <c r="X599" s="9">
        <f t="shared" si="107"/>
        <v>33.935999999999993</v>
      </c>
      <c r="Y599" s="11">
        <f t="shared" si="108"/>
        <v>0.22444444444444442</v>
      </c>
    </row>
    <row r="600" spans="1:25" x14ac:dyDescent="0.2">
      <c r="A600" s="2">
        <v>675</v>
      </c>
      <c r="B600" s="3">
        <v>45152</v>
      </c>
      <c r="C600" s="2">
        <v>5</v>
      </c>
      <c r="D600" s="2">
        <v>5</v>
      </c>
      <c r="E600" s="2">
        <v>17</v>
      </c>
      <c r="F600" t="str">
        <f t="shared" si="101"/>
        <v>Monday</v>
      </c>
      <c r="G600" t="str">
        <f t="shared" si="102"/>
        <v>August</v>
      </c>
      <c r="H600" t="str">
        <f>VLOOKUP(C600,Productos!A:B,2,0)</f>
        <v>Producto E</v>
      </c>
      <c r="I600">
        <f>VLOOKUP(Ventas!C600,Productos!A:C,3,0)</f>
        <v>24</v>
      </c>
      <c r="J600">
        <f>VLOOKUP(C600,Productos!$A$1:$D$11,4,0)</f>
        <v>48</v>
      </c>
      <c r="K600" s="7" t="str">
        <f>VLOOKUP(D600,Vendedores!$A$1:$F$5000,6,0)</f>
        <v>Lopez, Laura</v>
      </c>
      <c r="L600" s="7">
        <f>VLOOKUP(D600,Vendedores!$A$1:$E$50000,5,0)</f>
        <v>3037</v>
      </c>
      <c r="M600">
        <f>VLOOKUP(D600,Vendedores!A:F,2,FALSE)</f>
        <v>6</v>
      </c>
      <c r="N600" s="7" t="str">
        <f>VLOOKUP(Ventas!D600,Vendedores!A:G,7,0)</f>
        <v>Vendedor Ssr</v>
      </c>
      <c r="O600">
        <f>VLOOKUP(D600,Vendedores!A:H,8,0)</f>
        <v>2</v>
      </c>
      <c r="P600" s="18">
        <f t="shared" si="103"/>
        <v>48</v>
      </c>
      <c r="Q600" s="9">
        <f t="shared" si="99"/>
        <v>24</v>
      </c>
      <c r="R600" s="9">
        <f t="shared" si="109"/>
        <v>24</v>
      </c>
      <c r="S600" s="9">
        <f t="shared" si="104"/>
        <v>24</v>
      </c>
      <c r="T600" s="9">
        <f>VLOOKUP(O600,Comisiones!A:N,HLOOKUP(G600,Comisiones!$1:$7,2,0),0)</f>
        <v>0.14000000000000001</v>
      </c>
      <c r="U600" s="9">
        <f t="shared" si="100"/>
        <v>816</v>
      </c>
      <c r="V600" s="9">
        <f t="shared" si="105"/>
        <v>408</v>
      </c>
      <c r="W600" s="9">
        <f t="shared" si="106"/>
        <v>114.24000000000001</v>
      </c>
      <c r="X600" s="9">
        <f t="shared" si="107"/>
        <v>293.76</v>
      </c>
      <c r="Y600" s="11">
        <f t="shared" si="108"/>
        <v>0.36</v>
      </c>
    </row>
    <row r="601" spans="1:25" x14ac:dyDescent="0.2">
      <c r="A601" s="2">
        <v>600</v>
      </c>
      <c r="B601" s="3">
        <v>45127</v>
      </c>
      <c r="C601" s="2">
        <v>6</v>
      </c>
      <c r="D601" s="2">
        <v>25</v>
      </c>
      <c r="E601" s="2">
        <v>19</v>
      </c>
      <c r="F601" t="str">
        <f t="shared" si="101"/>
        <v>Thursday</v>
      </c>
      <c r="G601" t="str">
        <f t="shared" si="102"/>
        <v>July</v>
      </c>
      <c r="H601" t="str">
        <f>VLOOKUP(C601,Productos!A:B,2,0)</f>
        <v>Producto F</v>
      </c>
      <c r="I601">
        <f>VLOOKUP(Ventas!C601,Productos!A:C,3,0)</f>
        <v>16</v>
      </c>
      <c r="J601">
        <f>VLOOKUP(C601,Productos!$A$1:$D$11,4,0)</f>
        <v>32</v>
      </c>
      <c r="K601" s="7" t="str">
        <f>VLOOKUP(D601,Vendedores!$A$1:$F$5000,6,0)</f>
        <v>Perez, Laura</v>
      </c>
      <c r="L601" s="7">
        <f>VLOOKUP(D601,Vendedores!$A$1:$E$50000,5,0)</f>
        <v>3586</v>
      </c>
      <c r="M601">
        <f>VLOOKUP(D601,Vendedores!A:F,2,FALSE)</f>
        <v>6</v>
      </c>
      <c r="N601" s="7" t="str">
        <f>VLOOKUP(Ventas!D601,Vendedores!A:G,7,0)</f>
        <v>Vendedor Ssr</v>
      </c>
      <c r="O601">
        <f>VLOOKUP(D601,Vendedores!A:H,8,0)</f>
        <v>2</v>
      </c>
      <c r="P601" s="18">
        <f t="shared" si="103"/>
        <v>32</v>
      </c>
      <c r="Q601" s="9">
        <f t="shared" si="99"/>
        <v>16</v>
      </c>
      <c r="R601" s="9">
        <f t="shared" si="109"/>
        <v>16</v>
      </c>
      <c r="S601" s="9">
        <f t="shared" si="104"/>
        <v>16</v>
      </c>
      <c r="T601" s="9">
        <f>VLOOKUP(O601,Comisiones!A:N,HLOOKUP(G601,Comisiones!$1:$7,2,0),0)</f>
        <v>0.18</v>
      </c>
      <c r="U601" s="9">
        <f t="shared" si="100"/>
        <v>608</v>
      </c>
      <c r="V601" s="9">
        <f t="shared" si="105"/>
        <v>304</v>
      </c>
      <c r="W601" s="9">
        <f t="shared" si="106"/>
        <v>109.44</v>
      </c>
      <c r="X601" s="9">
        <f t="shared" si="107"/>
        <v>194.56</v>
      </c>
      <c r="Y601" s="11">
        <f t="shared" si="108"/>
        <v>0.32</v>
      </c>
    </row>
    <row r="602" spans="1:25" x14ac:dyDescent="0.2">
      <c r="A602" s="2">
        <v>601</v>
      </c>
      <c r="B602" s="3">
        <v>45128</v>
      </c>
      <c r="C602" s="2">
        <v>6</v>
      </c>
      <c r="D602" s="2">
        <v>19</v>
      </c>
      <c r="E602" s="2">
        <v>15</v>
      </c>
      <c r="F602" t="str">
        <f t="shared" si="101"/>
        <v>Friday</v>
      </c>
      <c r="G602" t="str">
        <f t="shared" si="102"/>
        <v>July</v>
      </c>
      <c r="H602" t="str">
        <f>VLOOKUP(C602,Productos!A:B,2,0)</f>
        <v>Producto F</v>
      </c>
      <c r="I602">
        <f>VLOOKUP(Ventas!C602,Productos!A:C,3,0)</f>
        <v>16</v>
      </c>
      <c r="J602">
        <f>VLOOKUP(C602,Productos!$A$1:$D$11,4,0)</f>
        <v>32</v>
      </c>
      <c r="K602" s="7" t="str">
        <f>VLOOKUP(D602,Vendedores!$A$1:$F$5000,6,0)</f>
        <v>Rodriguez, Maria</v>
      </c>
      <c r="L602" s="7">
        <f>VLOOKUP(D602,Vendedores!$A$1:$E$50000,5,0)</f>
        <v>4862</v>
      </c>
      <c r="M602">
        <f>VLOOKUP(D602,Vendedores!A:F,2,FALSE)</f>
        <v>5</v>
      </c>
      <c r="N602" s="7" t="str">
        <f>VLOOKUP(Ventas!D602,Vendedores!A:G,7,0)</f>
        <v>Vendedor Sr</v>
      </c>
      <c r="O602">
        <f>VLOOKUP(D602,Vendedores!A:H,8,0)</f>
        <v>2</v>
      </c>
      <c r="P602" s="18">
        <f t="shared" si="103"/>
        <v>32</v>
      </c>
      <c r="Q602" s="9">
        <f t="shared" si="99"/>
        <v>16</v>
      </c>
      <c r="R602" s="9">
        <f t="shared" si="109"/>
        <v>16</v>
      </c>
      <c r="S602" s="9">
        <f t="shared" si="104"/>
        <v>16</v>
      </c>
      <c r="T602" s="9">
        <f>VLOOKUP(O602,Comisiones!A:N,HLOOKUP(G602,Comisiones!$1:$7,2,0),0)</f>
        <v>0.18</v>
      </c>
      <c r="U602" s="9">
        <f t="shared" si="100"/>
        <v>480</v>
      </c>
      <c r="V602" s="9">
        <f t="shared" si="105"/>
        <v>240</v>
      </c>
      <c r="W602" s="9">
        <f t="shared" si="106"/>
        <v>86.399999999999991</v>
      </c>
      <c r="X602" s="9">
        <f t="shared" si="107"/>
        <v>153.60000000000002</v>
      </c>
      <c r="Y602" s="11">
        <f t="shared" si="108"/>
        <v>0.32000000000000006</v>
      </c>
    </row>
    <row r="603" spans="1:25" x14ac:dyDescent="0.2">
      <c r="A603" s="2">
        <v>602</v>
      </c>
      <c r="B603" s="3">
        <v>45128</v>
      </c>
      <c r="C603" s="2">
        <v>5</v>
      </c>
      <c r="D603" s="2">
        <v>7</v>
      </c>
      <c r="E603" s="2">
        <v>19</v>
      </c>
      <c r="F603" t="str">
        <f t="shared" si="101"/>
        <v>Friday</v>
      </c>
      <c r="G603" t="str">
        <f t="shared" si="102"/>
        <v>July</v>
      </c>
      <c r="H603" t="str">
        <f>VLOOKUP(C603,Productos!A:B,2,0)</f>
        <v>Producto E</v>
      </c>
      <c r="I603">
        <f>VLOOKUP(Ventas!C603,Productos!A:C,3,0)</f>
        <v>24</v>
      </c>
      <c r="J603">
        <f>VLOOKUP(C603,Productos!$A$1:$D$11,4,0)</f>
        <v>48</v>
      </c>
      <c r="K603" s="7" t="str">
        <f>VLOOKUP(D603,Vendedores!$A$1:$F$5000,6,0)</f>
        <v>Sanchez, Antonio</v>
      </c>
      <c r="L603" s="7">
        <f>VLOOKUP(D603,Vendedores!$A$1:$E$50000,5,0)</f>
        <v>1810</v>
      </c>
      <c r="M603">
        <f>VLOOKUP(D603,Vendedores!A:F,2,FALSE)</f>
        <v>8</v>
      </c>
      <c r="N603" s="7" t="str">
        <f>VLOOKUP(Ventas!D603,Vendedores!A:G,7,0)</f>
        <v>Pasante</v>
      </c>
      <c r="O603">
        <f>VLOOKUP(D603,Vendedores!A:H,8,0)</f>
        <v>1</v>
      </c>
      <c r="P603" s="18">
        <f t="shared" si="103"/>
        <v>48</v>
      </c>
      <c r="Q603" s="9">
        <f t="shared" si="99"/>
        <v>24</v>
      </c>
      <c r="R603" s="9">
        <f t="shared" si="109"/>
        <v>24</v>
      </c>
      <c r="S603" s="9">
        <f t="shared" si="104"/>
        <v>24</v>
      </c>
      <c r="T603" s="9">
        <f>VLOOKUP(O603,Comisiones!A:N,HLOOKUP(G603,Comisiones!$1:$7,2,0),0)</f>
        <v>0.16</v>
      </c>
      <c r="U603" s="9">
        <f t="shared" si="100"/>
        <v>912</v>
      </c>
      <c r="V603" s="9">
        <f t="shared" si="105"/>
        <v>456</v>
      </c>
      <c r="W603" s="9">
        <f t="shared" si="106"/>
        <v>145.92000000000002</v>
      </c>
      <c r="X603" s="9">
        <f t="shared" si="107"/>
        <v>310.07999999999993</v>
      </c>
      <c r="Y603" s="11">
        <f t="shared" si="108"/>
        <v>0.33999999999999991</v>
      </c>
    </row>
    <row r="604" spans="1:25" x14ac:dyDescent="0.2">
      <c r="A604" s="2">
        <v>603</v>
      </c>
      <c r="B604" s="3">
        <v>45128</v>
      </c>
      <c r="C604" s="2">
        <v>9</v>
      </c>
      <c r="D604" s="2">
        <v>10</v>
      </c>
      <c r="E604" s="2">
        <v>14</v>
      </c>
      <c r="F604" t="str">
        <f t="shared" si="101"/>
        <v>Friday</v>
      </c>
      <c r="G604" t="str">
        <f t="shared" si="102"/>
        <v>July</v>
      </c>
      <c r="H604" t="str">
        <f>VLOOKUP(C604,Productos!A:B,2,0)</f>
        <v>Producto I</v>
      </c>
      <c r="I604">
        <f>VLOOKUP(Ventas!C604,Productos!A:C,3,0)</f>
        <v>26</v>
      </c>
      <c r="J604">
        <f>VLOOKUP(C604,Productos!$A$1:$D$11,4,0)</f>
        <v>52</v>
      </c>
      <c r="K604" s="7" t="str">
        <f>VLOOKUP(D604,Vendedores!$A$1:$F$5000,6,0)</f>
        <v>Martin, Francisco</v>
      </c>
      <c r="L604" s="7">
        <f>VLOOKUP(D604,Vendedores!$A$1:$E$50000,5,0)</f>
        <v>4384</v>
      </c>
      <c r="M604">
        <f>VLOOKUP(D604,Vendedores!A:F,2,FALSE)</f>
        <v>5</v>
      </c>
      <c r="N604" s="7" t="str">
        <f>VLOOKUP(Ventas!D604,Vendedores!A:G,7,0)</f>
        <v>Vendedor Sr</v>
      </c>
      <c r="O604">
        <f>VLOOKUP(D604,Vendedores!A:H,8,0)</f>
        <v>2</v>
      </c>
      <c r="P604" s="18">
        <f t="shared" si="103"/>
        <v>52</v>
      </c>
      <c r="Q604" s="9">
        <f t="shared" si="99"/>
        <v>26</v>
      </c>
      <c r="R604" s="9">
        <f t="shared" si="109"/>
        <v>26</v>
      </c>
      <c r="S604" s="9">
        <f t="shared" si="104"/>
        <v>26</v>
      </c>
      <c r="T604" s="9">
        <f>VLOOKUP(O604,Comisiones!A:N,HLOOKUP(G604,Comisiones!$1:$7,2,0),0)</f>
        <v>0.18</v>
      </c>
      <c r="U604" s="9">
        <f t="shared" si="100"/>
        <v>728</v>
      </c>
      <c r="V604" s="9">
        <f t="shared" si="105"/>
        <v>364</v>
      </c>
      <c r="W604" s="9">
        <f t="shared" si="106"/>
        <v>131.04</v>
      </c>
      <c r="X604" s="9">
        <f t="shared" si="107"/>
        <v>232.96000000000004</v>
      </c>
      <c r="Y604" s="11">
        <f t="shared" si="108"/>
        <v>0.32000000000000006</v>
      </c>
    </row>
    <row r="605" spans="1:25" x14ac:dyDescent="0.2">
      <c r="A605" s="2">
        <v>604</v>
      </c>
      <c r="B605" s="3">
        <v>45129</v>
      </c>
      <c r="C605" s="2">
        <v>4</v>
      </c>
      <c r="D605" s="2">
        <v>31</v>
      </c>
      <c r="E605" s="2">
        <v>18</v>
      </c>
      <c r="F605" t="str">
        <f t="shared" si="101"/>
        <v>Saturday</v>
      </c>
      <c r="G605" t="str">
        <f t="shared" si="102"/>
        <v>July</v>
      </c>
      <c r="H605" t="str">
        <f>VLOOKUP(C605,Productos!A:B,2,0)</f>
        <v>Producto D</v>
      </c>
      <c r="I605">
        <f>VLOOKUP(Ventas!C605,Productos!A:C,3,0)</f>
        <v>14</v>
      </c>
      <c r="J605">
        <f>VLOOKUP(C605,Productos!$A$1:$D$11,4,0)</f>
        <v>28</v>
      </c>
      <c r="K605" s="7" t="str">
        <f>VLOOKUP(D605,Vendedores!$A$1:$F$5000,6,0)</f>
        <v>Fernandez, Isabel</v>
      </c>
      <c r="L605" s="7">
        <f>VLOOKUP(D605,Vendedores!$A$1:$E$50000,5,0)</f>
        <v>2227</v>
      </c>
      <c r="M605">
        <f>VLOOKUP(D605,Vendedores!A:F,2,FALSE)</f>
        <v>7</v>
      </c>
      <c r="N605" s="7" t="str">
        <f>VLOOKUP(Ventas!D605,Vendedores!A:G,7,0)</f>
        <v>Vendedor Jr</v>
      </c>
      <c r="O605">
        <f>VLOOKUP(D605,Vendedores!A:H,8,0)</f>
        <v>2</v>
      </c>
      <c r="P605" s="18">
        <f t="shared" si="103"/>
        <v>28</v>
      </c>
      <c r="Q605" s="9">
        <f t="shared" si="99"/>
        <v>14.700000000000001</v>
      </c>
      <c r="R605" s="9">
        <f t="shared" si="109"/>
        <v>14</v>
      </c>
      <c r="S605" s="9">
        <f t="shared" si="104"/>
        <v>14.700000000000001</v>
      </c>
      <c r="T605" s="9">
        <f>VLOOKUP(O605,Comisiones!A:N,HLOOKUP(G605,Comisiones!$1:$7,2,0),0)</f>
        <v>0.18</v>
      </c>
      <c r="U605" s="9">
        <f t="shared" si="100"/>
        <v>504</v>
      </c>
      <c r="V605" s="9">
        <f t="shared" si="105"/>
        <v>264.60000000000002</v>
      </c>
      <c r="W605" s="9">
        <f t="shared" si="106"/>
        <v>90.72</v>
      </c>
      <c r="X605" s="9">
        <f t="shared" si="107"/>
        <v>148.67999999999995</v>
      </c>
      <c r="Y605" s="11">
        <f t="shared" si="108"/>
        <v>0.29499999999999987</v>
      </c>
    </row>
    <row r="606" spans="1:25" x14ac:dyDescent="0.2">
      <c r="A606" s="2">
        <v>605</v>
      </c>
      <c r="B606" s="3">
        <v>45129</v>
      </c>
      <c r="C606" s="2">
        <v>2</v>
      </c>
      <c r="D606" s="2">
        <v>22</v>
      </c>
      <c r="E606" s="2">
        <v>20</v>
      </c>
      <c r="F606" t="str">
        <f t="shared" si="101"/>
        <v>Saturday</v>
      </c>
      <c r="G606" t="str">
        <f t="shared" si="102"/>
        <v>July</v>
      </c>
      <c r="H606" t="str">
        <f>VLOOKUP(C606,Productos!A:B,2,0)</f>
        <v>Producto B</v>
      </c>
      <c r="I606">
        <f>VLOOKUP(Ventas!C606,Productos!A:C,3,0)</f>
        <v>14</v>
      </c>
      <c r="J606">
        <f>VLOOKUP(C606,Productos!$A$1:$D$11,4,0)</f>
        <v>28</v>
      </c>
      <c r="K606" s="7" t="str">
        <f>VLOOKUP(D606,Vendedores!$A$1:$F$5000,6,0)</f>
        <v>Lopez, Ana</v>
      </c>
      <c r="L606" s="7">
        <f>VLOOKUP(D606,Vendedores!$A$1:$E$50000,5,0)</f>
        <v>1601</v>
      </c>
      <c r="M606">
        <f>VLOOKUP(D606,Vendedores!A:F,2,FALSE)</f>
        <v>8</v>
      </c>
      <c r="N606" s="7" t="str">
        <f>VLOOKUP(Ventas!D606,Vendedores!A:G,7,0)</f>
        <v>Pasante</v>
      </c>
      <c r="O606">
        <f>VLOOKUP(D606,Vendedores!A:H,8,0)</f>
        <v>1</v>
      </c>
      <c r="P606" s="18">
        <f t="shared" si="103"/>
        <v>28</v>
      </c>
      <c r="Q606" s="9">
        <f t="shared" si="99"/>
        <v>14.700000000000001</v>
      </c>
      <c r="R606" s="9">
        <f t="shared" si="109"/>
        <v>14</v>
      </c>
      <c r="S606" s="9">
        <f t="shared" si="104"/>
        <v>14.700000000000001</v>
      </c>
      <c r="T606" s="9">
        <f>VLOOKUP(O606,Comisiones!A:N,HLOOKUP(G606,Comisiones!$1:$7,2,0),0)</f>
        <v>0.16</v>
      </c>
      <c r="U606" s="9">
        <f t="shared" si="100"/>
        <v>560</v>
      </c>
      <c r="V606" s="9">
        <f t="shared" si="105"/>
        <v>294</v>
      </c>
      <c r="W606" s="9">
        <f t="shared" si="106"/>
        <v>89.600000000000009</v>
      </c>
      <c r="X606" s="9">
        <f t="shared" si="107"/>
        <v>176.39999999999998</v>
      </c>
      <c r="Y606" s="11">
        <f t="shared" si="108"/>
        <v>0.31499999999999995</v>
      </c>
    </row>
    <row r="607" spans="1:25" x14ac:dyDescent="0.2">
      <c r="A607" s="2">
        <v>606</v>
      </c>
      <c r="B607" s="3">
        <v>45129</v>
      </c>
      <c r="C607" s="2">
        <v>3</v>
      </c>
      <c r="D607" s="2">
        <v>1</v>
      </c>
      <c r="E607" s="2">
        <v>17</v>
      </c>
      <c r="F607" t="str">
        <f t="shared" si="101"/>
        <v>Saturday</v>
      </c>
      <c r="G607" t="str">
        <f t="shared" si="102"/>
        <v>July</v>
      </c>
      <c r="H607" t="str">
        <f>VLOOKUP(C607,Productos!A:B,2,0)</f>
        <v>Producto C</v>
      </c>
      <c r="I607">
        <f>VLOOKUP(Ventas!C607,Productos!A:C,3,0)</f>
        <v>23</v>
      </c>
      <c r="J607">
        <f>VLOOKUP(C607,Productos!$A$1:$D$11,4,0)</f>
        <v>46</v>
      </c>
      <c r="K607" s="7" t="str">
        <f>VLOOKUP(D607,Vendedores!$A$1:$F$5000,6,0)</f>
        <v>Garcia, Juan</v>
      </c>
      <c r="L607" s="7">
        <f>VLOOKUP(D607,Vendedores!$A$1:$E$50000,5,0)</f>
        <v>7402</v>
      </c>
      <c r="M607">
        <f>VLOOKUP(D607,Vendedores!A:F,2,FALSE)</f>
        <v>7</v>
      </c>
      <c r="N607" s="7" t="str">
        <f>VLOOKUP(Ventas!D607,Vendedores!A:G,7,0)</f>
        <v>Vendedor Jr</v>
      </c>
      <c r="O607">
        <f>VLOOKUP(D607,Vendedores!A:H,8,0)</f>
        <v>2</v>
      </c>
      <c r="P607" s="18">
        <f t="shared" si="103"/>
        <v>46</v>
      </c>
      <c r="Q607" s="9">
        <f t="shared" si="99"/>
        <v>24.150000000000002</v>
      </c>
      <c r="R607" s="9">
        <f t="shared" si="109"/>
        <v>23</v>
      </c>
      <c r="S607" s="9">
        <f t="shared" si="104"/>
        <v>24.150000000000002</v>
      </c>
      <c r="T607" s="9">
        <f>VLOOKUP(O607,Comisiones!A:N,HLOOKUP(G607,Comisiones!$1:$7,2,0),0)</f>
        <v>0.18</v>
      </c>
      <c r="U607" s="9">
        <f t="shared" si="100"/>
        <v>782</v>
      </c>
      <c r="V607" s="9">
        <f t="shared" si="105"/>
        <v>410.55</v>
      </c>
      <c r="W607" s="9">
        <f t="shared" si="106"/>
        <v>140.76</v>
      </c>
      <c r="X607" s="9">
        <f t="shared" si="107"/>
        <v>230.69000000000005</v>
      </c>
      <c r="Y607" s="11">
        <f t="shared" si="108"/>
        <v>0.2950000000000001</v>
      </c>
    </row>
    <row r="608" spans="1:25" x14ac:dyDescent="0.2">
      <c r="A608" s="2">
        <v>607</v>
      </c>
      <c r="B608" s="3">
        <v>45130</v>
      </c>
      <c r="C608" s="2">
        <v>5</v>
      </c>
      <c r="D608" s="2">
        <v>12</v>
      </c>
      <c r="E608" s="2">
        <v>14</v>
      </c>
      <c r="F608" t="str">
        <f t="shared" si="101"/>
        <v>Sunday</v>
      </c>
      <c r="G608" t="str">
        <f t="shared" si="102"/>
        <v>July</v>
      </c>
      <c r="H608" t="str">
        <f>VLOOKUP(C608,Productos!A:B,2,0)</f>
        <v>Producto E</v>
      </c>
      <c r="I608">
        <f>VLOOKUP(Ventas!C608,Productos!A:C,3,0)</f>
        <v>24</v>
      </c>
      <c r="J608">
        <f>VLOOKUP(C608,Productos!$A$1:$D$11,4,0)</f>
        <v>48</v>
      </c>
      <c r="K608" s="7" t="str">
        <f>VLOOKUP(D608,Vendedores!$A$1:$F$5000,6,0)</f>
        <v>Rodriguez, Javier</v>
      </c>
      <c r="L608" s="7">
        <f>VLOOKUP(D608,Vendedores!$A$1:$E$50000,5,0)</f>
        <v>2027</v>
      </c>
      <c r="M608">
        <f>VLOOKUP(D608,Vendedores!A:F,2,FALSE)</f>
        <v>7</v>
      </c>
      <c r="N608" s="7" t="str">
        <f>VLOOKUP(Ventas!D608,Vendedores!A:G,7,0)</f>
        <v>Vendedor Jr</v>
      </c>
      <c r="O608">
        <f>VLOOKUP(D608,Vendedores!A:H,8,0)</f>
        <v>2</v>
      </c>
      <c r="P608" s="18">
        <f t="shared" si="103"/>
        <v>57.599999999999994</v>
      </c>
      <c r="Q608" s="9">
        <f t="shared" si="99"/>
        <v>24</v>
      </c>
      <c r="R608" s="9">
        <f t="shared" si="109"/>
        <v>24</v>
      </c>
      <c r="S608" s="9">
        <f t="shared" si="104"/>
        <v>24</v>
      </c>
      <c r="T608" s="9">
        <f>VLOOKUP(O608,Comisiones!A:N,HLOOKUP(G608,Comisiones!$1:$7,2,0),0)</f>
        <v>0.18</v>
      </c>
      <c r="U608" s="9">
        <f t="shared" si="100"/>
        <v>806.39999999999986</v>
      </c>
      <c r="V608" s="9">
        <f t="shared" si="105"/>
        <v>336</v>
      </c>
      <c r="W608" s="9">
        <f t="shared" si="106"/>
        <v>145.15199999999996</v>
      </c>
      <c r="X608" s="9">
        <f t="shared" si="107"/>
        <v>325.24799999999993</v>
      </c>
      <c r="Y608" s="11">
        <f t="shared" si="108"/>
        <v>0.40333333333333332</v>
      </c>
    </row>
    <row r="609" spans="1:25" x14ac:dyDescent="0.2">
      <c r="A609" s="2">
        <v>608</v>
      </c>
      <c r="B609" s="3">
        <v>45130</v>
      </c>
      <c r="C609" s="2">
        <v>8</v>
      </c>
      <c r="D609" s="2">
        <v>7</v>
      </c>
      <c r="E609" s="2">
        <v>14</v>
      </c>
      <c r="F609" t="str">
        <f t="shared" si="101"/>
        <v>Sunday</v>
      </c>
      <c r="G609" t="str">
        <f t="shared" si="102"/>
        <v>July</v>
      </c>
      <c r="H609" t="str">
        <f>VLOOKUP(C609,Productos!A:B,2,0)</f>
        <v>Producto H</v>
      </c>
      <c r="I609">
        <f>VLOOKUP(Ventas!C609,Productos!A:C,3,0)</f>
        <v>14</v>
      </c>
      <c r="J609">
        <f>VLOOKUP(C609,Productos!$A$1:$D$11,4,0)</f>
        <v>28</v>
      </c>
      <c r="K609" s="7" t="str">
        <f>VLOOKUP(D609,Vendedores!$A$1:$F$5000,6,0)</f>
        <v>Sanchez, Antonio</v>
      </c>
      <c r="L609" s="7">
        <f>VLOOKUP(D609,Vendedores!$A$1:$E$50000,5,0)</f>
        <v>1810</v>
      </c>
      <c r="M609">
        <f>VLOOKUP(D609,Vendedores!A:F,2,FALSE)</f>
        <v>8</v>
      </c>
      <c r="N609" s="7" t="str">
        <f>VLOOKUP(Ventas!D609,Vendedores!A:G,7,0)</f>
        <v>Pasante</v>
      </c>
      <c r="O609">
        <f>VLOOKUP(D609,Vendedores!A:H,8,0)</f>
        <v>1</v>
      </c>
      <c r="P609" s="18">
        <f t="shared" si="103"/>
        <v>33.6</v>
      </c>
      <c r="Q609" s="9">
        <f t="shared" si="99"/>
        <v>14</v>
      </c>
      <c r="R609" s="9">
        <f t="shared" si="109"/>
        <v>14</v>
      </c>
      <c r="S609" s="9">
        <f t="shared" si="104"/>
        <v>14</v>
      </c>
      <c r="T609" s="9">
        <f>VLOOKUP(O609,Comisiones!A:N,HLOOKUP(G609,Comisiones!$1:$7,2,0),0)</f>
        <v>0.16</v>
      </c>
      <c r="U609" s="9">
        <f t="shared" si="100"/>
        <v>470.40000000000003</v>
      </c>
      <c r="V609" s="9">
        <f t="shared" si="105"/>
        <v>196</v>
      </c>
      <c r="W609" s="9">
        <f t="shared" si="106"/>
        <v>75.26400000000001</v>
      </c>
      <c r="X609" s="9">
        <f t="shared" si="107"/>
        <v>199.13600000000002</v>
      </c>
      <c r="Y609" s="11">
        <f t="shared" si="108"/>
        <v>0.42333333333333334</v>
      </c>
    </row>
    <row r="610" spans="1:25" x14ac:dyDescent="0.2">
      <c r="A610" s="2">
        <v>609</v>
      </c>
      <c r="B610" s="3">
        <v>45130</v>
      </c>
      <c r="C610" s="2">
        <v>3</v>
      </c>
      <c r="D610" s="2">
        <v>12</v>
      </c>
      <c r="E610" s="2">
        <v>14</v>
      </c>
      <c r="F610" t="str">
        <f t="shared" si="101"/>
        <v>Sunday</v>
      </c>
      <c r="G610" t="str">
        <f t="shared" si="102"/>
        <v>July</v>
      </c>
      <c r="H610" t="str">
        <f>VLOOKUP(C610,Productos!A:B,2,0)</f>
        <v>Producto C</v>
      </c>
      <c r="I610">
        <f>VLOOKUP(Ventas!C610,Productos!A:C,3,0)</f>
        <v>23</v>
      </c>
      <c r="J610">
        <f>VLOOKUP(C610,Productos!$A$1:$D$11,4,0)</f>
        <v>46</v>
      </c>
      <c r="K610" s="7" t="str">
        <f>VLOOKUP(D610,Vendedores!$A$1:$F$5000,6,0)</f>
        <v>Rodriguez, Javier</v>
      </c>
      <c r="L610" s="7">
        <f>VLOOKUP(D610,Vendedores!$A$1:$E$50000,5,0)</f>
        <v>2027</v>
      </c>
      <c r="M610">
        <f>VLOOKUP(D610,Vendedores!A:F,2,FALSE)</f>
        <v>7</v>
      </c>
      <c r="N610" s="7" t="str">
        <f>VLOOKUP(Ventas!D610,Vendedores!A:G,7,0)</f>
        <v>Vendedor Jr</v>
      </c>
      <c r="O610">
        <f>VLOOKUP(D610,Vendedores!A:H,8,0)</f>
        <v>2</v>
      </c>
      <c r="P610" s="18">
        <f t="shared" si="103"/>
        <v>55.199999999999996</v>
      </c>
      <c r="Q610" s="9">
        <f t="shared" si="99"/>
        <v>24.150000000000002</v>
      </c>
      <c r="R610" s="9">
        <f t="shared" si="109"/>
        <v>23</v>
      </c>
      <c r="S610" s="9">
        <f t="shared" si="104"/>
        <v>24.150000000000002</v>
      </c>
      <c r="T610" s="9">
        <f>VLOOKUP(O610,Comisiones!A:N,HLOOKUP(G610,Comisiones!$1:$7,2,0),0)</f>
        <v>0.18</v>
      </c>
      <c r="U610" s="9">
        <f t="shared" si="100"/>
        <v>772.8</v>
      </c>
      <c r="V610" s="9">
        <f t="shared" si="105"/>
        <v>338.1</v>
      </c>
      <c r="W610" s="9">
        <f t="shared" si="106"/>
        <v>139.10399999999998</v>
      </c>
      <c r="X610" s="9">
        <f t="shared" si="107"/>
        <v>295.59599999999995</v>
      </c>
      <c r="Y610" s="11">
        <f t="shared" si="108"/>
        <v>0.38249999999999995</v>
      </c>
    </row>
    <row r="611" spans="1:25" x14ac:dyDescent="0.2">
      <c r="A611" s="2">
        <v>610</v>
      </c>
      <c r="B611" s="3">
        <v>45131</v>
      </c>
      <c r="C611" s="2">
        <v>10</v>
      </c>
      <c r="D611" s="2">
        <v>2</v>
      </c>
      <c r="E611" s="2">
        <v>15</v>
      </c>
      <c r="F611" t="str">
        <f t="shared" si="101"/>
        <v>Monday</v>
      </c>
      <c r="G611" t="str">
        <f t="shared" si="102"/>
        <v>July</v>
      </c>
      <c r="H611" t="str">
        <f>VLOOKUP(C611,Productos!A:B,2,0)</f>
        <v>Producto J</v>
      </c>
      <c r="I611">
        <f>VLOOKUP(Ventas!C611,Productos!A:C,3,0)</f>
        <v>29</v>
      </c>
      <c r="J611">
        <f>VLOOKUP(C611,Productos!$A$1:$D$11,4,0)</f>
        <v>58</v>
      </c>
      <c r="K611" s="7" t="str">
        <f>VLOOKUP(D611,Vendedores!$A$1:$F$5000,6,0)</f>
        <v>Rodriguez, Ana</v>
      </c>
      <c r="L611" s="7">
        <f>VLOOKUP(D611,Vendedores!$A$1:$E$50000,5,0)</f>
        <v>6979</v>
      </c>
      <c r="M611">
        <f>VLOOKUP(D611,Vendedores!A:F,2,FALSE)</f>
        <v>3</v>
      </c>
      <c r="N611" s="7" t="str">
        <f>VLOOKUP(Ventas!D611,Vendedores!A:G,7,0)</f>
        <v>Gerente</v>
      </c>
      <c r="O611">
        <f>VLOOKUP(D611,Vendedores!A:H,8,0)</f>
        <v>3</v>
      </c>
      <c r="P611" s="18">
        <f t="shared" si="103"/>
        <v>52.2</v>
      </c>
      <c r="Q611" s="9">
        <f t="shared" si="99"/>
        <v>29</v>
      </c>
      <c r="R611" s="9">
        <f t="shared" si="109"/>
        <v>29</v>
      </c>
      <c r="S611" s="9">
        <f t="shared" si="104"/>
        <v>29</v>
      </c>
      <c r="T611" s="9">
        <f>VLOOKUP(O611,Comisiones!A:N,HLOOKUP(G611,Comisiones!$1:$7,2,0),0)</f>
        <v>0.2</v>
      </c>
      <c r="U611" s="9">
        <f t="shared" si="100"/>
        <v>783</v>
      </c>
      <c r="V611" s="9">
        <f t="shared" si="105"/>
        <v>435</v>
      </c>
      <c r="W611" s="9">
        <f t="shared" si="106"/>
        <v>156.60000000000002</v>
      </c>
      <c r="X611" s="9">
        <f t="shared" si="107"/>
        <v>191.39999999999998</v>
      </c>
      <c r="Y611" s="11">
        <f t="shared" si="108"/>
        <v>0.24444444444444441</v>
      </c>
    </row>
    <row r="612" spans="1:25" x14ac:dyDescent="0.2">
      <c r="A612" s="2">
        <v>611</v>
      </c>
      <c r="B612" s="3">
        <v>45131</v>
      </c>
      <c r="C612" s="2">
        <v>7</v>
      </c>
      <c r="D612" s="2">
        <v>19</v>
      </c>
      <c r="E612" s="2">
        <v>8</v>
      </c>
      <c r="F612" t="str">
        <f t="shared" si="101"/>
        <v>Monday</v>
      </c>
      <c r="G612" t="str">
        <f t="shared" si="102"/>
        <v>July</v>
      </c>
      <c r="H612" t="str">
        <f>VLOOKUP(C612,Productos!A:B,2,0)</f>
        <v>Producto G</v>
      </c>
      <c r="I612">
        <f>VLOOKUP(Ventas!C612,Productos!A:C,3,0)</f>
        <v>17</v>
      </c>
      <c r="J612">
        <f>VLOOKUP(C612,Productos!$A$1:$D$11,4,0)</f>
        <v>34</v>
      </c>
      <c r="K612" s="7" t="str">
        <f>VLOOKUP(D612,Vendedores!$A$1:$F$5000,6,0)</f>
        <v>Rodriguez, Maria</v>
      </c>
      <c r="L612" s="7">
        <f>VLOOKUP(D612,Vendedores!$A$1:$E$50000,5,0)</f>
        <v>4862</v>
      </c>
      <c r="M612">
        <f>VLOOKUP(D612,Vendedores!A:F,2,FALSE)</f>
        <v>5</v>
      </c>
      <c r="N612" s="7" t="str">
        <f>VLOOKUP(Ventas!D612,Vendedores!A:G,7,0)</f>
        <v>Vendedor Sr</v>
      </c>
      <c r="O612">
        <f>VLOOKUP(D612,Vendedores!A:H,8,0)</f>
        <v>2</v>
      </c>
      <c r="P612" s="18">
        <f t="shared" si="103"/>
        <v>34</v>
      </c>
      <c r="Q612" s="9">
        <f t="shared" si="99"/>
        <v>17</v>
      </c>
      <c r="R612" s="9">
        <f t="shared" si="109"/>
        <v>17</v>
      </c>
      <c r="S612" s="9">
        <f t="shared" si="104"/>
        <v>17</v>
      </c>
      <c r="T612" s="9">
        <f>VLOOKUP(O612,Comisiones!A:N,HLOOKUP(G612,Comisiones!$1:$7,2,0),0)</f>
        <v>0.18</v>
      </c>
      <c r="U612" s="9">
        <f t="shared" si="100"/>
        <v>272</v>
      </c>
      <c r="V612" s="9">
        <f t="shared" si="105"/>
        <v>136</v>
      </c>
      <c r="W612" s="9">
        <f t="shared" si="106"/>
        <v>48.96</v>
      </c>
      <c r="X612" s="9">
        <f t="shared" si="107"/>
        <v>87.039999999999992</v>
      </c>
      <c r="Y612" s="11">
        <f t="shared" si="108"/>
        <v>0.31999999999999995</v>
      </c>
    </row>
    <row r="613" spans="1:25" x14ac:dyDescent="0.2">
      <c r="A613" s="2">
        <v>612</v>
      </c>
      <c r="B613" s="3">
        <v>45131</v>
      </c>
      <c r="C613" s="2">
        <v>6</v>
      </c>
      <c r="D613" s="2">
        <v>4</v>
      </c>
      <c r="E613" s="2">
        <v>20</v>
      </c>
      <c r="F613" t="str">
        <f t="shared" si="101"/>
        <v>Monday</v>
      </c>
      <c r="G613" t="str">
        <f t="shared" si="102"/>
        <v>July</v>
      </c>
      <c r="H613" t="str">
        <f>VLOOKUP(C613,Productos!A:B,2,0)</f>
        <v>Producto F</v>
      </c>
      <c r="I613">
        <f>VLOOKUP(Ventas!C613,Productos!A:C,3,0)</f>
        <v>16</v>
      </c>
      <c r="J613">
        <f>VLOOKUP(C613,Productos!$A$1:$D$11,4,0)</f>
        <v>32</v>
      </c>
      <c r="K613" s="7" t="str">
        <f>VLOOKUP(D613,Vendedores!$A$1:$F$5000,6,0)</f>
        <v>Fernandez, Isabel</v>
      </c>
      <c r="L613" s="7">
        <f>VLOOKUP(D613,Vendedores!$A$1:$E$50000,5,0)</f>
        <v>4345</v>
      </c>
      <c r="M613">
        <f>VLOOKUP(D613,Vendedores!A:F,2,FALSE)</f>
        <v>5</v>
      </c>
      <c r="N613" s="7" t="str">
        <f>VLOOKUP(Ventas!D613,Vendedores!A:G,7,0)</f>
        <v>Vendedor Sr</v>
      </c>
      <c r="O613">
        <f>VLOOKUP(D613,Vendedores!A:H,8,0)</f>
        <v>2</v>
      </c>
      <c r="P613" s="18">
        <f t="shared" si="103"/>
        <v>32</v>
      </c>
      <c r="Q613" s="9">
        <f t="shared" si="99"/>
        <v>16</v>
      </c>
      <c r="R613" s="9">
        <f t="shared" si="109"/>
        <v>16</v>
      </c>
      <c r="S613" s="9">
        <f t="shared" si="104"/>
        <v>16</v>
      </c>
      <c r="T613" s="9">
        <f>VLOOKUP(O613,Comisiones!A:N,HLOOKUP(G613,Comisiones!$1:$7,2,0),0)</f>
        <v>0.18</v>
      </c>
      <c r="U613" s="9">
        <f t="shared" si="100"/>
        <v>640</v>
      </c>
      <c r="V613" s="9">
        <f t="shared" si="105"/>
        <v>320</v>
      </c>
      <c r="W613" s="9">
        <f t="shared" si="106"/>
        <v>115.19999999999999</v>
      </c>
      <c r="X613" s="9">
        <f t="shared" si="107"/>
        <v>204.8</v>
      </c>
      <c r="Y613" s="11">
        <f t="shared" si="108"/>
        <v>0.32</v>
      </c>
    </row>
    <row r="614" spans="1:25" x14ac:dyDescent="0.2">
      <c r="A614" s="2">
        <v>613</v>
      </c>
      <c r="B614" s="3">
        <v>45132</v>
      </c>
      <c r="C614" s="2">
        <v>6</v>
      </c>
      <c r="D614" s="2">
        <v>4</v>
      </c>
      <c r="E614" s="2">
        <v>8</v>
      </c>
      <c r="F614" t="str">
        <f t="shared" si="101"/>
        <v>Tuesday</v>
      </c>
      <c r="G614" t="str">
        <f t="shared" si="102"/>
        <v>July</v>
      </c>
      <c r="H614" t="str">
        <f>VLOOKUP(C614,Productos!A:B,2,0)</f>
        <v>Producto F</v>
      </c>
      <c r="I614">
        <f>VLOOKUP(Ventas!C614,Productos!A:C,3,0)</f>
        <v>16</v>
      </c>
      <c r="J614">
        <f>VLOOKUP(C614,Productos!$A$1:$D$11,4,0)</f>
        <v>32</v>
      </c>
      <c r="K614" s="7" t="str">
        <f>VLOOKUP(D614,Vendedores!$A$1:$F$5000,6,0)</f>
        <v>Fernandez, Isabel</v>
      </c>
      <c r="L614" s="7">
        <f>VLOOKUP(D614,Vendedores!$A$1:$E$50000,5,0)</f>
        <v>4345</v>
      </c>
      <c r="M614">
        <f>VLOOKUP(D614,Vendedores!A:F,2,FALSE)</f>
        <v>5</v>
      </c>
      <c r="N614" s="7" t="str">
        <f>VLOOKUP(Ventas!D614,Vendedores!A:G,7,0)</f>
        <v>Vendedor Sr</v>
      </c>
      <c r="O614">
        <f>VLOOKUP(D614,Vendedores!A:H,8,0)</f>
        <v>2</v>
      </c>
      <c r="P614" s="18">
        <f t="shared" si="103"/>
        <v>32</v>
      </c>
      <c r="Q614" s="9">
        <f t="shared" si="99"/>
        <v>16</v>
      </c>
      <c r="R614" s="9">
        <f t="shared" si="109"/>
        <v>16</v>
      </c>
      <c r="S614" s="9">
        <f t="shared" si="104"/>
        <v>16</v>
      </c>
      <c r="T614" s="9">
        <f>VLOOKUP(O614,Comisiones!A:N,HLOOKUP(G614,Comisiones!$1:$7,2,0),0)</f>
        <v>0.18</v>
      </c>
      <c r="U614" s="9">
        <f t="shared" si="100"/>
        <v>256</v>
      </c>
      <c r="V614" s="9">
        <f t="shared" si="105"/>
        <v>128</v>
      </c>
      <c r="W614" s="9">
        <f t="shared" si="106"/>
        <v>46.08</v>
      </c>
      <c r="X614" s="9">
        <f t="shared" si="107"/>
        <v>81.920000000000016</v>
      </c>
      <c r="Y614" s="11">
        <f t="shared" si="108"/>
        <v>0.32000000000000006</v>
      </c>
    </row>
    <row r="615" spans="1:25" x14ac:dyDescent="0.2">
      <c r="A615" s="2">
        <v>614</v>
      </c>
      <c r="B615" s="3">
        <v>45132</v>
      </c>
      <c r="C615" s="2">
        <v>7</v>
      </c>
      <c r="D615" s="2">
        <v>30</v>
      </c>
      <c r="E615" s="2">
        <v>19</v>
      </c>
      <c r="F615" t="str">
        <f t="shared" si="101"/>
        <v>Tuesday</v>
      </c>
      <c r="G615" t="str">
        <f t="shared" si="102"/>
        <v>July</v>
      </c>
      <c r="H615" t="str">
        <f>VLOOKUP(C615,Productos!A:B,2,0)</f>
        <v>Producto G</v>
      </c>
      <c r="I615">
        <f>VLOOKUP(Ventas!C615,Productos!A:C,3,0)</f>
        <v>17</v>
      </c>
      <c r="J615">
        <f>VLOOKUP(C615,Productos!$A$1:$D$11,4,0)</f>
        <v>34</v>
      </c>
      <c r="K615" s="7" t="str">
        <f>VLOOKUP(D615,Vendedores!$A$1:$F$5000,6,0)</f>
        <v>Gonzalez, Francisco</v>
      </c>
      <c r="L615" s="7">
        <f>VLOOKUP(D615,Vendedores!$A$1:$E$50000,5,0)</f>
        <v>3909</v>
      </c>
      <c r="M615">
        <f>VLOOKUP(D615,Vendedores!A:F,2,FALSE)</f>
        <v>6</v>
      </c>
      <c r="N615" s="7" t="str">
        <f>VLOOKUP(Ventas!D615,Vendedores!A:G,7,0)</f>
        <v>Vendedor Ssr</v>
      </c>
      <c r="O615">
        <f>VLOOKUP(D615,Vendedores!A:H,8,0)</f>
        <v>2</v>
      </c>
      <c r="P615" s="18">
        <f t="shared" si="103"/>
        <v>34</v>
      </c>
      <c r="Q615" s="9">
        <f t="shared" si="99"/>
        <v>17</v>
      </c>
      <c r="R615" s="9">
        <f t="shared" si="109"/>
        <v>17</v>
      </c>
      <c r="S615" s="9">
        <f t="shared" si="104"/>
        <v>17</v>
      </c>
      <c r="T615" s="9">
        <f>VLOOKUP(O615,Comisiones!A:N,HLOOKUP(G615,Comisiones!$1:$7,2,0),0)</f>
        <v>0.18</v>
      </c>
      <c r="U615" s="9">
        <f t="shared" si="100"/>
        <v>646</v>
      </c>
      <c r="V615" s="9">
        <f t="shared" si="105"/>
        <v>323</v>
      </c>
      <c r="W615" s="9">
        <f t="shared" si="106"/>
        <v>116.28</v>
      </c>
      <c r="X615" s="9">
        <f t="shared" si="107"/>
        <v>206.72000000000003</v>
      </c>
      <c r="Y615" s="11">
        <f t="shared" si="108"/>
        <v>0.32000000000000006</v>
      </c>
    </row>
    <row r="616" spans="1:25" x14ac:dyDescent="0.2">
      <c r="A616" s="2">
        <v>615</v>
      </c>
      <c r="B616" s="3">
        <v>45132</v>
      </c>
      <c r="C616" s="2">
        <v>7</v>
      </c>
      <c r="D616" s="2">
        <v>19</v>
      </c>
      <c r="E616" s="2">
        <v>15</v>
      </c>
      <c r="F616" t="str">
        <f t="shared" si="101"/>
        <v>Tuesday</v>
      </c>
      <c r="G616" t="str">
        <f t="shared" si="102"/>
        <v>July</v>
      </c>
      <c r="H616" t="str">
        <f>VLOOKUP(C616,Productos!A:B,2,0)</f>
        <v>Producto G</v>
      </c>
      <c r="I616">
        <f>VLOOKUP(Ventas!C616,Productos!A:C,3,0)</f>
        <v>17</v>
      </c>
      <c r="J616">
        <f>VLOOKUP(C616,Productos!$A$1:$D$11,4,0)</f>
        <v>34</v>
      </c>
      <c r="K616" s="7" t="str">
        <f>VLOOKUP(D616,Vendedores!$A$1:$F$5000,6,0)</f>
        <v>Rodriguez, Maria</v>
      </c>
      <c r="L616" s="7">
        <f>VLOOKUP(D616,Vendedores!$A$1:$E$50000,5,0)</f>
        <v>4862</v>
      </c>
      <c r="M616">
        <f>VLOOKUP(D616,Vendedores!A:F,2,FALSE)</f>
        <v>5</v>
      </c>
      <c r="N616" s="7" t="str">
        <f>VLOOKUP(Ventas!D616,Vendedores!A:G,7,0)</f>
        <v>Vendedor Sr</v>
      </c>
      <c r="O616">
        <f>VLOOKUP(D616,Vendedores!A:H,8,0)</f>
        <v>2</v>
      </c>
      <c r="P616" s="18">
        <f t="shared" si="103"/>
        <v>34</v>
      </c>
      <c r="Q616" s="9">
        <f t="shared" si="99"/>
        <v>17</v>
      </c>
      <c r="R616" s="9">
        <f t="shared" si="109"/>
        <v>17</v>
      </c>
      <c r="S616" s="9">
        <f t="shared" si="104"/>
        <v>17</v>
      </c>
      <c r="T616" s="9">
        <f>VLOOKUP(O616,Comisiones!A:N,HLOOKUP(G616,Comisiones!$1:$7,2,0),0)</f>
        <v>0.18</v>
      </c>
      <c r="U616" s="9">
        <f t="shared" si="100"/>
        <v>510</v>
      </c>
      <c r="V616" s="9">
        <f t="shared" si="105"/>
        <v>255</v>
      </c>
      <c r="W616" s="9">
        <f t="shared" si="106"/>
        <v>91.8</v>
      </c>
      <c r="X616" s="9">
        <f t="shared" si="107"/>
        <v>163.19999999999999</v>
      </c>
      <c r="Y616" s="11">
        <f t="shared" si="108"/>
        <v>0.31999999999999995</v>
      </c>
    </row>
    <row r="617" spans="1:25" x14ac:dyDescent="0.2">
      <c r="A617" s="2">
        <v>616</v>
      </c>
      <c r="B617" s="3">
        <v>45133</v>
      </c>
      <c r="C617" s="2">
        <v>2</v>
      </c>
      <c r="D617" s="2">
        <v>17</v>
      </c>
      <c r="E617" s="2">
        <v>16</v>
      </c>
      <c r="F617" t="str">
        <f t="shared" si="101"/>
        <v>Wednesday</v>
      </c>
      <c r="G617" t="str">
        <f t="shared" si="102"/>
        <v>July</v>
      </c>
      <c r="H617" t="str">
        <f>VLOOKUP(C617,Productos!A:B,2,0)</f>
        <v>Producto B</v>
      </c>
      <c r="I617">
        <f>VLOOKUP(Ventas!C617,Productos!A:C,3,0)</f>
        <v>14</v>
      </c>
      <c r="J617">
        <f>VLOOKUP(C617,Productos!$A$1:$D$11,4,0)</f>
        <v>28</v>
      </c>
      <c r="K617" s="7" t="str">
        <f>VLOOKUP(D617,Vendedores!$A$1:$F$5000,6,0)</f>
        <v>Messi, Lionel</v>
      </c>
      <c r="L617" s="7">
        <f>VLOOKUP(D617,Vendedores!$A$1:$E$50000,5,0)</f>
        <v>8512</v>
      </c>
      <c r="M617">
        <f>VLOOKUP(D617,Vendedores!A:F,2,FALSE)</f>
        <v>1</v>
      </c>
      <c r="N617" s="7" t="str">
        <f>VLOOKUP(Ventas!D617,Vendedores!A:G,7,0)</f>
        <v>CEO</v>
      </c>
      <c r="O617">
        <f>VLOOKUP(D617,Vendedores!A:H,8,0)</f>
        <v>5</v>
      </c>
      <c r="P617" s="18">
        <f t="shared" si="103"/>
        <v>25.2</v>
      </c>
      <c r="Q617" s="9">
        <f t="shared" si="99"/>
        <v>14.700000000000001</v>
      </c>
      <c r="R617" s="9">
        <f t="shared" si="109"/>
        <v>14</v>
      </c>
      <c r="S617" s="9">
        <f t="shared" si="104"/>
        <v>14.700000000000001</v>
      </c>
      <c r="T617" s="9">
        <f>VLOOKUP(O617,Comisiones!A:N,HLOOKUP(G617,Comisiones!$1:$7,2,0),0)</f>
        <v>0.24</v>
      </c>
      <c r="U617" s="9">
        <f t="shared" si="100"/>
        <v>403.2</v>
      </c>
      <c r="V617" s="9">
        <f t="shared" si="105"/>
        <v>235.20000000000002</v>
      </c>
      <c r="W617" s="9">
        <f t="shared" si="106"/>
        <v>96.768000000000001</v>
      </c>
      <c r="X617" s="9">
        <f t="shared" si="107"/>
        <v>71.231999999999971</v>
      </c>
      <c r="Y617" s="11">
        <f t="shared" si="108"/>
        <v>0.17666666666666661</v>
      </c>
    </row>
    <row r="618" spans="1:25" x14ac:dyDescent="0.2">
      <c r="A618" s="2">
        <v>617</v>
      </c>
      <c r="B618" s="3">
        <v>45133</v>
      </c>
      <c r="C618" s="2">
        <v>9</v>
      </c>
      <c r="D618" s="2">
        <v>17</v>
      </c>
      <c r="E618" s="2">
        <v>11</v>
      </c>
      <c r="F618" t="str">
        <f t="shared" si="101"/>
        <v>Wednesday</v>
      </c>
      <c r="G618" t="str">
        <f t="shared" si="102"/>
        <v>July</v>
      </c>
      <c r="H618" t="str">
        <f>VLOOKUP(C618,Productos!A:B,2,0)</f>
        <v>Producto I</v>
      </c>
      <c r="I618">
        <f>VLOOKUP(Ventas!C618,Productos!A:C,3,0)</f>
        <v>26</v>
      </c>
      <c r="J618">
        <f>VLOOKUP(C618,Productos!$A$1:$D$11,4,0)</f>
        <v>52</v>
      </c>
      <c r="K618" s="7" t="str">
        <f>VLOOKUP(D618,Vendedores!$A$1:$F$5000,6,0)</f>
        <v>Messi, Lionel</v>
      </c>
      <c r="L618" s="7">
        <f>VLOOKUP(D618,Vendedores!$A$1:$E$50000,5,0)</f>
        <v>8512</v>
      </c>
      <c r="M618">
        <f>VLOOKUP(D618,Vendedores!A:F,2,FALSE)</f>
        <v>1</v>
      </c>
      <c r="N618" s="7" t="str">
        <f>VLOOKUP(Ventas!D618,Vendedores!A:G,7,0)</f>
        <v>CEO</v>
      </c>
      <c r="O618">
        <f>VLOOKUP(D618,Vendedores!A:H,8,0)</f>
        <v>5</v>
      </c>
      <c r="P618" s="18">
        <f t="shared" si="103"/>
        <v>46.800000000000004</v>
      </c>
      <c r="Q618" s="9">
        <f t="shared" si="99"/>
        <v>26</v>
      </c>
      <c r="R618" s="9">
        <f t="shared" si="109"/>
        <v>26</v>
      </c>
      <c r="S618" s="9">
        <f t="shared" si="104"/>
        <v>26</v>
      </c>
      <c r="T618" s="9">
        <f>VLOOKUP(O618,Comisiones!A:N,HLOOKUP(G618,Comisiones!$1:$7,2,0),0)</f>
        <v>0.24</v>
      </c>
      <c r="U618" s="9">
        <f t="shared" si="100"/>
        <v>514.80000000000007</v>
      </c>
      <c r="V618" s="9">
        <f t="shared" si="105"/>
        <v>286</v>
      </c>
      <c r="W618" s="9">
        <f t="shared" si="106"/>
        <v>123.55200000000001</v>
      </c>
      <c r="X618" s="9">
        <f t="shared" si="107"/>
        <v>105.24800000000005</v>
      </c>
      <c r="Y618" s="11">
        <f t="shared" si="108"/>
        <v>0.20444444444444451</v>
      </c>
    </row>
    <row r="619" spans="1:25" x14ac:dyDescent="0.2">
      <c r="A619" s="2">
        <v>618</v>
      </c>
      <c r="B619" s="3">
        <v>45133</v>
      </c>
      <c r="C619" s="2">
        <v>4</v>
      </c>
      <c r="D619" s="2">
        <v>17</v>
      </c>
      <c r="E619" s="2">
        <v>15</v>
      </c>
      <c r="F619" t="str">
        <f t="shared" si="101"/>
        <v>Wednesday</v>
      </c>
      <c r="G619" t="str">
        <f t="shared" si="102"/>
        <v>July</v>
      </c>
      <c r="H619" t="str">
        <f>VLOOKUP(C619,Productos!A:B,2,0)</f>
        <v>Producto D</v>
      </c>
      <c r="I619">
        <f>VLOOKUP(Ventas!C619,Productos!A:C,3,0)</f>
        <v>14</v>
      </c>
      <c r="J619">
        <f>VLOOKUP(C619,Productos!$A$1:$D$11,4,0)</f>
        <v>28</v>
      </c>
      <c r="K619" s="7" t="str">
        <f>VLOOKUP(D619,Vendedores!$A$1:$F$5000,6,0)</f>
        <v>Messi, Lionel</v>
      </c>
      <c r="L619" s="7">
        <f>VLOOKUP(D619,Vendedores!$A$1:$E$50000,5,0)</f>
        <v>8512</v>
      </c>
      <c r="M619">
        <f>VLOOKUP(D619,Vendedores!A:F,2,FALSE)</f>
        <v>1</v>
      </c>
      <c r="N619" s="7" t="str">
        <f>VLOOKUP(Ventas!D619,Vendedores!A:G,7,0)</f>
        <v>CEO</v>
      </c>
      <c r="O619">
        <f>VLOOKUP(D619,Vendedores!A:H,8,0)</f>
        <v>5</v>
      </c>
      <c r="P619" s="18">
        <f t="shared" si="103"/>
        <v>25.2</v>
      </c>
      <c r="Q619" s="9">
        <f t="shared" si="99"/>
        <v>14.700000000000001</v>
      </c>
      <c r="R619" s="9">
        <f t="shared" si="109"/>
        <v>14</v>
      </c>
      <c r="S619" s="9">
        <f t="shared" si="104"/>
        <v>14.700000000000001</v>
      </c>
      <c r="T619" s="9">
        <f>VLOOKUP(O619,Comisiones!A:N,HLOOKUP(G619,Comisiones!$1:$7,2,0),0)</f>
        <v>0.24</v>
      </c>
      <c r="U619" s="9">
        <f t="shared" si="100"/>
        <v>378</v>
      </c>
      <c r="V619" s="9">
        <f t="shared" si="105"/>
        <v>220.50000000000003</v>
      </c>
      <c r="W619" s="9">
        <f t="shared" si="106"/>
        <v>90.72</v>
      </c>
      <c r="X619" s="9">
        <f t="shared" si="107"/>
        <v>66.779999999999973</v>
      </c>
      <c r="Y619" s="11">
        <f t="shared" si="108"/>
        <v>0.17666666666666658</v>
      </c>
    </row>
    <row r="620" spans="1:25" x14ac:dyDescent="0.2">
      <c r="A620" s="2">
        <v>619</v>
      </c>
      <c r="B620" s="3">
        <v>45134</v>
      </c>
      <c r="C620" s="2">
        <v>6</v>
      </c>
      <c r="D620" s="2">
        <v>21</v>
      </c>
      <c r="E620" s="2">
        <v>18</v>
      </c>
      <c r="F620" t="str">
        <f t="shared" si="101"/>
        <v>Thursday</v>
      </c>
      <c r="G620" t="str">
        <f t="shared" si="102"/>
        <v>July</v>
      </c>
      <c r="H620" t="str">
        <f>VLOOKUP(C620,Productos!A:B,2,0)</f>
        <v>Producto F</v>
      </c>
      <c r="I620">
        <f>VLOOKUP(Ventas!C620,Productos!A:C,3,0)</f>
        <v>16</v>
      </c>
      <c r="J620">
        <f>VLOOKUP(C620,Productos!$A$1:$D$11,4,0)</f>
        <v>32</v>
      </c>
      <c r="K620" s="7" t="str">
        <f>VLOOKUP(D620,Vendedores!$A$1:$F$5000,6,0)</f>
        <v>Fernandez, Juan</v>
      </c>
      <c r="L620" s="7">
        <f>VLOOKUP(D620,Vendedores!$A$1:$E$50000,5,0)</f>
        <v>2616</v>
      </c>
      <c r="M620">
        <f>VLOOKUP(D620,Vendedores!A:F,2,FALSE)</f>
        <v>7</v>
      </c>
      <c r="N620" s="7" t="str">
        <f>VLOOKUP(Ventas!D620,Vendedores!A:G,7,0)</f>
        <v>Vendedor Jr</v>
      </c>
      <c r="O620">
        <f>VLOOKUP(D620,Vendedores!A:H,8,0)</f>
        <v>2</v>
      </c>
      <c r="P620" s="18">
        <f t="shared" si="103"/>
        <v>32</v>
      </c>
      <c r="Q620" s="9">
        <f t="shared" si="99"/>
        <v>16</v>
      </c>
      <c r="R620" s="9">
        <f t="shared" si="109"/>
        <v>16</v>
      </c>
      <c r="S620" s="9">
        <f t="shared" si="104"/>
        <v>16</v>
      </c>
      <c r="T620" s="9">
        <f>VLOOKUP(O620,Comisiones!A:N,HLOOKUP(G620,Comisiones!$1:$7,2,0),0)</f>
        <v>0.18</v>
      </c>
      <c r="U620" s="9">
        <f t="shared" si="100"/>
        <v>576</v>
      </c>
      <c r="V620" s="9">
        <f t="shared" si="105"/>
        <v>288</v>
      </c>
      <c r="W620" s="9">
        <f t="shared" si="106"/>
        <v>103.67999999999999</v>
      </c>
      <c r="X620" s="9">
        <f t="shared" si="107"/>
        <v>184.32</v>
      </c>
      <c r="Y620" s="11">
        <f t="shared" si="108"/>
        <v>0.32</v>
      </c>
    </row>
    <row r="621" spans="1:25" x14ac:dyDescent="0.2">
      <c r="A621" s="2">
        <v>620</v>
      </c>
      <c r="B621" s="3">
        <v>45134</v>
      </c>
      <c r="C621" s="2">
        <v>9</v>
      </c>
      <c r="D621" s="2">
        <v>20</v>
      </c>
      <c r="E621" s="2">
        <v>17</v>
      </c>
      <c r="F621" t="str">
        <f t="shared" si="101"/>
        <v>Thursday</v>
      </c>
      <c r="G621" t="str">
        <f t="shared" si="102"/>
        <v>July</v>
      </c>
      <c r="H621" t="str">
        <f>VLOOKUP(C621,Productos!A:B,2,0)</f>
        <v>Producto I</v>
      </c>
      <c r="I621">
        <f>VLOOKUP(Ventas!C621,Productos!A:C,3,0)</f>
        <v>26</v>
      </c>
      <c r="J621">
        <f>VLOOKUP(C621,Productos!$A$1:$D$11,4,0)</f>
        <v>52</v>
      </c>
      <c r="K621" s="7" t="str">
        <f>VLOOKUP(D621,Vendedores!$A$1:$F$5000,6,0)</f>
        <v>Gonzalez, Carmen</v>
      </c>
      <c r="L621" s="7">
        <f>VLOOKUP(D621,Vendedores!$A$1:$E$50000,5,0)</f>
        <v>3522</v>
      </c>
      <c r="M621">
        <f>VLOOKUP(D621,Vendedores!A:F,2,FALSE)</f>
        <v>6</v>
      </c>
      <c r="N621" s="7" t="str">
        <f>VLOOKUP(Ventas!D621,Vendedores!A:G,7,0)</f>
        <v>Vendedor Ssr</v>
      </c>
      <c r="O621">
        <f>VLOOKUP(D621,Vendedores!A:H,8,0)</f>
        <v>2</v>
      </c>
      <c r="P621" s="18">
        <f t="shared" si="103"/>
        <v>52</v>
      </c>
      <c r="Q621" s="9">
        <f t="shared" si="99"/>
        <v>26</v>
      </c>
      <c r="R621" s="9">
        <f t="shared" si="109"/>
        <v>26</v>
      </c>
      <c r="S621" s="9">
        <f t="shared" si="104"/>
        <v>26</v>
      </c>
      <c r="T621" s="9">
        <f>VLOOKUP(O621,Comisiones!A:N,HLOOKUP(G621,Comisiones!$1:$7,2,0),0)</f>
        <v>0.18</v>
      </c>
      <c r="U621" s="9">
        <f t="shared" si="100"/>
        <v>884</v>
      </c>
      <c r="V621" s="9">
        <f t="shared" si="105"/>
        <v>442</v>
      </c>
      <c r="W621" s="9">
        <f t="shared" si="106"/>
        <v>159.12</v>
      </c>
      <c r="X621" s="9">
        <f t="shared" si="107"/>
        <v>282.88</v>
      </c>
      <c r="Y621" s="11">
        <f t="shared" si="108"/>
        <v>0.32</v>
      </c>
    </row>
    <row r="622" spans="1:25" x14ac:dyDescent="0.2">
      <c r="A622" s="2">
        <v>621</v>
      </c>
      <c r="B622" s="3">
        <v>45134</v>
      </c>
      <c r="C622" s="2">
        <v>3</v>
      </c>
      <c r="D622" s="2">
        <v>4</v>
      </c>
      <c r="E622" s="2">
        <v>15</v>
      </c>
      <c r="F622" t="str">
        <f t="shared" si="101"/>
        <v>Thursday</v>
      </c>
      <c r="G622" t="str">
        <f t="shared" si="102"/>
        <v>July</v>
      </c>
      <c r="H622" t="str">
        <f>VLOOKUP(C622,Productos!A:B,2,0)</f>
        <v>Producto C</v>
      </c>
      <c r="I622">
        <f>VLOOKUP(Ventas!C622,Productos!A:C,3,0)</f>
        <v>23</v>
      </c>
      <c r="J622">
        <f>VLOOKUP(C622,Productos!$A$1:$D$11,4,0)</f>
        <v>46</v>
      </c>
      <c r="K622" s="7" t="str">
        <f>VLOOKUP(D622,Vendedores!$A$1:$F$5000,6,0)</f>
        <v>Fernandez, Isabel</v>
      </c>
      <c r="L622" s="7">
        <f>VLOOKUP(D622,Vendedores!$A$1:$E$50000,5,0)</f>
        <v>4345</v>
      </c>
      <c r="M622">
        <f>VLOOKUP(D622,Vendedores!A:F,2,FALSE)</f>
        <v>5</v>
      </c>
      <c r="N622" s="7" t="str">
        <f>VLOOKUP(Ventas!D622,Vendedores!A:G,7,0)</f>
        <v>Vendedor Sr</v>
      </c>
      <c r="O622">
        <f>VLOOKUP(D622,Vendedores!A:H,8,0)</f>
        <v>2</v>
      </c>
      <c r="P622" s="18">
        <f t="shared" si="103"/>
        <v>46</v>
      </c>
      <c r="Q622" s="9">
        <f t="shared" si="99"/>
        <v>24.150000000000002</v>
      </c>
      <c r="R622" s="9">
        <f t="shared" si="109"/>
        <v>23</v>
      </c>
      <c r="S622" s="9">
        <f t="shared" si="104"/>
        <v>24.150000000000002</v>
      </c>
      <c r="T622" s="9">
        <f>VLOOKUP(O622,Comisiones!A:N,HLOOKUP(G622,Comisiones!$1:$7,2,0),0)</f>
        <v>0.18</v>
      </c>
      <c r="U622" s="9">
        <f t="shared" si="100"/>
        <v>690</v>
      </c>
      <c r="V622" s="9">
        <f t="shared" si="105"/>
        <v>362.25000000000006</v>
      </c>
      <c r="W622" s="9">
        <f t="shared" si="106"/>
        <v>124.19999999999999</v>
      </c>
      <c r="X622" s="9">
        <f t="shared" si="107"/>
        <v>203.54999999999995</v>
      </c>
      <c r="Y622" s="11">
        <f t="shared" si="108"/>
        <v>0.29499999999999993</v>
      </c>
    </row>
    <row r="623" spans="1:25" x14ac:dyDescent="0.2">
      <c r="A623" s="2">
        <v>622</v>
      </c>
      <c r="B623" s="3">
        <v>45135</v>
      </c>
      <c r="C623" s="2">
        <v>8</v>
      </c>
      <c r="D623" s="2">
        <v>40</v>
      </c>
      <c r="E623" s="2">
        <v>17</v>
      </c>
      <c r="F623" t="str">
        <f t="shared" si="101"/>
        <v>Friday</v>
      </c>
      <c r="G623" t="str">
        <f t="shared" si="102"/>
        <v>July</v>
      </c>
      <c r="H623" t="str">
        <f>VLOOKUP(C623,Productos!A:B,2,0)</f>
        <v>Producto H</v>
      </c>
      <c r="I623">
        <f>VLOOKUP(Ventas!C623,Productos!A:C,3,0)</f>
        <v>14</v>
      </c>
      <c r="J623">
        <f>VLOOKUP(C623,Productos!$A$1:$D$11,4,0)</f>
        <v>28</v>
      </c>
      <c r="K623" s="7" t="str">
        <f>VLOOKUP(D623,Vendedores!$A$1:$F$5000,6,0)</f>
        <v>Martin, Carmen</v>
      </c>
      <c r="L623" s="7">
        <f>VLOOKUP(D623,Vendedores!$A$1:$E$50000,5,0)</f>
        <v>1598</v>
      </c>
      <c r="M623">
        <f>VLOOKUP(D623,Vendedores!A:F,2,FALSE)</f>
        <v>8</v>
      </c>
      <c r="N623" s="7" t="str">
        <f>VLOOKUP(Ventas!D623,Vendedores!A:G,7,0)</f>
        <v>Pasante</v>
      </c>
      <c r="O623">
        <f>VLOOKUP(D623,Vendedores!A:H,8,0)</f>
        <v>1</v>
      </c>
      <c r="P623" s="18">
        <f t="shared" si="103"/>
        <v>28</v>
      </c>
      <c r="Q623" s="9">
        <f t="shared" si="99"/>
        <v>14</v>
      </c>
      <c r="R623" s="9">
        <f t="shared" si="109"/>
        <v>14</v>
      </c>
      <c r="S623" s="9">
        <f t="shared" si="104"/>
        <v>14</v>
      </c>
      <c r="T623" s="9">
        <f>VLOOKUP(O623,Comisiones!A:N,HLOOKUP(G623,Comisiones!$1:$7,2,0),0)</f>
        <v>0.16</v>
      </c>
      <c r="U623" s="9">
        <f t="shared" si="100"/>
        <v>476</v>
      </c>
      <c r="V623" s="9">
        <f t="shared" si="105"/>
        <v>238</v>
      </c>
      <c r="W623" s="9">
        <f t="shared" si="106"/>
        <v>76.16</v>
      </c>
      <c r="X623" s="9">
        <f t="shared" si="107"/>
        <v>161.84000000000003</v>
      </c>
      <c r="Y623" s="11">
        <f t="shared" si="108"/>
        <v>0.34000000000000008</v>
      </c>
    </row>
    <row r="624" spans="1:25" x14ac:dyDescent="0.2">
      <c r="A624" s="2">
        <v>623</v>
      </c>
      <c r="B624" s="3">
        <v>45135</v>
      </c>
      <c r="C624" s="2">
        <v>9</v>
      </c>
      <c r="D624" s="2">
        <v>31</v>
      </c>
      <c r="E624" s="2">
        <v>12</v>
      </c>
      <c r="F624" t="str">
        <f t="shared" si="101"/>
        <v>Friday</v>
      </c>
      <c r="G624" t="str">
        <f t="shared" si="102"/>
        <v>July</v>
      </c>
      <c r="H624" t="str">
        <f>VLOOKUP(C624,Productos!A:B,2,0)</f>
        <v>Producto I</v>
      </c>
      <c r="I624">
        <f>VLOOKUP(Ventas!C624,Productos!A:C,3,0)</f>
        <v>26</v>
      </c>
      <c r="J624">
        <f>VLOOKUP(C624,Productos!$A$1:$D$11,4,0)</f>
        <v>52</v>
      </c>
      <c r="K624" s="7" t="str">
        <f>VLOOKUP(D624,Vendedores!$A$1:$F$5000,6,0)</f>
        <v>Fernandez, Isabel</v>
      </c>
      <c r="L624" s="7">
        <f>VLOOKUP(D624,Vendedores!$A$1:$E$50000,5,0)</f>
        <v>2227</v>
      </c>
      <c r="M624">
        <f>VLOOKUP(D624,Vendedores!A:F,2,FALSE)</f>
        <v>7</v>
      </c>
      <c r="N624" s="7" t="str">
        <f>VLOOKUP(Ventas!D624,Vendedores!A:G,7,0)</f>
        <v>Vendedor Jr</v>
      </c>
      <c r="O624">
        <f>VLOOKUP(D624,Vendedores!A:H,8,0)</f>
        <v>2</v>
      </c>
      <c r="P624" s="18">
        <f t="shared" si="103"/>
        <v>52</v>
      </c>
      <c r="Q624" s="9">
        <f t="shared" si="99"/>
        <v>26</v>
      </c>
      <c r="R624" s="9">
        <f t="shared" si="109"/>
        <v>26</v>
      </c>
      <c r="S624" s="9">
        <f t="shared" si="104"/>
        <v>26</v>
      </c>
      <c r="T624" s="9">
        <f>VLOOKUP(O624,Comisiones!A:N,HLOOKUP(G624,Comisiones!$1:$7,2,0),0)</f>
        <v>0.18</v>
      </c>
      <c r="U624" s="9">
        <f t="shared" si="100"/>
        <v>624</v>
      </c>
      <c r="V624" s="9">
        <f t="shared" si="105"/>
        <v>312</v>
      </c>
      <c r="W624" s="9">
        <f t="shared" si="106"/>
        <v>112.32</v>
      </c>
      <c r="X624" s="9">
        <f t="shared" si="107"/>
        <v>199.68</v>
      </c>
      <c r="Y624" s="11">
        <f t="shared" si="108"/>
        <v>0.32</v>
      </c>
    </row>
    <row r="625" spans="1:25" x14ac:dyDescent="0.2">
      <c r="A625" s="2">
        <v>624</v>
      </c>
      <c r="B625" s="3">
        <v>45135</v>
      </c>
      <c r="C625" s="2">
        <v>7</v>
      </c>
      <c r="D625" s="2">
        <v>39</v>
      </c>
      <c r="E625" s="2">
        <v>23</v>
      </c>
      <c r="F625" t="str">
        <f t="shared" si="101"/>
        <v>Friday</v>
      </c>
      <c r="G625" t="str">
        <f t="shared" si="102"/>
        <v>July</v>
      </c>
      <c r="H625" t="str">
        <f>VLOOKUP(C625,Productos!A:B,2,0)</f>
        <v>Producto G</v>
      </c>
      <c r="I625">
        <f>VLOOKUP(Ventas!C625,Productos!A:C,3,0)</f>
        <v>17</v>
      </c>
      <c r="J625">
        <f>VLOOKUP(C625,Productos!$A$1:$D$11,4,0)</f>
        <v>34</v>
      </c>
      <c r="K625" s="7" t="str">
        <f>VLOOKUP(D625,Vendedores!$A$1:$F$5000,6,0)</f>
        <v>Gomez, Maria</v>
      </c>
      <c r="L625" s="7">
        <f>VLOOKUP(D625,Vendedores!$A$1:$E$50000,5,0)</f>
        <v>2483</v>
      </c>
      <c r="M625">
        <f>VLOOKUP(D625,Vendedores!A:F,2,FALSE)</f>
        <v>7</v>
      </c>
      <c r="N625" s="7" t="str">
        <f>VLOOKUP(Ventas!D625,Vendedores!A:G,7,0)</f>
        <v>Vendedor Jr</v>
      </c>
      <c r="O625">
        <f>VLOOKUP(D625,Vendedores!A:H,8,0)</f>
        <v>2</v>
      </c>
      <c r="P625" s="18">
        <f t="shared" si="103"/>
        <v>34</v>
      </c>
      <c r="Q625" s="9">
        <f t="shared" si="99"/>
        <v>17</v>
      </c>
      <c r="R625" s="9">
        <f t="shared" si="109"/>
        <v>17</v>
      </c>
      <c r="S625" s="9">
        <f t="shared" si="104"/>
        <v>17</v>
      </c>
      <c r="T625" s="9">
        <f>VLOOKUP(O625,Comisiones!A:N,HLOOKUP(G625,Comisiones!$1:$7,2,0),0)</f>
        <v>0.18</v>
      </c>
      <c r="U625" s="9">
        <f t="shared" si="100"/>
        <v>782</v>
      </c>
      <c r="V625" s="9">
        <f t="shared" si="105"/>
        <v>391</v>
      </c>
      <c r="W625" s="9">
        <f t="shared" si="106"/>
        <v>140.76</v>
      </c>
      <c r="X625" s="9">
        <f t="shared" si="107"/>
        <v>250.24</v>
      </c>
      <c r="Y625" s="11">
        <f t="shared" si="108"/>
        <v>0.32</v>
      </c>
    </row>
    <row r="626" spans="1:25" x14ac:dyDescent="0.2">
      <c r="A626" s="2">
        <v>625</v>
      </c>
      <c r="B626" s="3">
        <v>45136</v>
      </c>
      <c r="C626" s="2">
        <v>10</v>
      </c>
      <c r="D626" s="2">
        <v>38</v>
      </c>
      <c r="E626" s="2">
        <v>21</v>
      </c>
      <c r="F626" t="str">
        <f t="shared" si="101"/>
        <v>Saturday</v>
      </c>
      <c r="G626" t="str">
        <f t="shared" si="102"/>
        <v>July</v>
      </c>
      <c r="H626" t="str">
        <f>VLOOKUP(C626,Productos!A:B,2,0)</f>
        <v>Producto J</v>
      </c>
      <c r="I626">
        <f>VLOOKUP(Ventas!C626,Productos!A:C,3,0)</f>
        <v>29</v>
      </c>
      <c r="J626">
        <f>VLOOKUP(C626,Productos!$A$1:$D$11,4,0)</f>
        <v>58</v>
      </c>
      <c r="K626" s="7" t="str">
        <f>VLOOKUP(D626,Vendedores!$A$1:$F$5000,6,0)</f>
        <v>Fernandez, Jose</v>
      </c>
      <c r="L626" s="7">
        <f>VLOOKUP(D626,Vendedores!$A$1:$E$50000,5,0)</f>
        <v>3055</v>
      </c>
      <c r="M626">
        <f>VLOOKUP(D626,Vendedores!A:F,2,FALSE)</f>
        <v>6</v>
      </c>
      <c r="N626" s="7" t="str">
        <f>VLOOKUP(Ventas!D626,Vendedores!A:G,7,0)</f>
        <v>Vendedor Ssr</v>
      </c>
      <c r="O626">
        <f>VLOOKUP(D626,Vendedores!A:H,8,0)</f>
        <v>2</v>
      </c>
      <c r="P626" s="18">
        <f t="shared" si="103"/>
        <v>58</v>
      </c>
      <c r="Q626" s="9">
        <f t="shared" si="99"/>
        <v>29</v>
      </c>
      <c r="R626" s="9">
        <f t="shared" si="109"/>
        <v>29</v>
      </c>
      <c r="S626" s="9">
        <f t="shared" si="104"/>
        <v>29</v>
      </c>
      <c r="T626" s="9">
        <f>VLOOKUP(O626,Comisiones!A:N,HLOOKUP(G626,Comisiones!$1:$7,2,0),0)</f>
        <v>0.18</v>
      </c>
      <c r="U626" s="9">
        <f t="shared" si="100"/>
        <v>1218</v>
      </c>
      <c r="V626" s="9">
        <f t="shared" si="105"/>
        <v>609</v>
      </c>
      <c r="W626" s="9">
        <f t="shared" si="106"/>
        <v>219.23999999999998</v>
      </c>
      <c r="X626" s="9">
        <f t="shared" si="107"/>
        <v>389.76</v>
      </c>
      <c r="Y626" s="11">
        <f t="shared" si="108"/>
        <v>0.32</v>
      </c>
    </row>
    <row r="627" spans="1:25" x14ac:dyDescent="0.2">
      <c r="A627" s="2">
        <v>626</v>
      </c>
      <c r="B627" s="3">
        <v>45136</v>
      </c>
      <c r="C627" s="2">
        <v>4</v>
      </c>
      <c r="D627" s="2">
        <v>37</v>
      </c>
      <c r="E627" s="2">
        <v>18</v>
      </c>
      <c r="F627" t="str">
        <f t="shared" si="101"/>
        <v>Saturday</v>
      </c>
      <c r="G627" t="str">
        <f t="shared" si="102"/>
        <v>July</v>
      </c>
      <c r="H627" t="str">
        <f>VLOOKUP(C627,Productos!A:B,2,0)</f>
        <v>Producto D</v>
      </c>
      <c r="I627">
        <f>VLOOKUP(Ventas!C627,Productos!A:C,3,0)</f>
        <v>14</v>
      </c>
      <c r="J627">
        <f>VLOOKUP(C627,Productos!$A$1:$D$11,4,0)</f>
        <v>28</v>
      </c>
      <c r="K627" s="7" t="str">
        <f>VLOOKUP(D627,Vendedores!$A$1:$F$5000,6,0)</f>
        <v>Gonzalez, Lionel</v>
      </c>
      <c r="L627" s="7">
        <f>VLOOKUP(D627,Vendedores!$A$1:$E$50000,5,0)</f>
        <v>4073</v>
      </c>
      <c r="M627">
        <f>VLOOKUP(D627,Vendedores!A:F,2,FALSE)</f>
        <v>5</v>
      </c>
      <c r="N627" s="7" t="str">
        <f>VLOOKUP(Ventas!D627,Vendedores!A:G,7,0)</f>
        <v>Vendedor Sr</v>
      </c>
      <c r="O627">
        <f>VLOOKUP(D627,Vendedores!A:H,8,0)</f>
        <v>2</v>
      </c>
      <c r="P627" s="18">
        <f t="shared" si="103"/>
        <v>28</v>
      </c>
      <c r="Q627" s="9">
        <f t="shared" si="99"/>
        <v>14.700000000000001</v>
      </c>
      <c r="R627" s="9">
        <f t="shared" si="109"/>
        <v>14</v>
      </c>
      <c r="S627" s="9">
        <f t="shared" si="104"/>
        <v>14.700000000000001</v>
      </c>
      <c r="T627" s="9">
        <f>VLOOKUP(O627,Comisiones!A:N,HLOOKUP(G627,Comisiones!$1:$7,2,0),0)</f>
        <v>0.18</v>
      </c>
      <c r="U627" s="9">
        <f t="shared" si="100"/>
        <v>504</v>
      </c>
      <c r="V627" s="9">
        <f t="shared" si="105"/>
        <v>264.60000000000002</v>
      </c>
      <c r="W627" s="9">
        <f t="shared" si="106"/>
        <v>90.72</v>
      </c>
      <c r="X627" s="9">
        <f t="shared" si="107"/>
        <v>148.67999999999995</v>
      </c>
      <c r="Y627" s="11">
        <f t="shared" si="108"/>
        <v>0.29499999999999987</v>
      </c>
    </row>
    <row r="628" spans="1:25" x14ac:dyDescent="0.2">
      <c r="A628" s="2">
        <v>627</v>
      </c>
      <c r="B628" s="3">
        <v>45136</v>
      </c>
      <c r="C628" s="2">
        <v>3</v>
      </c>
      <c r="D628" s="2">
        <v>39</v>
      </c>
      <c r="E628" s="2">
        <v>14</v>
      </c>
      <c r="F628" t="str">
        <f t="shared" si="101"/>
        <v>Saturday</v>
      </c>
      <c r="G628" t="str">
        <f t="shared" si="102"/>
        <v>July</v>
      </c>
      <c r="H628" t="str">
        <f>VLOOKUP(C628,Productos!A:B,2,0)</f>
        <v>Producto C</v>
      </c>
      <c r="I628">
        <f>VLOOKUP(Ventas!C628,Productos!A:C,3,0)</f>
        <v>23</v>
      </c>
      <c r="J628">
        <f>VLOOKUP(C628,Productos!$A$1:$D$11,4,0)</f>
        <v>46</v>
      </c>
      <c r="K628" s="7" t="str">
        <f>VLOOKUP(D628,Vendedores!$A$1:$F$5000,6,0)</f>
        <v>Gomez, Maria</v>
      </c>
      <c r="L628" s="7">
        <f>VLOOKUP(D628,Vendedores!$A$1:$E$50000,5,0)</f>
        <v>2483</v>
      </c>
      <c r="M628">
        <f>VLOOKUP(D628,Vendedores!A:F,2,FALSE)</f>
        <v>7</v>
      </c>
      <c r="N628" s="7" t="str">
        <f>VLOOKUP(Ventas!D628,Vendedores!A:G,7,0)</f>
        <v>Vendedor Jr</v>
      </c>
      <c r="O628">
        <f>VLOOKUP(D628,Vendedores!A:H,8,0)</f>
        <v>2</v>
      </c>
      <c r="P628" s="18">
        <f t="shared" si="103"/>
        <v>46</v>
      </c>
      <c r="Q628" s="9">
        <f t="shared" si="99"/>
        <v>24.150000000000002</v>
      </c>
      <c r="R628" s="9">
        <f t="shared" si="109"/>
        <v>23</v>
      </c>
      <c r="S628" s="9">
        <f t="shared" si="104"/>
        <v>24.150000000000002</v>
      </c>
      <c r="T628" s="9">
        <f>VLOOKUP(O628,Comisiones!A:N,HLOOKUP(G628,Comisiones!$1:$7,2,0),0)</f>
        <v>0.18</v>
      </c>
      <c r="U628" s="9">
        <f t="shared" si="100"/>
        <v>644</v>
      </c>
      <c r="V628" s="9">
        <f t="shared" si="105"/>
        <v>338.1</v>
      </c>
      <c r="W628" s="9">
        <f t="shared" si="106"/>
        <v>115.92</v>
      </c>
      <c r="X628" s="9">
        <f t="shared" si="107"/>
        <v>189.97999999999996</v>
      </c>
      <c r="Y628" s="11">
        <f t="shared" si="108"/>
        <v>0.29499999999999993</v>
      </c>
    </row>
    <row r="629" spans="1:25" x14ac:dyDescent="0.2">
      <c r="A629" s="2">
        <v>628</v>
      </c>
      <c r="B629" s="3">
        <v>45137</v>
      </c>
      <c r="C629" s="2">
        <v>4</v>
      </c>
      <c r="D629" s="2">
        <v>7</v>
      </c>
      <c r="E629" s="2">
        <v>16</v>
      </c>
      <c r="F629" t="str">
        <f t="shared" si="101"/>
        <v>Sunday</v>
      </c>
      <c r="G629" t="str">
        <f t="shared" si="102"/>
        <v>July</v>
      </c>
      <c r="H629" t="str">
        <f>VLOOKUP(C629,Productos!A:B,2,0)</f>
        <v>Producto D</v>
      </c>
      <c r="I629">
        <f>VLOOKUP(Ventas!C629,Productos!A:C,3,0)</f>
        <v>14</v>
      </c>
      <c r="J629">
        <f>VLOOKUP(C629,Productos!$A$1:$D$11,4,0)</f>
        <v>28</v>
      </c>
      <c r="K629" s="7" t="str">
        <f>VLOOKUP(D629,Vendedores!$A$1:$F$5000,6,0)</f>
        <v>Sanchez, Antonio</v>
      </c>
      <c r="L629" s="7">
        <f>VLOOKUP(D629,Vendedores!$A$1:$E$50000,5,0)</f>
        <v>1810</v>
      </c>
      <c r="M629">
        <f>VLOOKUP(D629,Vendedores!A:F,2,FALSE)</f>
        <v>8</v>
      </c>
      <c r="N629" s="7" t="str">
        <f>VLOOKUP(Ventas!D629,Vendedores!A:G,7,0)</f>
        <v>Pasante</v>
      </c>
      <c r="O629">
        <f>VLOOKUP(D629,Vendedores!A:H,8,0)</f>
        <v>1</v>
      </c>
      <c r="P629" s="18">
        <f t="shared" si="103"/>
        <v>33.6</v>
      </c>
      <c r="Q629" s="9">
        <f t="shared" si="99"/>
        <v>14.700000000000001</v>
      </c>
      <c r="R629" s="9">
        <f t="shared" si="109"/>
        <v>14</v>
      </c>
      <c r="S629" s="9">
        <f t="shared" si="104"/>
        <v>14.700000000000001</v>
      </c>
      <c r="T629" s="9">
        <f>VLOOKUP(O629,Comisiones!A:N,HLOOKUP(G629,Comisiones!$1:$7,2,0),0)</f>
        <v>0.16</v>
      </c>
      <c r="U629" s="9">
        <f t="shared" si="100"/>
        <v>537.6</v>
      </c>
      <c r="V629" s="9">
        <f t="shared" si="105"/>
        <v>235.20000000000002</v>
      </c>
      <c r="W629" s="9">
        <f t="shared" si="106"/>
        <v>86.016000000000005</v>
      </c>
      <c r="X629" s="9">
        <f t="shared" si="107"/>
        <v>216.38400000000001</v>
      </c>
      <c r="Y629" s="11">
        <f t="shared" si="108"/>
        <v>0.40250000000000002</v>
      </c>
    </row>
    <row r="630" spans="1:25" x14ac:dyDescent="0.2">
      <c r="A630" s="2">
        <v>629</v>
      </c>
      <c r="B630" s="3">
        <v>45137</v>
      </c>
      <c r="C630" s="2">
        <v>5</v>
      </c>
      <c r="D630" s="2">
        <v>22</v>
      </c>
      <c r="E630" s="2">
        <v>15</v>
      </c>
      <c r="F630" t="str">
        <f t="shared" si="101"/>
        <v>Sunday</v>
      </c>
      <c r="G630" t="str">
        <f t="shared" si="102"/>
        <v>July</v>
      </c>
      <c r="H630" t="str">
        <f>VLOOKUP(C630,Productos!A:B,2,0)</f>
        <v>Producto E</v>
      </c>
      <c r="I630">
        <f>VLOOKUP(Ventas!C630,Productos!A:C,3,0)</f>
        <v>24</v>
      </c>
      <c r="J630">
        <f>VLOOKUP(C630,Productos!$A$1:$D$11,4,0)</f>
        <v>48</v>
      </c>
      <c r="K630" s="7" t="str">
        <f>VLOOKUP(D630,Vendedores!$A$1:$F$5000,6,0)</f>
        <v>Lopez, Ana</v>
      </c>
      <c r="L630" s="7">
        <f>VLOOKUP(D630,Vendedores!$A$1:$E$50000,5,0)</f>
        <v>1601</v>
      </c>
      <c r="M630">
        <f>VLOOKUP(D630,Vendedores!A:F,2,FALSE)</f>
        <v>8</v>
      </c>
      <c r="N630" s="7" t="str">
        <f>VLOOKUP(Ventas!D630,Vendedores!A:G,7,0)</f>
        <v>Pasante</v>
      </c>
      <c r="O630">
        <f>VLOOKUP(D630,Vendedores!A:H,8,0)</f>
        <v>1</v>
      </c>
      <c r="P630" s="18">
        <f t="shared" si="103"/>
        <v>57.599999999999994</v>
      </c>
      <c r="Q630" s="9">
        <f t="shared" si="99"/>
        <v>24</v>
      </c>
      <c r="R630" s="9">
        <f t="shared" si="109"/>
        <v>24</v>
      </c>
      <c r="S630" s="9">
        <f t="shared" si="104"/>
        <v>24</v>
      </c>
      <c r="T630" s="9">
        <f>VLOOKUP(O630,Comisiones!A:N,HLOOKUP(G630,Comisiones!$1:$7,2,0),0)</f>
        <v>0.16</v>
      </c>
      <c r="U630" s="9">
        <f t="shared" si="100"/>
        <v>863.99999999999989</v>
      </c>
      <c r="V630" s="9">
        <f t="shared" si="105"/>
        <v>360</v>
      </c>
      <c r="W630" s="9">
        <f t="shared" si="106"/>
        <v>138.23999999999998</v>
      </c>
      <c r="X630" s="9">
        <f t="shared" si="107"/>
        <v>365.75999999999988</v>
      </c>
      <c r="Y630" s="11">
        <f t="shared" si="108"/>
        <v>0.42333333333333323</v>
      </c>
    </row>
    <row r="631" spans="1:25" x14ac:dyDescent="0.2">
      <c r="A631" s="2">
        <v>630</v>
      </c>
      <c r="B631" s="3">
        <v>45137</v>
      </c>
      <c r="C631" s="2">
        <v>7</v>
      </c>
      <c r="D631" s="2">
        <v>35</v>
      </c>
      <c r="E631" s="2">
        <v>17</v>
      </c>
      <c r="F631" t="str">
        <f t="shared" si="101"/>
        <v>Sunday</v>
      </c>
      <c r="G631" t="str">
        <f t="shared" si="102"/>
        <v>July</v>
      </c>
      <c r="H631" t="str">
        <f>VLOOKUP(C631,Productos!A:B,2,0)</f>
        <v>Producto G</v>
      </c>
      <c r="I631">
        <f>VLOOKUP(Ventas!C631,Productos!A:C,3,0)</f>
        <v>17</v>
      </c>
      <c r="J631">
        <f>VLOOKUP(C631,Productos!$A$1:$D$11,4,0)</f>
        <v>34</v>
      </c>
      <c r="K631" s="7" t="str">
        <f>VLOOKUP(D631,Vendedores!$A$1:$F$5000,6,0)</f>
        <v>Garcia, David</v>
      </c>
      <c r="L631" s="7">
        <f>VLOOKUP(D631,Vendedores!$A$1:$E$50000,5,0)</f>
        <v>2383</v>
      </c>
      <c r="M631">
        <f>VLOOKUP(D631,Vendedores!A:F,2,FALSE)</f>
        <v>7</v>
      </c>
      <c r="N631" s="7" t="str">
        <f>VLOOKUP(Ventas!D631,Vendedores!A:G,7,0)</f>
        <v>Vendedor Jr</v>
      </c>
      <c r="O631">
        <f>VLOOKUP(D631,Vendedores!A:H,8,0)</f>
        <v>2</v>
      </c>
      <c r="P631" s="18">
        <f t="shared" si="103"/>
        <v>40.799999999999997</v>
      </c>
      <c r="Q631" s="9">
        <f t="shared" si="99"/>
        <v>17</v>
      </c>
      <c r="R631" s="9">
        <f t="shared" si="109"/>
        <v>17</v>
      </c>
      <c r="S631" s="9">
        <f t="shared" si="104"/>
        <v>17</v>
      </c>
      <c r="T631" s="9">
        <f>VLOOKUP(O631,Comisiones!A:N,HLOOKUP(G631,Comisiones!$1:$7,2,0),0)</f>
        <v>0.18</v>
      </c>
      <c r="U631" s="9">
        <f t="shared" si="100"/>
        <v>693.59999999999991</v>
      </c>
      <c r="V631" s="9">
        <f t="shared" si="105"/>
        <v>289</v>
      </c>
      <c r="W631" s="9">
        <f t="shared" si="106"/>
        <v>124.84799999999998</v>
      </c>
      <c r="X631" s="9">
        <f t="shared" si="107"/>
        <v>279.75199999999995</v>
      </c>
      <c r="Y631" s="11">
        <f t="shared" si="108"/>
        <v>0.40333333333333332</v>
      </c>
    </row>
    <row r="632" spans="1:25" x14ac:dyDescent="0.2">
      <c r="A632" s="2">
        <v>631</v>
      </c>
      <c r="B632" s="3">
        <v>45138</v>
      </c>
      <c r="C632" s="2">
        <v>6</v>
      </c>
      <c r="D632" s="2">
        <v>3</v>
      </c>
      <c r="E632" s="2">
        <v>17</v>
      </c>
      <c r="F632" t="str">
        <f t="shared" si="101"/>
        <v>Monday</v>
      </c>
      <c r="G632" t="str">
        <f t="shared" si="102"/>
        <v>July</v>
      </c>
      <c r="H632" t="str">
        <f>VLOOKUP(C632,Productos!A:B,2,0)</f>
        <v>Producto F</v>
      </c>
      <c r="I632">
        <f>VLOOKUP(Ventas!C632,Productos!A:C,3,0)</f>
        <v>16</v>
      </c>
      <c r="J632">
        <f>VLOOKUP(C632,Productos!$A$1:$D$11,4,0)</f>
        <v>32</v>
      </c>
      <c r="K632" s="7" t="str">
        <f>VLOOKUP(D632,Vendedores!$A$1:$F$5000,6,0)</f>
        <v>Gonzalez, Pedro</v>
      </c>
      <c r="L632" s="7">
        <f>VLOOKUP(D632,Vendedores!$A$1:$E$50000,5,0)</f>
        <v>5010</v>
      </c>
      <c r="M632">
        <f>VLOOKUP(D632,Vendedores!A:F,2,FALSE)</f>
        <v>4</v>
      </c>
      <c r="N632" s="7" t="str">
        <f>VLOOKUP(Ventas!D632,Vendedores!A:G,7,0)</f>
        <v>Jefe</v>
      </c>
      <c r="O632">
        <f>VLOOKUP(D632,Vendedores!A:H,8,0)</f>
        <v>3</v>
      </c>
      <c r="P632" s="18">
        <f t="shared" si="103"/>
        <v>32</v>
      </c>
      <c r="Q632" s="9">
        <f t="shared" si="99"/>
        <v>16</v>
      </c>
      <c r="R632" s="9">
        <f t="shared" si="109"/>
        <v>16</v>
      </c>
      <c r="S632" s="9">
        <f t="shared" si="104"/>
        <v>16</v>
      </c>
      <c r="T632" s="9">
        <f>VLOOKUP(O632,Comisiones!A:N,HLOOKUP(G632,Comisiones!$1:$7,2,0),0)</f>
        <v>0.2</v>
      </c>
      <c r="U632" s="9">
        <f t="shared" si="100"/>
        <v>544</v>
      </c>
      <c r="V632" s="9">
        <f t="shared" si="105"/>
        <v>272</v>
      </c>
      <c r="W632" s="9">
        <f t="shared" si="106"/>
        <v>108.80000000000001</v>
      </c>
      <c r="X632" s="9">
        <f t="shared" si="107"/>
        <v>163.19999999999999</v>
      </c>
      <c r="Y632" s="11">
        <f t="shared" si="108"/>
        <v>0.3</v>
      </c>
    </row>
    <row r="633" spans="1:25" x14ac:dyDescent="0.2">
      <c r="A633" s="2">
        <v>632</v>
      </c>
      <c r="B633" s="3">
        <v>45138</v>
      </c>
      <c r="C633" s="2">
        <v>4</v>
      </c>
      <c r="D633" s="2">
        <v>29</v>
      </c>
      <c r="E633" s="2">
        <v>16</v>
      </c>
      <c r="F633" t="str">
        <f t="shared" si="101"/>
        <v>Monday</v>
      </c>
      <c r="G633" t="str">
        <f t="shared" si="102"/>
        <v>July</v>
      </c>
      <c r="H633" t="str">
        <f>VLOOKUP(C633,Productos!A:B,2,0)</f>
        <v>Producto D</v>
      </c>
      <c r="I633">
        <f>VLOOKUP(Ventas!C633,Productos!A:C,3,0)</f>
        <v>14</v>
      </c>
      <c r="J633">
        <f>VLOOKUP(C633,Productos!$A$1:$D$11,4,0)</f>
        <v>28</v>
      </c>
      <c r="K633" s="7" t="str">
        <f>VLOOKUP(D633,Vendedores!$A$1:$F$5000,6,0)</f>
        <v>Rodriguez, Jose</v>
      </c>
      <c r="L633" s="7">
        <f>VLOOKUP(D633,Vendedores!$A$1:$E$50000,5,0)</f>
        <v>4645</v>
      </c>
      <c r="M633">
        <f>VLOOKUP(D633,Vendedores!A:F,2,FALSE)</f>
        <v>5</v>
      </c>
      <c r="N633" s="7" t="str">
        <f>VLOOKUP(Ventas!D633,Vendedores!A:G,7,0)</f>
        <v>Vendedor Sr</v>
      </c>
      <c r="O633">
        <f>VLOOKUP(D633,Vendedores!A:H,8,0)</f>
        <v>2</v>
      </c>
      <c r="P633" s="18">
        <f t="shared" si="103"/>
        <v>28</v>
      </c>
      <c r="Q633" s="9">
        <f t="shared" si="99"/>
        <v>14.700000000000001</v>
      </c>
      <c r="R633" s="9">
        <f t="shared" si="109"/>
        <v>14</v>
      </c>
      <c r="S633" s="9">
        <f t="shared" si="104"/>
        <v>14.700000000000001</v>
      </c>
      <c r="T633" s="9">
        <f>VLOOKUP(O633,Comisiones!A:N,HLOOKUP(G633,Comisiones!$1:$7,2,0),0)</f>
        <v>0.18</v>
      </c>
      <c r="U633" s="9">
        <f t="shared" si="100"/>
        <v>448</v>
      </c>
      <c r="V633" s="9">
        <f t="shared" si="105"/>
        <v>235.20000000000002</v>
      </c>
      <c r="W633" s="9">
        <f t="shared" si="106"/>
        <v>80.64</v>
      </c>
      <c r="X633" s="9">
        <f t="shared" si="107"/>
        <v>132.15999999999997</v>
      </c>
      <c r="Y633" s="11">
        <f t="shared" si="108"/>
        <v>0.29499999999999993</v>
      </c>
    </row>
    <row r="634" spans="1:25" x14ac:dyDescent="0.2">
      <c r="A634" s="2">
        <v>633</v>
      </c>
      <c r="B634" s="3">
        <v>45138</v>
      </c>
      <c r="C634" s="2">
        <v>1</v>
      </c>
      <c r="D634" s="2">
        <v>39</v>
      </c>
      <c r="E634" s="2">
        <v>3</v>
      </c>
      <c r="F634" t="str">
        <f t="shared" si="101"/>
        <v>Monday</v>
      </c>
      <c r="G634" t="str">
        <f t="shared" si="102"/>
        <v>July</v>
      </c>
      <c r="H634" t="str">
        <f>VLOOKUP(C634,Productos!A:B,2,0)</f>
        <v>Producto A</v>
      </c>
      <c r="I634">
        <f>VLOOKUP(Ventas!C634,Productos!A:C,3,0)</f>
        <v>10</v>
      </c>
      <c r="J634">
        <f>VLOOKUP(C634,Productos!$A$1:$D$11,4,0)</f>
        <v>20</v>
      </c>
      <c r="K634" s="7" t="str">
        <f>VLOOKUP(D634,Vendedores!$A$1:$F$5000,6,0)</f>
        <v>Gomez, Maria</v>
      </c>
      <c r="L634" s="7">
        <f>VLOOKUP(D634,Vendedores!$A$1:$E$50000,5,0)</f>
        <v>2483</v>
      </c>
      <c r="M634">
        <f>VLOOKUP(D634,Vendedores!A:F,2,FALSE)</f>
        <v>7</v>
      </c>
      <c r="N634" s="7" t="str">
        <f>VLOOKUP(Ventas!D634,Vendedores!A:G,7,0)</f>
        <v>Vendedor Jr</v>
      </c>
      <c r="O634">
        <f>VLOOKUP(D634,Vendedores!A:H,8,0)</f>
        <v>2</v>
      </c>
      <c r="P634" s="18">
        <f t="shared" si="103"/>
        <v>20</v>
      </c>
      <c r="Q634" s="9">
        <f t="shared" si="99"/>
        <v>10.5</v>
      </c>
      <c r="R634" s="9">
        <f t="shared" si="109"/>
        <v>10</v>
      </c>
      <c r="S634" s="9">
        <f t="shared" si="104"/>
        <v>10.5</v>
      </c>
      <c r="T634" s="9">
        <f>VLOOKUP(O634,Comisiones!A:N,HLOOKUP(G634,Comisiones!$1:$7,2,0),0)</f>
        <v>0.18</v>
      </c>
      <c r="U634" s="9">
        <f t="shared" si="100"/>
        <v>60</v>
      </c>
      <c r="V634" s="9">
        <f t="shared" si="105"/>
        <v>31.5</v>
      </c>
      <c r="W634" s="9">
        <f t="shared" si="106"/>
        <v>10.799999999999999</v>
      </c>
      <c r="X634" s="9">
        <f t="shared" si="107"/>
        <v>17.700000000000003</v>
      </c>
      <c r="Y634" s="11">
        <f t="shared" si="108"/>
        <v>0.29500000000000004</v>
      </c>
    </row>
    <row r="635" spans="1:25" x14ac:dyDescent="0.2">
      <c r="A635" s="2">
        <v>634</v>
      </c>
      <c r="B635" s="3">
        <v>45139</v>
      </c>
      <c r="C635" s="2">
        <v>8</v>
      </c>
      <c r="D635" s="2">
        <v>15</v>
      </c>
      <c r="E635" s="2">
        <v>9</v>
      </c>
      <c r="F635" t="str">
        <f t="shared" si="101"/>
        <v>Tuesday</v>
      </c>
      <c r="G635" t="str">
        <f t="shared" si="102"/>
        <v>August</v>
      </c>
      <c r="H635" t="str">
        <f>VLOOKUP(C635,Productos!A:B,2,0)</f>
        <v>Producto H</v>
      </c>
      <c r="I635">
        <f>VLOOKUP(Ventas!C635,Productos!A:C,3,0)</f>
        <v>14</v>
      </c>
      <c r="J635">
        <f>VLOOKUP(C635,Productos!$A$1:$D$11,4,0)</f>
        <v>28</v>
      </c>
      <c r="K635" s="7" t="str">
        <f>VLOOKUP(D635,Vendedores!$A$1:$F$5000,6,0)</f>
        <v>Gomez, David</v>
      </c>
      <c r="L635" s="7">
        <f>VLOOKUP(D635,Vendedores!$A$1:$E$50000,5,0)</f>
        <v>1821</v>
      </c>
      <c r="M635">
        <f>VLOOKUP(D635,Vendedores!A:F,2,FALSE)</f>
        <v>8</v>
      </c>
      <c r="N635" s="7" t="str">
        <f>VLOOKUP(Ventas!D635,Vendedores!A:G,7,0)</f>
        <v>Pasante</v>
      </c>
      <c r="O635">
        <f>VLOOKUP(D635,Vendedores!A:H,8,0)</f>
        <v>1</v>
      </c>
      <c r="P635" s="18">
        <f t="shared" si="103"/>
        <v>28</v>
      </c>
      <c r="Q635" s="9">
        <f t="shared" si="99"/>
        <v>14</v>
      </c>
      <c r="R635" s="9">
        <f t="shared" si="109"/>
        <v>14</v>
      </c>
      <c r="S635" s="9">
        <f t="shared" si="104"/>
        <v>14</v>
      </c>
      <c r="T635" s="9">
        <f>VLOOKUP(O635,Comisiones!A:N,HLOOKUP(G635,Comisiones!$1:$7,2,0),0)</f>
        <v>0.13</v>
      </c>
      <c r="U635" s="9">
        <f t="shared" si="100"/>
        <v>252</v>
      </c>
      <c r="V635" s="9">
        <f t="shared" si="105"/>
        <v>126</v>
      </c>
      <c r="W635" s="9">
        <f t="shared" si="106"/>
        <v>32.76</v>
      </c>
      <c r="X635" s="9">
        <f t="shared" si="107"/>
        <v>93.240000000000009</v>
      </c>
      <c r="Y635" s="11">
        <f t="shared" si="108"/>
        <v>0.37000000000000005</v>
      </c>
    </row>
    <row r="636" spans="1:25" x14ac:dyDescent="0.2">
      <c r="A636" s="2">
        <v>635</v>
      </c>
      <c r="B636" s="3">
        <v>45139</v>
      </c>
      <c r="C636" s="2">
        <v>9</v>
      </c>
      <c r="D636" s="2">
        <v>28</v>
      </c>
      <c r="E636" s="2">
        <v>25</v>
      </c>
      <c r="F636" t="str">
        <f t="shared" si="101"/>
        <v>Tuesday</v>
      </c>
      <c r="G636" t="str">
        <f t="shared" si="102"/>
        <v>August</v>
      </c>
      <c r="H636" t="str">
        <f>VLOOKUP(C636,Productos!A:B,2,0)</f>
        <v>Producto I</v>
      </c>
      <c r="I636">
        <f>VLOOKUP(Ventas!C636,Productos!A:C,3,0)</f>
        <v>26</v>
      </c>
      <c r="J636">
        <f>VLOOKUP(C636,Productos!$A$1:$D$11,4,0)</f>
        <v>52</v>
      </c>
      <c r="K636" s="7" t="str">
        <f>VLOOKUP(D636,Vendedores!$A$1:$F$5000,6,0)</f>
        <v>Garcia, Manuel</v>
      </c>
      <c r="L636" s="7">
        <f>VLOOKUP(D636,Vendedores!$A$1:$E$50000,5,0)</f>
        <v>5249</v>
      </c>
      <c r="M636">
        <f>VLOOKUP(D636,Vendedores!A:F,2,FALSE)</f>
        <v>4</v>
      </c>
      <c r="N636" s="7" t="str">
        <f>VLOOKUP(Ventas!D636,Vendedores!A:G,7,0)</f>
        <v>Jefe</v>
      </c>
      <c r="O636">
        <f>VLOOKUP(D636,Vendedores!A:H,8,0)</f>
        <v>3</v>
      </c>
      <c r="P636" s="18">
        <f t="shared" si="103"/>
        <v>52</v>
      </c>
      <c r="Q636" s="9">
        <f t="shared" si="99"/>
        <v>26</v>
      </c>
      <c r="R636" s="9">
        <f t="shared" si="109"/>
        <v>26</v>
      </c>
      <c r="S636" s="9">
        <f t="shared" si="104"/>
        <v>26</v>
      </c>
      <c r="T636" s="9">
        <f>VLOOKUP(O636,Comisiones!A:N,HLOOKUP(G636,Comisiones!$1:$7,2,0),0)</f>
        <v>0.15</v>
      </c>
      <c r="U636" s="9">
        <f t="shared" si="100"/>
        <v>1300</v>
      </c>
      <c r="V636" s="9">
        <f t="shared" si="105"/>
        <v>650</v>
      </c>
      <c r="W636" s="9">
        <f t="shared" si="106"/>
        <v>195</v>
      </c>
      <c r="X636" s="9">
        <f t="shared" si="107"/>
        <v>455</v>
      </c>
      <c r="Y636" s="11">
        <f t="shared" si="108"/>
        <v>0.35</v>
      </c>
    </row>
    <row r="637" spans="1:25" x14ac:dyDescent="0.2">
      <c r="A637" s="2">
        <v>636</v>
      </c>
      <c r="B637" s="3">
        <v>45139</v>
      </c>
      <c r="C637" s="2">
        <v>4</v>
      </c>
      <c r="D637" s="2">
        <v>6</v>
      </c>
      <c r="E637" s="2">
        <v>10</v>
      </c>
      <c r="F637" t="str">
        <f t="shared" si="101"/>
        <v>Tuesday</v>
      </c>
      <c r="G637" t="str">
        <f t="shared" si="102"/>
        <v>August</v>
      </c>
      <c r="H637" t="str">
        <f>VLOOKUP(C637,Productos!A:B,2,0)</f>
        <v>Producto D</v>
      </c>
      <c r="I637">
        <f>VLOOKUP(Ventas!C637,Productos!A:C,3,0)</f>
        <v>14</v>
      </c>
      <c r="J637">
        <f>VLOOKUP(C637,Productos!$A$1:$D$11,4,0)</f>
        <v>28</v>
      </c>
      <c r="K637" s="7" t="str">
        <f>VLOOKUP(D637,Vendedores!$A$1:$F$5000,6,0)</f>
        <v>Martinez, Pilar</v>
      </c>
      <c r="L637" s="7">
        <f>VLOOKUP(D637,Vendedores!$A$1:$E$50000,5,0)</f>
        <v>2700</v>
      </c>
      <c r="M637">
        <f>VLOOKUP(D637,Vendedores!A:F,2,FALSE)</f>
        <v>2</v>
      </c>
      <c r="N637" s="7" t="str">
        <f>VLOOKUP(Ventas!D637,Vendedores!A:G,7,0)</f>
        <v>Director</v>
      </c>
      <c r="O637">
        <f>VLOOKUP(D637,Vendedores!A:H,8,0)</f>
        <v>4</v>
      </c>
      <c r="P637" s="18">
        <f t="shared" si="103"/>
        <v>25.2</v>
      </c>
      <c r="Q637" s="9">
        <f t="shared" si="99"/>
        <v>14.700000000000001</v>
      </c>
      <c r="R637" s="9">
        <f t="shared" si="109"/>
        <v>14</v>
      </c>
      <c r="S637" s="9">
        <f t="shared" si="104"/>
        <v>14.700000000000001</v>
      </c>
      <c r="T637" s="9">
        <f>VLOOKUP(O637,Comisiones!A:N,HLOOKUP(G637,Comisiones!$1:$7,2,0),0)</f>
        <v>0.17</v>
      </c>
      <c r="U637" s="9">
        <f t="shared" si="100"/>
        <v>252</v>
      </c>
      <c r="V637" s="9">
        <f t="shared" si="105"/>
        <v>147</v>
      </c>
      <c r="W637" s="9">
        <f t="shared" si="106"/>
        <v>42.84</v>
      </c>
      <c r="X637" s="9">
        <f t="shared" si="107"/>
        <v>62.16</v>
      </c>
      <c r="Y637" s="11">
        <f t="shared" si="108"/>
        <v>0.24666666666666665</v>
      </c>
    </row>
    <row r="638" spans="1:25" x14ac:dyDescent="0.2">
      <c r="A638" s="2">
        <v>637</v>
      </c>
      <c r="B638" s="3">
        <v>45140</v>
      </c>
      <c r="C638" s="2">
        <v>3</v>
      </c>
      <c r="D638" s="2">
        <v>25</v>
      </c>
      <c r="E638" s="2">
        <v>16</v>
      </c>
      <c r="F638" t="str">
        <f t="shared" si="101"/>
        <v>Wednesday</v>
      </c>
      <c r="G638" t="str">
        <f t="shared" si="102"/>
        <v>August</v>
      </c>
      <c r="H638" t="str">
        <f>VLOOKUP(C638,Productos!A:B,2,0)</f>
        <v>Producto C</v>
      </c>
      <c r="I638">
        <f>VLOOKUP(Ventas!C638,Productos!A:C,3,0)</f>
        <v>23</v>
      </c>
      <c r="J638">
        <f>VLOOKUP(C638,Productos!$A$1:$D$11,4,0)</f>
        <v>46</v>
      </c>
      <c r="K638" s="7" t="str">
        <f>VLOOKUP(D638,Vendedores!$A$1:$F$5000,6,0)</f>
        <v>Perez, Laura</v>
      </c>
      <c r="L638" s="7">
        <f>VLOOKUP(D638,Vendedores!$A$1:$E$50000,5,0)</f>
        <v>3586</v>
      </c>
      <c r="M638">
        <f>VLOOKUP(D638,Vendedores!A:F,2,FALSE)</f>
        <v>6</v>
      </c>
      <c r="N638" s="7" t="str">
        <f>VLOOKUP(Ventas!D638,Vendedores!A:G,7,0)</f>
        <v>Vendedor Ssr</v>
      </c>
      <c r="O638">
        <f>VLOOKUP(D638,Vendedores!A:H,8,0)</f>
        <v>2</v>
      </c>
      <c r="P638" s="18">
        <f t="shared" si="103"/>
        <v>46</v>
      </c>
      <c r="Q638" s="9">
        <f t="shared" si="99"/>
        <v>24.150000000000002</v>
      </c>
      <c r="R638" s="9">
        <f t="shared" si="109"/>
        <v>23</v>
      </c>
      <c r="S638" s="9">
        <f t="shared" si="104"/>
        <v>24.150000000000002</v>
      </c>
      <c r="T638" s="9">
        <f>VLOOKUP(O638,Comisiones!A:N,HLOOKUP(G638,Comisiones!$1:$7,2,0),0)</f>
        <v>0.14000000000000001</v>
      </c>
      <c r="U638" s="9">
        <f t="shared" si="100"/>
        <v>736</v>
      </c>
      <c r="V638" s="9">
        <f t="shared" si="105"/>
        <v>386.40000000000003</v>
      </c>
      <c r="W638" s="9">
        <f t="shared" si="106"/>
        <v>103.04</v>
      </c>
      <c r="X638" s="9">
        <f t="shared" si="107"/>
        <v>246.55999999999995</v>
      </c>
      <c r="Y638" s="11">
        <f t="shared" si="108"/>
        <v>0.33499999999999991</v>
      </c>
    </row>
    <row r="639" spans="1:25" x14ac:dyDescent="0.2">
      <c r="A639" s="2">
        <v>638</v>
      </c>
      <c r="B639" s="3">
        <v>45140</v>
      </c>
      <c r="C639" s="2">
        <v>7</v>
      </c>
      <c r="D639" s="2">
        <v>39</v>
      </c>
      <c r="E639" s="2">
        <v>15</v>
      </c>
      <c r="F639" t="str">
        <f t="shared" si="101"/>
        <v>Wednesday</v>
      </c>
      <c r="G639" t="str">
        <f t="shared" si="102"/>
        <v>August</v>
      </c>
      <c r="H639" t="str">
        <f>VLOOKUP(C639,Productos!A:B,2,0)</f>
        <v>Producto G</v>
      </c>
      <c r="I639">
        <f>VLOOKUP(Ventas!C639,Productos!A:C,3,0)</f>
        <v>17</v>
      </c>
      <c r="J639">
        <f>VLOOKUP(C639,Productos!$A$1:$D$11,4,0)</f>
        <v>34</v>
      </c>
      <c r="K639" s="7" t="str">
        <f>VLOOKUP(D639,Vendedores!$A$1:$F$5000,6,0)</f>
        <v>Gomez, Maria</v>
      </c>
      <c r="L639" s="7">
        <f>VLOOKUP(D639,Vendedores!$A$1:$E$50000,5,0)</f>
        <v>2483</v>
      </c>
      <c r="M639">
        <f>VLOOKUP(D639,Vendedores!A:F,2,FALSE)</f>
        <v>7</v>
      </c>
      <c r="N639" s="7" t="str">
        <f>VLOOKUP(Ventas!D639,Vendedores!A:G,7,0)</f>
        <v>Vendedor Jr</v>
      </c>
      <c r="O639">
        <f>VLOOKUP(D639,Vendedores!A:H,8,0)</f>
        <v>2</v>
      </c>
      <c r="P639" s="18">
        <f t="shared" si="103"/>
        <v>34</v>
      </c>
      <c r="Q639" s="9">
        <f t="shared" si="99"/>
        <v>17</v>
      </c>
      <c r="R639" s="9">
        <f t="shared" si="109"/>
        <v>17</v>
      </c>
      <c r="S639" s="9">
        <f t="shared" si="104"/>
        <v>17</v>
      </c>
      <c r="T639" s="9">
        <f>VLOOKUP(O639,Comisiones!A:N,HLOOKUP(G639,Comisiones!$1:$7,2,0),0)</f>
        <v>0.14000000000000001</v>
      </c>
      <c r="U639" s="9">
        <f t="shared" si="100"/>
        <v>510</v>
      </c>
      <c r="V639" s="9">
        <f t="shared" si="105"/>
        <v>255</v>
      </c>
      <c r="W639" s="9">
        <f t="shared" si="106"/>
        <v>71.400000000000006</v>
      </c>
      <c r="X639" s="9">
        <f t="shared" si="107"/>
        <v>183.60000000000002</v>
      </c>
      <c r="Y639" s="11">
        <f t="shared" si="108"/>
        <v>0.36000000000000004</v>
      </c>
    </row>
    <row r="640" spans="1:25" x14ac:dyDescent="0.2">
      <c r="A640" s="2">
        <v>639</v>
      </c>
      <c r="B640" s="3">
        <v>45140</v>
      </c>
      <c r="C640" s="2">
        <v>2</v>
      </c>
      <c r="D640" s="2">
        <v>21</v>
      </c>
      <c r="E640" s="2">
        <v>11</v>
      </c>
      <c r="F640" t="str">
        <f t="shared" si="101"/>
        <v>Wednesday</v>
      </c>
      <c r="G640" t="str">
        <f t="shared" si="102"/>
        <v>August</v>
      </c>
      <c r="H640" t="str">
        <f>VLOOKUP(C640,Productos!A:B,2,0)</f>
        <v>Producto B</v>
      </c>
      <c r="I640">
        <f>VLOOKUP(Ventas!C640,Productos!A:C,3,0)</f>
        <v>14</v>
      </c>
      <c r="J640">
        <f>VLOOKUP(C640,Productos!$A$1:$D$11,4,0)</f>
        <v>28</v>
      </c>
      <c r="K640" s="7" t="str">
        <f>VLOOKUP(D640,Vendedores!$A$1:$F$5000,6,0)</f>
        <v>Fernandez, Juan</v>
      </c>
      <c r="L640" s="7">
        <f>VLOOKUP(D640,Vendedores!$A$1:$E$50000,5,0)</f>
        <v>2616</v>
      </c>
      <c r="M640">
        <f>VLOOKUP(D640,Vendedores!A:F,2,FALSE)</f>
        <v>7</v>
      </c>
      <c r="N640" s="7" t="str">
        <f>VLOOKUP(Ventas!D640,Vendedores!A:G,7,0)</f>
        <v>Vendedor Jr</v>
      </c>
      <c r="O640">
        <f>VLOOKUP(D640,Vendedores!A:H,8,0)</f>
        <v>2</v>
      </c>
      <c r="P640" s="18">
        <f t="shared" si="103"/>
        <v>28</v>
      </c>
      <c r="Q640" s="9">
        <f t="shared" si="99"/>
        <v>14.700000000000001</v>
      </c>
      <c r="R640" s="9">
        <f t="shared" si="109"/>
        <v>14</v>
      </c>
      <c r="S640" s="9">
        <f t="shared" si="104"/>
        <v>14.700000000000001</v>
      </c>
      <c r="T640" s="9">
        <f>VLOOKUP(O640,Comisiones!A:N,HLOOKUP(G640,Comisiones!$1:$7,2,0),0)</f>
        <v>0.14000000000000001</v>
      </c>
      <c r="U640" s="9">
        <f t="shared" si="100"/>
        <v>308</v>
      </c>
      <c r="V640" s="9">
        <f t="shared" si="105"/>
        <v>161.70000000000002</v>
      </c>
      <c r="W640" s="9">
        <f t="shared" si="106"/>
        <v>43.120000000000005</v>
      </c>
      <c r="X640" s="9">
        <f t="shared" si="107"/>
        <v>103.17999999999998</v>
      </c>
      <c r="Y640" s="11">
        <f t="shared" si="108"/>
        <v>0.33499999999999991</v>
      </c>
    </row>
    <row r="641" spans="1:25" x14ac:dyDescent="0.2">
      <c r="A641" s="2">
        <v>640</v>
      </c>
      <c r="B641" s="3">
        <v>45141</v>
      </c>
      <c r="C641" s="2">
        <v>9</v>
      </c>
      <c r="D641" s="2">
        <v>40</v>
      </c>
      <c r="E641" s="2">
        <v>14</v>
      </c>
      <c r="F641" t="str">
        <f t="shared" si="101"/>
        <v>Thursday</v>
      </c>
      <c r="G641" t="str">
        <f t="shared" si="102"/>
        <v>August</v>
      </c>
      <c r="H641" t="str">
        <f>VLOOKUP(C641,Productos!A:B,2,0)</f>
        <v>Producto I</v>
      </c>
      <c r="I641">
        <f>VLOOKUP(Ventas!C641,Productos!A:C,3,0)</f>
        <v>26</v>
      </c>
      <c r="J641">
        <f>VLOOKUP(C641,Productos!$A$1:$D$11,4,0)</f>
        <v>52</v>
      </c>
      <c r="K641" s="7" t="str">
        <f>VLOOKUP(D641,Vendedores!$A$1:$F$5000,6,0)</f>
        <v>Martin, Carmen</v>
      </c>
      <c r="L641" s="7">
        <f>VLOOKUP(D641,Vendedores!$A$1:$E$50000,5,0)</f>
        <v>1598</v>
      </c>
      <c r="M641">
        <f>VLOOKUP(D641,Vendedores!A:F,2,FALSE)</f>
        <v>8</v>
      </c>
      <c r="N641" s="7" t="str">
        <f>VLOOKUP(Ventas!D641,Vendedores!A:G,7,0)</f>
        <v>Pasante</v>
      </c>
      <c r="O641">
        <f>VLOOKUP(D641,Vendedores!A:H,8,0)</f>
        <v>1</v>
      </c>
      <c r="P641" s="18">
        <f t="shared" si="103"/>
        <v>52</v>
      </c>
      <c r="Q641" s="9">
        <f t="shared" si="99"/>
        <v>26</v>
      </c>
      <c r="R641" s="9">
        <f t="shared" si="109"/>
        <v>26</v>
      </c>
      <c r="S641" s="9">
        <f t="shared" si="104"/>
        <v>26</v>
      </c>
      <c r="T641" s="9">
        <f>VLOOKUP(O641,Comisiones!A:N,HLOOKUP(G641,Comisiones!$1:$7,2,0),0)</f>
        <v>0.13</v>
      </c>
      <c r="U641" s="9">
        <f t="shared" si="100"/>
        <v>728</v>
      </c>
      <c r="V641" s="9">
        <f t="shared" si="105"/>
        <v>364</v>
      </c>
      <c r="W641" s="9">
        <f t="shared" si="106"/>
        <v>94.64</v>
      </c>
      <c r="X641" s="9">
        <f t="shared" si="107"/>
        <v>269.36</v>
      </c>
      <c r="Y641" s="11">
        <f t="shared" si="108"/>
        <v>0.37</v>
      </c>
    </row>
    <row r="642" spans="1:25" x14ac:dyDescent="0.2">
      <c r="A642" s="2">
        <v>641</v>
      </c>
      <c r="B642" s="3">
        <v>45141</v>
      </c>
      <c r="C642" s="2">
        <v>6</v>
      </c>
      <c r="D642" s="2">
        <v>19</v>
      </c>
      <c r="E642" s="2">
        <v>11</v>
      </c>
      <c r="F642" t="str">
        <f t="shared" si="101"/>
        <v>Thursday</v>
      </c>
      <c r="G642" t="str">
        <f t="shared" si="102"/>
        <v>August</v>
      </c>
      <c r="H642" t="str">
        <f>VLOOKUP(C642,Productos!A:B,2,0)</f>
        <v>Producto F</v>
      </c>
      <c r="I642">
        <f>VLOOKUP(Ventas!C642,Productos!A:C,3,0)</f>
        <v>16</v>
      </c>
      <c r="J642">
        <f>VLOOKUP(C642,Productos!$A$1:$D$11,4,0)</f>
        <v>32</v>
      </c>
      <c r="K642" s="7" t="str">
        <f>VLOOKUP(D642,Vendedores!$A$1:$F$5000,6,0)</f>
        <v>Rodriguez, Maria</v>
      </c>
      <c r="L642" s="7">
        <f>VLOOKUP(D642,Vendedores!$A$1:$E$50000,5,0)</f>
        <v>4862</v>
      </c>
      <c r="M642">
        <f>VLOOKUP(D642,Vendedores!A:F,2,FALSE)</f>
        <v>5</v>
      </c>
      <c r="N642" s="7" t="str">
        <f>VLOOKUP(Ventas!D642,Vendedores!A:G,7,0)</f>
        <v>Vendedor Sr</v>
      </c>
      <c r="O642">
        <f>VLOOKUP(D642,Vendedores!A:H,8,0)</f>
        <v>2</v>
      </c>
      <c r="P642" s="18">
        <f t="shared" si="103"/>
        <v>32</v>
      </c>
      <c r="Q642" s="9">
        <f t="shared" ref="Q642:Q705" si="110">IF(AND(OR(H642="Producto A",H642="Producto B",H642="Producto C",H642="Producto D"),OR(G642="June",G642="July",G642="August")),I642 * 1.05,I642)</f>
        <v>16</v>
      </c>
      <c r="R642" s="9">
        <f t="shared" si="109"/>
        <v>16</v>
      </c>
      <c r="S642" s="9">
        <f t="shared" si="104"/>
        <v>16</v>
      </c>
      <c r="T642" s="9">
        <f>VLOOKUP(O642,Comisiones!A:N,HLOOKUP(G642,Comisiones!$1:$7,2,0),0)</f>
        <v>0.14000000000000001</v>
      </c>
      <c r="U642" s="9">
        <f t="shared" ref="U642:U705" si="111">P642*E642</f>
        <v>352</v>
      </c>
      <c r="V642" s="9">
        <f t="shared" si="105"/>
        <v>176</v>
      </c>
      <c r="W642" s="9">
        <f t="shared" si="106"/>
        <v>49.28</v>
      </c>
      <c r="X642" s="9">
        <f t="shared" si="107"/>
        <v>126.72</v>
      </c>
      <c r="Y642" s="11">
        <f t="shared" si="108"/>
        <v>0.36</v>
      </c>
    </row>
    <row r="643" spans="1:25" x14ac:dyDescent="0.2">
      <c r="A643" s="2">
        <v>642</v>
      </c>
      <c r="B643" s="3">
        <v>45141</v>
      </c>
      <c r="C643" s="2">
        <v>4</v>
      </c>
      <c r="D643" s="2">
        <v>32</v>
      </c>
      <c r="E643" s="2">
        <v>12</v>
      </c>
      <c r="F643" t="str">
        <f t="shared" ref="F643:F706" si="112">TEXT(B:B,"dddd")</f>
        <v>Thursday</v>
      </c>
      <c r="G643" t="str">
        <f t="shared" ref="G643:G706" si="113">TEXT(B:B,"mmmm")</f>
        <v>August</v>
      </c>
      <c r="H643" t="str">
        <f>VLOOKUP(C643,Productos!A:B,2,0)</f>
        <v>Producto D</v>
      </c>
      <c r="I643">
        <f>VLOOKUP(Ventas!C643,Productos!A:C,3,0)</f>
        <v>14</v>
      </c>
      <c r="J643">
        <f>VLOOKUP(C643,Productos!$A$1:$D$11,4,0)</f>
        <v>28</v>
      </c>
      <c r="K643" s="7" t="str">
        <f>VLOOKUP(D643,Vendedores!$A$1:$F$5000,6,0)</f>
        <v>Gomez, Javier</v>
      </c>
      <c r="L643" s="7">
        <f>VLOOKUP(D643,Vendedores!$A$1:$E$50000,5,0)</f>
        <v>1612</v>
      </c>
      <c r="M643">
        <f>VLOOKUP(D643,Vendedores!A:F,2,FALSE)</f>
        <v>8</v>
      </c>
      <c r="N643" s="7" t="str">
        <f>VLOOKUP(Ventas!D643,Vendedores!A:G,7,0)</f>
        <v>Pasante</v>
      </c>
      <c r="O643">
        <f>VLOOKUP(D643,Vendedores!A:H,8,0)</f>
        <v>1</v>
      </c>
      <c r="P643" s="18">
        <f t="shared" ref="P643:P706" si="114">IF(OR(M643=1,M643=2,M643=3),J643*0.9,IF(F643="Sunday",J643*1.2,J643))</f>
        <v>28</v>
      </c>
      <c r="Q643" s="9">
        <f t="shared" si="110"/>
        <v>14.700000000000001</v>
      </c>
      <c r="R643" s="9">
        <f t="shared" si="109"/>
        <v>14</v>
      </c>
      <c r="S643" s="9">
        <f t="shared" ref="S643:S706" si="115">IF(AND(OR(C643=1,C643=2,C643=3,C643=4),OR(G643="June",G643="July",G643="August")),I643*1.05,IF(AND(OR(C643=5,C643=6,C643=7,C643=8),OR(G643="December",G643="January",G643="February")),I643*1.07,IF(AND(OR(C643=9,C643=10),OR(G643=G643="December",G643="January",G643="February")),I643*1.1,I643)))</f>
        <v>14.700000000000001</v>
      </c>
      <c r="T643" s="9">
        <f>VLOOKUP(O643,Comisiones!A:N,HLOOKUP(G643,Comisiones!$1:$7,2,0),0)</f>
        <v>0.13</v>
      </c>
      <c r="U643" s="9">
        <f t="shared" si="111"/>
        <v>336</v>
      </c>
      <c r="V643" s="9">
        <f t="shared" ref="V643:V706" si="116">E643*S643</f>
        <v>176.4</v>
      </c>
      <c r="W643" s="9">
        <f t="shared" ref="W643:W706" si="117">U643*T643</f>
        <v>43.68</v>
      </c>
      <c r="X643" s="9">
        <f t="shared" ref="X643:X706" si="118">U643-(V643+W643)</f>
        <v>115.91999999999999</v>
      </c>
      <c r="Y643" s="11">
        <f t="shared" ref="Y643:Y706" si="119">X643/U643</f>
        <v>0.34499999999999997</v>
      </c>
    </row>
    <row r="644" spans="1:25" x14ac:dyDescent="0.2">
      <c r="A644" s="2">
        <v>643</v>
      </c>
      <c r="B644" s="3">
        <v>45142</v>
      </c>
      <c r="C644" s="2">
        <v>10</v>
      </c>
      <c r="D644" s="2">
        <v>36</v>
      </c>
      <c r="E644" s="2">
        <v>14</v>
      </c>
      <c r="F644" t="str">
        <f t="shared" si="112"/>
        <v>Friday</v>
      </c>
      <c r="G644" t="str">
        <f t="shared" si="113"/>
        <v>August</v>
      </c>
      <c r="H644" t="str">
        <f>VLOOKUP(C644,Productos!A:B,2,0)</f>
        <v>Producto J</v>
      </c>
      <c r="I644">
        <f>VLOOKUP(Ventas!C644,Productos!A:C,3,0)</f>
        <v>29</v>
      </c>
      <c r="J644">
        <f>VLOOKUP(C644,Productos!$A$1:$D$11,4,0)</f>
        <v>58</v>
      </c>
      <c r="K644" s="7" t="str">
        <f>VLOOKUP(D644,Vendedores!$A$1:$F$5000,6,0)</f>
        <v>Rodriguez, Francisco</v>
      </c>
      <c r="L644" s="7">
        <f>VLOOKUP(D644,Vendedores!$A$1:$E$50000,5,0)</f>
        <v>1898</v>
      </c>
      <c r="M644">
        <f>VLOOKUP(D644,Vendedores!A:F,2,FALSE)</f>
        <v>8</v>
      </c>
      <c r="N644" s="7" t="str">
        <f>VLOOKUP(Ventas!D644,Vendedores!A:G,7,0)</f>
        <v>Pasante</v>
      </c>
      <c r="O644">
        <f>VLOOKUP(D644,Vendedores!A:H,8,0)</f>
        <v>1</v>
      </c>
      <c r="P644" s="18">
        <f t="shared" si="114"/>
        <v>58</v>
      </c>
      <c r="Q644" s="9">
        <f t="shared" si="110"/>
        <v>29</v>
      </c>
      <c r="R644" s="9">
        <f t="shared" ref="R644:R707" si="120">IF(OR(G644="January",G644="February",G644="December"),IF(OR(H644="Producto E",H644="Producto F",H644="Producto G",H644="Producto H",I644*1.07),IF(OR(H644="Producto J",H644="Producto I"),I644*1.1,I644)),I644)</f>
        <v>29</v>
      </c>
      <c r="S644" s="9">
        <f t="shared" si="115"/>
        <v>29</v>
      </c>
      <c r="T644" s="9">
        <f>VLOOKUP(O644,Comisiones!A:N,HLOOKUP(G644,Comisiones!$1:$7,2,0),0)</f>
        <v>0.13</v>
      </c>
      <c r="U644" s="9">
        <f t="shared" si="111"/>
        <v>812</v>
      </c>
      <c r="V644" s="9">
        <f t="shared" si="116"/>
        <v>406</v>
      </c>
      <c r="W644" s="9">
        <f t="shared" si="117"/>
        <v>105.56</v>
      </c>
      <c r="X644" s="9">
        <f t="shared" si="118"/>
        <v>300.44</v>
      </c>
      <c r="Y644" s="11">
        <f t="shared" si="119"/>
        <v>0.37</v>
      </c>
    </row>
    <row r="645" spans="1:25" x14ac:dyDescent="0.2">
      <c r="A645" s="2">
        <v>644</v>
      </c>
      <c r="B645" s="3">
        <v>45142</v>
      </c>
      <c r="C645" s="2">
        <v>6</v>
      </c>
      <c r="D645" s="2">
        <v>24</v>
      </c>
      <c r="E645" s="2">
        <v>12</v>
      </c>
      <c r="F645" t="str">
        <f t="shared" si="112"/>
        <v>Friday</v>
      </c>
      <c r="G645" t="str">
        <f t="shared" si="113"/>
        <v>August</v>
      </c>
      <c r="H645" t="str">
        <f>VLOOKUP(C645,Productos!A:B,2,0)</f>
        <v>Producto F</v>
      </c>
      <c r="I645">
        <f>VLOOKUP(Ventas!C645,Productos!A:C,3,0)</f>
        <v>16</v>
      </c>
      <c r="J645">
        <f>VLOOKUP(C645,Productos!$A$1:$D$11,4,0)</f>
        <v>32</v>
      </c>
      <c r="K645" s="7" t="str">
        <f>VLOOKUP(D645,Vendedores!$A$1:$F$5000,6,0)</f>
        <v>Sanchez, Isabel</v>
      </c>
      <c r="L645" s="7">
        <f>VLOOKUP(D645,Vendedores!$A$1:$E$50000,5,0)</f>
        <v>4875</v>
      </c>
      <c r="M645">
        <f>VLOOKUP(D645,Vendedores!A:F,2,FALSE)</f>
        <v>5</v>
      </c>
      <c r="N645" s="7" t="str">
        <f>VLOOKUP(Ventas!D645,Vendedores!A:G,7,0)</f>
        <v>Vendedor Sr</v>
      </c>
      <c r="O645">
        <f>VLOOKUP(D645,Vendedores!A:H,8,0)</f>
        <v>2</v>
      </c>
      <c r="P645" s="18">
        <f t="shared" si="114"/>
        <v>32</v>
      </c>
      <c r="Q645" s="9">
        <f t="shared" si="110"/>
        <v>16</v>
      </c>
      <c r="R645" s="9">
        <f t="shared" si="120"/>
        <v>16</v>
      </c>
      <c r="S645" s="9">
        <f t="shared" si="115"/>
        <v>16</v>
      </c>
      <c r="T645" s="9">
        <f>VLOOKUP(O645,Comisiones!A:N,HLOOKUP(G645,Comisiones!$1:$7,2,0),0)</f>
        <v>0.14000000000000001</v>
      </c>
      <c r="U645" s="9">
        <f t="shared" si="111"/>
        <v>384</v>
      </c>
      <c r="V645" s="9">
        <f t="shared" si="116"/>
        <v>192</v>
      </c>
      <c r="W645" s="9">
        <f t="shared" si="117"/>
        <v>53.760000000000005</v>
      </c>
      <c r="X645" s="9">
        <f t="shared" si="118"/>
        <v>138.24</v>
      </c>
      <c r="Y645" s="11">
        <f t="shared" si="119"/>
        <v>0.36000000000000004</v>
      </c>
    </row>
    <row r="646" spans="1:25" x14ac:dyDescent="0.2">
      <c r="A646" s="2">
        <v>645</v>
      </c>
      <c r="B646" s="3">
        <v>45142</v>
      </c>
      <c r="C646" s="2">
        <v>4</v>
      </c>
      <c r="D646" s="2">
        <v>11</v>
      </c>
      <c r="E646" s="2">
        <v>10</v>
      </c>
      <c r="F646" t="str">
        <f t="shared" si="112"/>
        <v>Friday</v>
      </c>
      <c r="G646" t="str">
        <f t="shared" si="113"/>
        <v>August</v>
      </c>
      <c r="H646" t="str">
        <f>VLOOKUP(C646,Productos!A:B,2,0)</f>
        <v>Producto D</v>
      </c>
      <c r="I646">
        <f>VLOOKUP(Ventas!C646,Productos!A:C,3,0)</f>
        <v>14</v>
      </c>
      <c r="J646">
        <f>VLOOKUP(C646,Productos!$A$1:$D$11,4,0)</f>
        <v>28</v>
      </c>
      <c r="K646" s="7" t="str">
        <f>VLOOKUP(D646,Vendedores!$A$1:$F$5000,6,0)</f>
        <v>Garcia, Isabel</v>
      </c>
      <c r="L646" s="7">
        <f>VLOOKUP(D646,Vendedores!$A$1:$E$50000,5,0)</f>
        <v>3985</v>
      </c>
      <c r="M646">
        <f>VLOOKUP(D646,Vendedores!A:F,2,FALSE)</f>
        <v>6</v>
      </c>
      <c r="N646" s="7" t="str">
        <f>VLOOKUP(Ventas!D646,Vendedores!A:G,7,0)</f>
        <v>Vendedor Ssr</v>
      </c>
      <c r="O646">
        <f>VLOOKUP(D646,Vendedores!A:H,8,0)</f>
        <v>2</v>
      </c>
      <c r="P646" s="18">
        <f t="shared" si="114"/>
        <v>28</v>
      </c>
      <c r="Q646" s="9">
        <f t="shared" si="110"/>
        <v>14.700000000000001</v>
      </c>
      <c r="R646" s="9">
        <f t="shared" si="120"/>
        <v>14</v>
      </c>
      <c r="S646" s="9">
        <f t="shared" si="115"/>
        <v>14.700000000000001</v>
      </c>
      <c r="T646" s="9">
        <f>VLOOKUP(O646,Comisiones!A:N,HLOOKUP(G646,Comisiones!$1:$7,2,0),0)</f>
        <v>0.14000000000000001</v>
      </c>
      <c r="U646" s="9">
        <f t="shared" si="111"/>
        <v>280</v>
      </c>
      <c r="V646" s="9">
        <f t="shared" si="116"/>
        <v>147</v>
      </c>
      <c r="W646" s="9">
        <f t="shared" si="117"/>
        <v>39.200000000000003</v>
      </c>
      <c r="X646" s="9">
        <f t="shared" si="118"/>
        <v>93.800000000000011</v>
      </c>
      <c r="Y646" s="11">
        <f t="shared" si="119"/>
        <v>0.33500000000000002</v>
      </c>
    </row>
    <row r="647" spans="1:25" x14ac:dyDescent="0.2">
      <c r="A647" s="2">
        <v>646</v>
      </c>
      <c r="B647" s="3">
        <v>45143</v>
      </c>
      <c r="C647" s="2">
        <v>10</v>
      </c>
      <c r="D647" s="2">
        <v>14</v>
      </c>
      <c r="E647" s="2">
        <v>24</v>
      </c>
      <c r="F647" t="str">
        <f t="shared" si="112"/>
        <v>Saturday</v>
      </c>
      <c r="G647" t="str">
        <f t="shared" si="113"/>
        <v>August</v>
      </c>
      <c r="H647" t="str">
        <f>VLOOKUP(C647,Productos!A:B,2,0)</f>
        <v>Producto J</v>
      </c>
      <c r="I647">
        <f>VLOOKUP(Ventas!C647,Productos!A:C,3,0)</f>
        <v>29</v>
      </c>
      <c r="J647">
        <f>VLOOKUP(C647,Productos!$A$1:$D$11,4,0)</f>
        <v>58</v>
      </c>
      <c r="K647" s="7" t="str">
        <f>VLOOKUP(D647,Vendedores!$A$1:$F$5000,6,0)</f>
        <v>Fernandez, Teresa</v>
      </c>
      <c r="L647" s="7">
        <f>VLOOKUP(D647,Vendedores!$A$1:$E$50000,5,0)</f>
        <v>7062</v>
      </c>
      <c r="M647">
        <f>VLOOKUP(D647,Vendedores!A:F,2,FALSE)</f>
        <v>2</v>
      </c>
      <c r="N647" s="7" t="str">
        <f>VLOOKUP(Ventas!D647,Vendedores!A:G,7,0)</f>
        <v>Director</v>
      </c>
      <c r="O647">
        <f>VLOOKUP(D647,Vendedores!A:H,8,0)</f>
        <v>4</v>
      </c>
      <c r="P647" s="18">
        <f t="shared" si="114"/>
        <v>52.2</v>
      </c>
      <c r="Q647" s="9">
        <f t="shared" si="110"/>
        <v>29</v>
      </c>
      <c r="R647" s="9">
        <f t="shared" si="120"/>
        <v>29</v>
      </c>
      <c r="S647" s="9">
        <f t="shared" si="115"/>
        <v>29</v>
      </c>
      <c r="T647" s="9">
        <f>VLOOKUP(O647,Comisiones!A:N,HLOOKUP(G647,Comisiones!$1:$7,2,0),0)</f>
        <v>0.17</v>
      </c>
      <c r="U647" s="9">
        <f t="shared" si="111"/>
        <v>1252.8000000000002</v>
      </c>
      <c r="V647" s="9">
        <f t="shared" si="116"/>
        <v>696</v>
      </c>
      <c r="W647" s="9">
        <f t="shared" si="117"/>
        <v>212.97600000000006</v>
      </c>
      <c r="X647" s="9">
        <f t="shared" si="118"/>
        <v>343.82400000000007</v>
      </c>
      <c r="Y647" s="11">
        <f t="shared" si="119"/>
        <v>0.27444444444444444</v>
      </c>
    </row>
    <row r="648" spans="1:25" x14ac:dyDescent="0.2">
      <c r="A648" s="2">
        <v>647</v>
      </c>
      <c r="B648" s="3">
        <v>45143</v>
      </c>
      <c r="C648" s="2">
        <v>3</v>
      </c>
      <c r="D648" s="2">
        <v>16</v>
      </c>
      <c r="E648" s="2">
        <v>22</v>
      </c>
      <c r="F648" t="str">
        <f t="shared" si="112"/>
        <v>Saturday</v>
      </c>
      <c r="G648" t="str">
        <f t="shared" si="113"/>
        <v>August</v>
      </c>
      <c r="H648" t="str">
        <f>VLOOKUP(C648,Productos!A:B,2,0)</f>
        <v>Producto C</v>
      </c>
      <c r="I648">
        <f>VLOOKUP(Ventas!C648,Productos!A:C,3,0)</f>
        <v>23</v>
      </c>
      <c r="J648">
        <f>VLOOKUP(C648,Productos!$A$1:$D$11,4,0)</f>
        <v>46</v>
      </c>
      <c r="K648" s="7" t="str">
        <f>VLOOKUP(D648,Vendedores!$A$1:$F$5000,6,0)</f>
        <v>Martin, Francisco</v>
      </c>
      <c r="L648" s="7">
        <f>VLOOKUP(D648,Vendedores!$A$1:$E$50000,5,0)</f>
        <v>2456</v>
      </c>
      <c r="M648">
        <f>VLOOKUP(D648,Vendedores!A:F,2,FALSE)</f>
        <v>7</v>
      </c>
      <c r="N648" s="7" t="str">
        <f>VLOOKUP(Ventas!D648,Vendedores!A:G,7,0)</f>
        <v>Vendedor Jr</v>
      </c>
      <c r="O648">
        <f>VLOOKUP(D648,Vendedores!A:H,8,0)</f>
        <v>2</v>
      </c>
      <c r="P648" s="18">
        <f t="shared" si="114"/>
        <v>46</v>
      </c>
      <c r="Q648" s="9">
        <f t="shared" si="110"/>
        <v>24.150000000000002</v>
      </c>
      <c r="R648" s="9">
        <f t="shared" si="120"/>
        <v>23</v>
      </c>
      <c r="S648" s="9">
        <f t="shared" si="115"/>
        <v>24.150000000000002</v>
      </c>
      <c r="T648" s="9">
        <f>VLOOKUP(O648,Comisiones!A:N,HLOOKUP(G648,Comisiones!$1:$7,2,0),0)</f>
        <v>0.14000000000000001</v>
      </c>
      <c r="U648" s="9">
        <f t="shared" si="111"/>
        <v>1012</v>
      </c>
      <c r="V648" s="9">
        <f t="shared" si="116"/>
        <v>531.30000000000007</v>
      </c>
      <c r="W648" s="9">
        <f t="shared" si="117"/>
        <v>141.68</v>
      </c>
      <c r="X648" s="9">
        <f t="shared" si="118"/>
        <v>339.02</v>
      </c>
      <c r="Y648" s="11">
        <f t="shared" si="119"/>
        <v>0.33499999999999996</v>
      </c>
    </row>
    <row r="649" spans="1:25" x14ac:dyDescent="0.2">
      <c r="A649" s="2">
        <v>648</v>
      </c>
      <c r="B649" s="3">
        <v>45143</v>
      </c>
      <c r="C649" s="2">
        <v>7</v>
      </c>
      <c r="D649" s="2">
        <v>32</v>
      </c>
      <c r="E649" s="2">
        <v>16</v>
      </c>
      <c r="F649" t="str">
        <f t="shared" si="112"/>
        <v>Saturday</v>
      </c>
      <c r="G649" t="str">
        <f t="shared" si="113"/>
        <v>August</v>
      </c>
      <c r="H649" t="str">
        <f>VLOOKUP(C649,Productos!A:B,2,0)</f>
        <v>Producto G</v>
      </c>
      <c r="I649">
        <f>VLOOKUP(Ventas!C649,Productos!A:C,3,0)</f>
        <v>17</v>
      </c>
      <c r="J649">
        <f>VLOOKUP(C649,Productos!$A$1:$D$11,4,0)</f>
        <v>34</v>
      </c>
      <c r="K649" s="7" t="str">
        <f>VLOOKUP(D649,Vendedores!$A$1:$F$5000,6,0)</f>
        <v>Gomez, Javier</v>
      </c>
      <c r="L649" s="7">
        <f>VLOOKUP(D649,Vendedores!$A$1:$E$50000,5,0)</f>
        <v>1612</v>
      </c>
      <c r="M649">
        <f>VLOOKUP(D649,Vendedores!A:F,2,FALSE)</f>
        <v>8</v>
      </c>
      <c r="N649" s="7" t="str">
        <f>VLOOKUP(Ventas!D649,Vendedores!A:G,7,0)</f>
        <v>Pasante</v>
      </c>
      <c r="O649">
        <f>VLOOKUP(D649,Vendedores!A:H,8,0)</f>
        <v>1</v>
      </c>
      <c r="P649" s="18">
        <f t="shared" si="114"/>
        <v>34</v>
      </c>
      <c r="Q649" s="9">
        <f t="shared" si="110"/>
        <v>17</v>
      </c>
      <c r="R649" s="9">
        <f t="shared" si="120"/>
        <v>17</v>
      </c>
      <c r="S649" s="9">
        <f t="shared" si="115"/>
        <v>17</v>
      </c>
      <c r="T649" s="9">
        <f>VLOOKUP(O649,Comisiones!A:N,HLOOKUP(G649,Comisiones!$1:$7,2,0),0)</f>
        <v>0.13</v>
      </c>
      <c r="U649" s="9">
        <f t="shared" si="111"/>
        <v>544</v>
      </c>
      <c r="V649" s="9">
        <f t="shared" si="116"/>
        <v>272</v>
      </c>
      <c r="W649" s="9">
        <f t="shared" si="117"/>
        <v>70.72</v>
      </c>
      <c r="X649" s="9">
        <f t="shared" si="118"/>
        <v>201.27999999999997</v>
      </c>
      <c r="Y649" s="11">
        <f t="shared" si="119"/>
        <v>0.36999999999999994</v>
      </c>
    </row>
    <row r="650" spans="1:25" x14ac:dyDescent="0.2">
      <c r="A650" s="2">
        <v>649</v>
      </c>
      <c r="B650" s="3">
        <v>45144</v>
      </c>
      <c r="C650" s="2">
        <v>5</v>
      </c>
      <c r="D650" s="2">
        <v>32</v>
      </c>
      <c r="E650" s="2">
        <v>16</v>
      </c>
      <c r="F650" t="str">
        <f t="shared" si="112"/>
        <v>Sunday</v>
      </c>
      <c r="G650" t="str">
        <f t="shared" si="113"/>
        <v>August</v>
      </c>
      <c r="H650" t="str">
        <f>VLOOKUP(C650,Productos!A:B,2,0)</f>
        <v>Producto E</v>
      </c>
      <c r="I650">
        <f>VLOOKUP(Ventas!C650,Productos!A:C,3,0)</f>
        <v>24</v>
      </c>
      <c r="J650">
        <f>VLOOKUP(C650,Productos!$A$1:$D$11,4,0)</f>
        <v>48</v>
      </c>
      <c r="K650" s="7" t="str">
        <f>VLOOKUP(D650,Vendedores!$A$1:$F$5000,6,0)</f>
        <v>Gomez, Javier</v>
      </c>
      <c r="L650" s="7">
        <f>VLOOKUP(D650,Vendedores!$A$1:$E$50000,5,0)</f>
        <v>1612</v>
      </c>
      <c r="M650">
        <f>VLOOKUP(D650,Vendedores!A:F,2,FALSE)</f>
        <v>8</v>
      </c>
      <c r="N650" s="7" t="str">
        <f>VLOOKUP(Ventas!D650,Vendedores!A:G,7,0)</f>
        <v>Pasante</v>
      </c>
      <c r="O650">
        <f>VLOOKUP(D650,Vendedores!A:H,8,0)</f>
        <v>1</v>
      </c>
      <c r="P650" s="18">
        <f t="shared" si="114"/>
        <v>57.599999999999994</v>
      </c>
      <c r="Q650" s="9">
        <f t="shared" si="110"/>
        <v>24</v>
      </c>
      <c r="R650" s="9">
        <f t="shared" si="120"/>
        <v>24</v>
      </c>
      <c r="S650" s="9">
        <f t="shared" si="115"/>
        <v>24</v>
      </c>
      <c r="T650" s="9">
        <f>VLOOKUP(O650,Comisiones!A:N,HLOOKUP(G650,Comisiones!$1:$7,2,0),0)</f>
        <v>0.13</v>
      </c>
      <c r="U650" s="9">
        <f t="shared" si="111"/>
        <v>921.59999999999991</v>
      </c>
      <c r="V650" s="9">
        <f t="shared" si="116"/>
        <v>384</v>
      </c>
      <c r="W650" s="9">
        <f t="shared" si="117"/>
        <v>119.80799999999999</v>
      </c>
      <c r="X650" s="9">
        <f t="shared" si="118"/>
        <v>417.79199999999992</v>
      </c>
      <c r="Y650" s="11">
        <f t="shared" si="119"/>
        <v>0.45333333333333331</v>
      </c>
    </row>
    <row r="651" spans="1:25" x14ac:dyDescent="0.2">
      <c r="A651" s="2">
        <v>650</v>
      </c>
      <c r="B651" s="3">
        <v>45144</v>
      </c>
      <c r="C651" s="2">
        <v>7</v>
      </c>
      <c r="D651" s="2">
        <v>18</v>
      </c>
      <c r="E651" s="2">
        <v>15</v>
      </c>
      <c r="F651" t="str">
        <f t="shared" si="112"/>
        <v>Sunday</v>
      </c>
      <c r="G651" t="str">
        <f t="shared" si="113"/>
        <v>August</v>
      </c>
      <c r="H651" t="str">
        <f>VLOOKUP(C651,Productos!A:B,2,0)</f>
        <v>Producto G</v>
      </c>
      <c r="I651">
        <f>VLOOKUP(Ventas!C651,Productos!A:C,3,0)</f>
        <v>17</v>
      </c>
      <c r="J651">
        <f>VLOOKUP(C651,Productos!$A$1:$D$11,4,0)</f>
        <v>34</v>
      </c>
      <c r="K651" s="7" t="str">
        <f>VLOOKUP(D651,Vendedores!$A$1:$F$5000,6,0)</f>
        <v>Garcia, Jose</v>
      </c>
      <c r="L651" s="7">
        <f>VLOOKUP(D651,Vendedores!$A$1:$E$50000,5,0)</f>
        <v>5194</v>
      </c>
      <c r="M651">
        <f>VLOOKUP(D651,Vendedores!A:F,2,FALSE)</f>
        <v>4</v>
      </c>
      <c r="N651" s="7" t="str">
        <f>VLOOKUP(Ventas!D651,Vendedores!A:G,7,0)</f>
        <v>Jefe</v>
      </c>
      <c r="O651">
        <f>VLOOKUP(D651,Vendedores!A:H,8,0)</f>
        <v>3</v>
      </c>
      <c r="P651" s="18">
        <f t="shared" si="114"/>
        <v>40.799999999999997</v>
      </c>
      <c r="Q651" s="9">
        <f t="shared" si="110"/>
        <v>17</v>
      </c>
      <c r="R651" s="9">
        <f t="shared" si="120"/>
        <v>17</v>
      </c>
      <c r="S651" s="9">
        <f t="shared" si="115"/>
        <v>17</v>
      </c>
      <c r="T651" s="9">
        <f>VLOOKUP(O651,Comisiones!A:N,HLOOKUP(G651,Comisiones!$1:$7,2,0),0)</f>
        <v>0.15</v>
      </c>
      <c r="U651" s="9">
        <f t="shared" si="111"/>
        <v>612</v>
      </c>
      <c r="V651" s="9">
        <f t="shared" si="116"/>
        <v>255</v>
      </c>
      <c r="W651" s="9">
        <f t="shared" si="117"/>
        <v>91.8</v>
      </c>
      <c r="X651" s="9">
        <f t="shared" si="118"/>
        <v>265.2</v>
      </c>
      <c r="Y651" s="11">
        <f t="shared" si="119"/>
        <v>0.43333333333333329</v>
      </c>
    </row>
    <row r="652" spans="1:25" x14ac:dyDescent="0.2">
      <c r="A652" s="2">
        <v>651</v>
      </c>
      <c r="B652" s="3">
        <v>45144</v>
      </c>
      <c r="C652" s="2">
        <v>9</v>
      </c>
      <c r="D652" s="2">
        <v>24</v>
      </c>
      <c r="E652" s="2">
        <v>19</v>
      </c>
      <c r="F652" t="str">
        <f t="shared" si="112"/>
        <v>Sunday</v>
      </c>
      <c r="G652" t="str">
        <f t="shared" si="113"/>
        <v>August</v>
      </c>
      <c r="H652" t="str">
        <f>VLOOKUP(C652,Productos!A:B,2,0)</f>
        <v>Producto I</v>
      </c>
      <c r="I652">
        <f>VLOOKUP(Ventas!C652,Productos!A:C,3,0)</f>
        <v>26</v>
      </c>
      <c r="J652">
        <f>VLOOKUP(C652,Productos!$A$1:$D$11,4,0)</f>
        <v>52</v>
      </c>
      <c r="K652" s="7" t="str">
        <f>VLOOKUP(D652,Vendedores!$A$1:$F$5000,6,0)</f>
        <v>Sanchez, Isabel</v>
      </c>
      <c r="L652" s="7">
        <f>VLOOKUP(D652,Vendedores!$A$1:$E$50000,5,0)</f>
        <v>4875</v>
      </c>
      <c r="M652">
        <f>VLOOKUP(D652,Vendedores!A:F,2,FALSE)</f>
        <v>5</v>
      </c>
      <c r="N652" s="7" t="str">
        <f>VLOOKUP(Ventas!D652,Vendedores!A:G,7,0)</f>
        <v>Vendedor Sr</v>
      </c>
      <c r="O652">
        <f>VLOOKUP(D652,Vendedores!A:H,8,0)</f>
        <v>2</v>
      </c>
      <c r="P652" s="18">
        <f t="shared" si="114"/>
        <v>62.4</v>
      </c>
      <c r="Q652" s="9">
        <f t="shared" si="110"/>
        <v>26</v>
      </c>
      <c r="R652" s="9">
        <f t="shared" si="120"/>
        <v>26</v>
      </c>
      <c r="S652" s="9">
        <f t="shared" si="115"/>
        <v>26</v>
      </c>
      <c r="T652" s="9">
        <f>VLOOKUP(O652,Comisiones!A:N,HLOOKUP(G652,Comisiones!$1:$7,2,0),0)</f>
        <v>0.14000000000000001</v>
      </c>
      <c r="U652" s="9">
        <f t="shared" si="111"/>
        <v>1185.5999999999999</v>
      </c>
      <c r="V652" s="9">
        <f t="shared" si="116"/>
        <v>494</v>
      </c>
      <c r="W652" s="9">
        <f t="shared" si="117"/>
        <v>165.98400000000001</v>
      </c>
      <c r="X652" s="9">
        <f t="shared" si="118"/>
        <v>525.61599999999987</v>
      </c>
      <c r="Y652" s="11">
        <f t="shared" si="119"/>
        <v>0.44333333333333325</v>
      </c>
    </row>
    <row r="653" spans="1:25" x14ac:dyDescent="0.2">
      <c r="A653" s="2">
        <v>652</v>
      </c>
      <c r="B653" s="3">
        <v>45145</v>
      </c>
      <c r="C653" s="2">
        <v>9</v>
      </c>
      <c r="D653" s="2">
        <v>10</v>
      </c>
      <c r="E653" s="2">
        <v>10</v>
      </c>
      <c r="F653" t="str">
        <f t="shared" si="112"/>
        <v>Monday</v>
      </c>
      <c r="G653" t="str">
        <f t="shared" si="113"/>
        <v>August</v>
      </c>
      <c r="H653" t="str">
        <f>VLOOKUP(C653,Productos!A:B,2,0)</f>
        <v>Producto I</v>
      </c>
      <c r="I653">
        <f>VLOOKUP(Ventas!C653,Productos!A:C,3,0)</f>
        <v>26</v>
      </c>
      <c r="J653">
        <f>VLOOKUP(C653,Productos!$A$1:$D$11,4,0)</f>
        <v>52</v>
      </c>
      <c r="K653" s="7" t="str">
        <f>VLOOKUP(D653,Vendedores!$A$1:$F$5000,6,0)</f>
        <v>Martin, Francisco</v>
      </c>
      <c r="L653" s="7">
        <f>VLOOKUP(D653,Vendedores!$A$1:$E$50000,5,0)</f>
        <v>4384</v>
      </c>
      <c r="M653">
        <f>VLOOKUP(D653,Vendedores!A:F,2,FALSE)</f>
        <v>5</v>
      </c>
      <c r="N653" s="7" t="str">
        <f>VLOOKUP(Ventas!D653,Vendedores!A:G,7,0)</f>
        <v>Vendedor Sr</v>
      </c>
      <c r="O653">
        <f>VLOOKUP(D653,Vendedores!A:H,8,0)</f>
        <v>2</v>
      </c>
      <c r="P653" s="18">
        <f t="shared" si="114"/>
        <v>52</v>
      </c>
      <c r="Q653" s="9">
        <f t="shared" si="110"/>
        <v>26</v>
      </c>
      <c r="R653" s="9">
        <f t="shared" si="120"/>
        <v>26</v>
      </c>
      <c r="S653" s="9">
        <f t="shared" si="115"/>
        <v>26</v>
      </c>
      <c r="T653" s="9">
        <f>VLOOKUP(O653,Comisiones!A:N,HLOOKUP(G653,Comisiones!$1:$7,2,0),0)</f>
        <v>0.14000000000000001</v>
      </c>
      <c r="U653" s="9">
        <f t="shared" si="111"/>
        <v>520</v>
      </c>
      <c r="V653" s="9">
        <f t="shared" si="116"/>
        <v>260</v>
      </c>
      <c r="W653" s="9">
        <f t="shared" si="117"/>
        <v>72.800000000000011</v>
      </c>
      <c r="X653" s="9">
        <f t="shared" si="118"/>
        <v>187.2</v>
      </c>
      <c r="Y653" s="11">
        <f t="shared" si="119"/>
        <v>0.36</v>
      </c>
    </row>
    <row r="654" spans="1:25" x14ac:dyDescent="0.2">
      <c r="A654" s="2">
        <v>653</v>
      </c>
      <c r="B654" s="3">
        <v>45145</v>
      </c>
      <c r="C654" s="2">
        <v>3</v>
      </c>
      <c r="D654" s="2">
        <v>28</v>
      </c>
      <c r="E654" s="2">
        <v>14</v>
      </c>
      <c r="F654" t="str">
        <f t="shared" si="112"/>
        <v>Monday</v>
      </c>
      <c r="G654" t="str">
        <f t="shared" si="113"/>
        <v>August</v>
      </c>
      <c r="H654" t="str">
        <f>VLOOKUP(C654,Productos!A:B,2,0)</f>
        <v>Producto C</v>
      </c>
      <c r="I654">
        <f>VLOOKUP(Ventas!C654,Productos!A:C,3,0)</f>
        <v>23</v>
      </c>
      <c r="J654">
        <f>VLOOKUP(C654,Productos!$A$1:$D$11,4,0)</f>
        <v>46</v>
      </c>
      <c r="K654" s="7" t="str">
        <f>VLOOKUP(D654,Vendedores!$A$1:$F$5000,6,0)</f>
        <v>Garcia, Manuel</v>
      </c>
      <c r="L654" s="7">
        <f>VLOOKUP(D654,Vendedores!$A$1:$E$50000,5,0)</f>
        <v>5249</v>
      </c>
      <c r="M654">
        <f>VLOOKUP(D654,Vendedores!A:F,2,FALSE)</f>
        <v>4</v>
      </c>
      <c r="N654" s="7" t="str">
        <f>VLOOKUP(Ventas!D654,Vendedores!A:G,7,0)</f>
        <v>Jefe</v>
      </c>
      <c r="O654">
        <f>VLOOKUP(D654,Vendedores!A:H,8,0)</f>
        <v>3</v>
      </c>
      <c r="P654" s="18">
        <f t="shared" si="114"/>
        <v>46</v>
      </c>
      <c r="Q654" s="9">
        <f t="shared" si="110"/>
        <v>24.150000000000002</v>
      </c>
      <c r="R654" s="9">
        <f t="shared" si="120"/>
        <v>23</v>
      </c>
      <c r="S654" s="9">
        <f t="shared" si="115"/>
        <v>24.150000000000002</v>
      </c>
      <c r="T654" s="9">
        <f>VLOOKUP(O654,Comisiones!A:N,HLOOKUP(G654,Comisiones!$1:$7,2,0),0)</f>
        <v>0.15</v>
      </c>
      <c r="U654" s="9">
        <f t="shared" si="111"/>
        <v>644</v>
      </c>
      <c r="V654" s="9">
        <f t="shared" si="116"/>
        <v>338.1</v>
      </c>
      <c r="W654" s="9">
        <f t="shared" si="117"/>
        <v>96.6</v>
      </c>
      <c r="X654" s="9">
        <f t="shared" si="118"/>
        <v>209.29999999999995</v>
      </c>
      <c r="Y654" s="11">
        <f t="shared" si="119"/>
        <v>0.32499999999999996</v>
      </c>
    </row>
    <row r="655" spans="1:25" x14ac:dyDescent="0.2">
      <c r="A655" s="2">
        <v>654</v>
      </c>
      <c r="B655" s="3">
        <v>45145</v>
      </c>
      <c r="C655" s="2">
        <v>2</v>
      </c>
      <c r="D655" s="2">
        <v>35</v>
      </c>
      <c r="E655" s="2">
        <v>10</v>
      </c>
      <c r="F655" t="str">
        <f t="shared" si="112"/>
        <v>Monday</v>
      </c>
      <c r="G655" t="str">
        <f t="shared" si="113"/>
        <v>August</v>
      </c>
      <c r="H655" t="str">
        <f>VLOOKUP(C655,Productos!A:B,2,0)</f>
        <v>Producto B</v>
      </c>
      <c r="I655">
        <f>VLOOKUP(Ventas!C655,Productos!A:C,3,0)</f>
        <v>14</v>
      </c>
      <c r="J655">
        <f>VLOOKUP(C655,Productos!$A$1:$D$11,4,0)</f>
        <v>28</v>
      </c>
      <c r="K655" s="7" t="str">
        <f>VLOOKUP(D655,Vendedores!$A$1:$F$5000,6,0)</f>
        <v>Garcia, David</v>
      </c>
      <c r="L655" s="7">
        <f>VLOOKUP(D655,Vendedores!$A$1:$E$50000,5,0)</f>
        <v>2383</v>
      </c>
      <c r="M655">
        <f>VLOOKUP(D655,Vendedores!A:F,2,FALSE)</f>
        <v>7</v>
      </c>
      <c r="N655" s="7" t="str">
        <f>VLOOKUP(Ventas!D655,Vendedores!A:G,7,0)</f>
        <v>Vendedor Jr</v>
      </c>
      <c r="O655">
        <f>VLOOKUP(D655,Vendedores!A:H,8,0)</f>
        <v>2</v>
      </c>
      <c r="P655" s="18">
        <f t="shared" si="114"/>
        <v>28</v>
      </c>
      <c r="Q655" s="9">
        <f t="shared" si="110"/>
        <v>14.700000000000001</v>
      </c>
      <c r="R655" s="9">
        <f t="shared" si="120"/>
        <v>14</v>
      </c>
      <c r="S655" s="9">
        <f t="shared" si="115"/>
        <v>14.700000000000001</v>
      </c>
      <c r="T655" s="9">
        <f>VLOOKUP(O655,Comisiones!A:N,HLOOKUP(G655,Comisiones!$1:$7,2,0),0)</f>
        <v>0.14000000000000001</v>
      </c>
      <c r="U655" s="9">
        <f t="shared" si="111"/>
        <v>280</v>
      </c>
      <c r="V655" s="9">
        <f t="shared" si="116"/>
        <v>147</v>
      </c>
      <c r="W655" s="9">
        <f t="shared" si="117"/>
        <v>39.200000000000003</v>
      </c>
      <c r="X655" s="9">
        <f t="shared" si="118"/>
        <v>93.800000000000011</v>
      </c>
      <c r="Y655" s="11">
        <f t="shared" si="119"/>
        <v>0.33500000000000002</v>
      </c>
    </row>
    <row r="656" spans="1:25" x14ac:dyDescent="0.2">
      <c r="A656" s="2">
        <v>655</v>
      </c>
      <c r="B656" s="3">
        <v>45146</v>
      </c>
      <c r="C656" s="2">
        <v>10</v>
      </c>
      <c r="D656" s="2">
        <v>12</v>
      </c>
      <c r="E656" s="2">
        <v>18</v>
      </c>
      <c r="F656" t="str">
        <f t="shared" si="112"/>
        <v>Tuesday</v>
      </c>
      <c r="G656" t="str">
        <f t="shared" si="113"/>
        <v>August</v>
      </c>
      <c r="H656" t="str">
        <f>VLOOKUP(C656,Productos!A:B,2,0)</f>
        <v>Producto J</v>
      </c>
      <c r="I656">
        <f>VLOOKUP(Ventas!C656,Productos!A:C,3,0)</f>
        <v>29</v>
      </c>
      <c r="J656">
        <f>VLOOKUP(C656,Productos!$A$1:$D$11,4,0)</f>
        <v>58</v>
      </c>
      <c r="K656" s="7" t="str">
        <f>VLOOKUP(D656,Vendedores!$A$1:$F$5000,6,0)</f>
        <v>Rodriguez, Javier</v>
      </c>
      <c r="L656" s="7">
        <f>VLOOKUP(D656,Vendedores!$A$1:$E$50000,5,0)</f>
        <v>2027</v>
      </c>
      <c r="M656">
        <f>VLOOKUP(D656,Vendedores!A:F,2,FALSE)</f>
        <v>7</v>
      </c>
      <c r="N656" s="7" t="str">
        <f>VLOOKUP(Ventas!D656,Vendedores!A:G,7,0)</f>
        <v>Vendedor Jr</v>
      </c>
      <c r="O656">
        <f>VLOOKUP(D656,Vendedores!A:H,8,0)</f>
        <v>2</v>
      </c>
      <c r="P656" s="18">
        <f t="shared" si="114"/>
        <v>58</v>
      </c>
      <c r="Q656" s="9">
        <f t="shared" si="110"/>
        <v>29</v>
      </c>
      <c r="R656" s="9">
        <f t="shared" si="120"/>
        <v>29</v>
      </c>
      <c r="S656" s="9">
        <f t="shared" si="115"/>
        <v>29</v>
      </c>
      <c r="T656" s="9">
        <f>VLOOKUP(O656,Comisiones!A:N,HLOOKUP(G656,Comisiones!$1:$7,2,0),0)</f>
        <v>0.14000000000000001</v>
      </c>
      <c r="U656" s="9">
        <f t="shared" si="111"/>
        <v>1044</v>
      </c>
      <c r="V656" s="9">
        <f t="shared" si="116"/>
        <v>522</v>
      </c>
      <c r="W656" s="9">
        <f t="shared" si="117"/>
        <v>146.16000000000003</v>
      </c>
      <c r="X656" s="9">
        <f t="shared" si="118"/>
        <v>375.83999999999992</v>
      </c>
      <c r="Y656" s="11">
        <f t="shared" si="119"/>
        <v>0.35999999999999993</v>
      </c>
    </row>
    <row r="657" spans="1:25" x14ac:dyDescent="0.2">
      <c r="A657" s="2">
        <v>656</v>
      </c>
      <c r="B657" s="3">
        <v>45146</v>
      </c>
      <c r="C657" s="2">
        <v>3</v>
      </c>
      <c r="D657" s="2">
        <v>23</v>
      </c>
      <c r="E657" s="2">
        <v>15</v>
      </c>
      <c r="F657" t="str">
        <f t="shared" si="112"/>
        <v>Tuesday</v>
      </c>
      <c r="G657" t="str">
        <f t="shared" si="113"/>
        <v>August</v>
      </c>
      <c r="H657" t="str">
        <f>VLOOKUP(C657,Productos!A:B,2,0)</f>
        <v>Producto C</v>
      </c>
      <c r="I657">
        <f>VLOOKUP(Ventas!C657,Productos!A:C,3,0)</f>
        <v>23</v>
      </c>
      <c r="J657">
        <f>VLOOKUP(C657,Productos!$A$1:$D$11,4,0)</f>
        <v>46</v>
      </c>
      <c r="K657" s="7" t="str">
        <f>VLOOKUP(D657,Vendedores!$A$1:$F$5000,6,0)</f>
        <v>Martinez, Pedro</v>
      </c>
      <c r="L657" s="7">
        <f>VLOOKUP(D657,Vendedores!$A$1:$E$50000,5,0)</f>
        <v>5555</v>
      </c>
      <c r="M657">
        <f>VLOOKUP(D657,Vendedores!A:F,2,FALSE)</f>
        <v>4</v>
      </c>
      <c r="N657" s="7" t="str">
        <f>VLOOKUP(Ventas!D657,Vendedores!A:G,7,0)</f>
        <v>Jefe</v>
      </c>
      <c r="O657">
        <f>VLOOKUP(D657,Vendedores!A:H,8,0)</f>
        <v>3</v>
      </c>
      <c r="P657" s="18">
        <f t="shared" si="114"/>
        <v>46</v>
      </c>
      <c r="Q657" s="9">
        <f t="shared" si="110"/>
        <v>24.150000000000002</v>
      </c>
      <c r="R657" s="9">
        <f t="shared" si="120"/>
        <v>23</v>
      </c>
      <c r="S657" s="9">
        <f t="shared" si="115"/>
        <v>24.150000000000002</v>
      </c>
      <c r="T657" s="9">
        <f>VLOOKUP(O657,Comisiones!A:N,HLOOKUP(G657,Comisiones!$1:$7,2,0),0)</f>
        <v>0.15</v>
      </c>
      <c r="U657" s="9">
        <f t="shared" si="111"/>
        <v>690</v>
      </c>
      <c r="V657" s="9">
        <f t="shared" si="116"/>
        <v>362.25000000000006</v>
      </c>
      <c r="W657" s="9">
        <f t="shared" si="117"/>
        <v>103.5</v>
      </c>
      <c r="X657" s="9">
        <f t="shared" si="118"/>
        <v>224.24999999999994</v>
      </c>
      <c r="Y657" s="11">
        <f t="shared" si="119"/>
        <v>0.3249999999999999</v>
      </c>
    </row>
    <row r="658" spans="1:25" x14ac:dyDescent="0.2">
      <c r="A658" s="2">
        <v>657</v>
      </c>
      <c r="B658" s="3">
        <v>45146</v>
      </c>
      <c r="C658" s="2">
        <v>2</v>
      </c>
      <c r="D658" s="2">
        <v>35</v>
      </c>
      <c r="E658" s="2">
        <v>13</v>
      </c>
      <c r="F658" t="str">
        <f t="shared" si="112"/>
        <v>Tuesday</v>
      </c>
      <c r="G658" t="str">
        <f t="shared" si="113"/>
        <v>August</v>
      </c>
      <c r="H658" t="str">
        <f>VLOOKUP(C658,Productos!A:B,2,0)</f>
        <v>Producto B</v>
      </c>
      <c r="I658">
        <f>VLOOKUP(Ventas!C658,Productos!A:C,3,0)</f>
        <v>14</v>
      </c>
      <c r="J658">
        <f>VLOOKUP(C658,Productos!$A$1:$D$11,4,0)</f>
        <v>28</v>
      </c>
      <c r="K658" s="7" t="str">
        <f>VLOOKUP(D658,Vendedores!$A$1:$F$5000,6,0)</f>
        <v>Garcia, David</v>
      </c>
      <c r="L658" s="7">
        <f>VLOOKUP(D658,Vendedores!$A$1:$E$50000,5,0)</f>
        <v>2383</v>
      </c>
      <c r="M658">
        <f>VLOOKUP(D658,Vendedores!A:F,2,FALSE)</f>
        <v>7</v>
      </c>
      <c r="N658" s="7" t="str">
        <f>VLOOKUP(Ventas!D658,Vendedores!A:G,7,0)</f>
        <v>Vendedor Jr</v>
      </c>
      <c r="O658">
        <f>VLOOKUP(D658,Vendedores!A:H,8,0)</f>
        <v>2</v>
      </c>
      <c r="P658" s="18">
        <f t="shared" si="114"/>
        <v>28</v>
      </c>
      <c r="Q658" s="9">
        <f t="shared" si="110"/>
        <v>14.700000000000001</v>
      </c>
      <c r="R658" s="9">
        <f t="shared" si="120"/>
        <v>14</v>
      </c>
      <c r="S658" s="9">
        <f t="shared" si="115"/>
        <v>14.700000000000001</v>
      </c>
      <c r="T658" s="9">
        <f>VLOOKUP(O658,Comisiones!A:N,HLOOKUP(G658,Comisiones!$1:$7,2,0),0)</f>
        <v>0.14000000000000001</v>
      </c>
      <c r="U658" s="9">
        <f t="shared" si="111"/>
        <v>364</v>
      </c>
      <c r="V658" s="9">
        <f t="shared" si="116"/>
        <v>191.10000000000002</v>
      </c>
      <c r="W658" s="9">
        <f t="shared" si="117"/>
        <v>50.960000000000008</v>
      </c>
      <c r="X658" s="9">
        <f t="shared" si="118"/>
        <v>121.93999999999997</v>
      </c>
      <c r="Y658" s="11">
        <f t="shared" si="119"/>
        <v>0.33499999999999991</v>
      </c>
    </row>
    <row r="659" spans="1:25" x14ac:dyDescent="0.2">
      <c r="A659" s="2">
        <v>658</v>
      </c>
      <c r="B659" s="3">
        <v>45147</v>
      </c>
      <c r="C659" s="2">
        <v>4</v>
      </c>
      <c r="D659" s="2">
        <v>17</v>
      </c>
      <c r="E659" s="2">
        <v>22</v>
      </c>
      <c r="F659" t="str">
        <f t="shared" si="112"/>
        <v>Wednesday</v>
      </c>
      <c r="G659" t="str">
        <f t="shared" si="113"/>
        <v>August</v>
      </c>
      <c r="H659" t="str">
        <f>VLOOKUP(C659,Productos!A:B,2,0)</f>
        <v>Producto D</v>
      </c>
      <c r="I659">
        <f>VLOOKUP(Ventas!C659,Productos!A:C,3,0)</f>
        <v>14</v>
      </c>
      <c r="J659">
        <f>VLOOKUP(C659,Productos!$A$1:$D$11,4,0)</f>
        <v>28</v>
      </c>
      <c r="K659" s="7" t="str">
        <f>VLOOKUP(D659,Vendedores!$A$1:$F$5000,6,0)</f>
        <v>Messi, Lionel</v>
      </c>
      <c r="L659" s="7">
        <f>VLOOKUP(D659,Vendedores!$A$1:$E$50000,5,0)</f>
        <v>8512</v>
      </c>
      <c r="M659">
        <f>VLOOKUP(D659,Vendedores!A:F,2,FALSE)</f>
        <v>1</v>
      </c>
      <c r="N659" s="7" t="str">
        <f>VLOOKUP(Ventas!D659,Vendedores!A:G,7,0)</f>
        <v>CEO</v>
      </c>
      <c r="O659">
        <f>VLOOKUP(D659,Vendedores!A:H,8,0)</f>
        <v>5</v>
      </c>
      <c r="P659" s="18">
        <f t="shared" si="114"/>
        <v>25.2</v>
      </c>
      <c r="Q659" s="9">
        <f t="shared" si="110"/>
        <v>14.700000000000001</v>
      </c>
      <c r="R659" s="9">
        <f t="shared" si="120"/>
        <v>14</v>
      </c>
      <c r="S659" s="9">
        <f t="shared" si="115"/>
        <v>14.700000000000001</v>
      </c>
      <c r="T659" s="9">
        <f>VLOOKUP(O659,Comisiones!A:N,HLOOKUP(G659,Comisiones!$1:$7,2,0),0)</f>
        <v>0.19</v>
      </c>
      <c r="U659" s="9">
        <f t="shared" si="111"/>
        <v>554.4</v>
      </c>
      <c r="V659" s="9">
        <f t="shared" si="116"/>
        <v>323.40000000000003</v>
      </c>
      <c r="W659" s="9">
        <f t="shared" si="117"/>
        <v>105.336</v>
      </c>
      <c r="X659" s="9">
        <f t="shared" si="118"/>
        <v>125.66399999999993</v>
      </c>
      <c r="Y659" s="11">
        <f t="shared" si="119"/>
        <v>0.22666666666666654</v>
      </c>
    </row>
    <row r="660" spans="1:25" x14ac:dyDescent="0.2">
      <c r="A660" s="2">
        <v>659</v>
      </c>
      <c r="B660" s="3">
        <v>45147</v>
      </c>
      <c r="C660" s="2">
        <v>7</v>
      </c>
      <c r="D660" s="2">
        <v>10</v>
      </c>
      <c r="E660" s="2">
        <v>12</v>
      </c>
      <c r="F660" t="str">
        <f t="shared" si="112"/>
        <v>Wednesday</v>
      </c>
      <c r="G660" t="str">
        <f t="shared" si="113"/>
        <v>August</v>
      </c>
      <c r="H660" t="str">
        <f>VLOOKUP(C660,Productos!A:B,2,0)</f>
        <v>Producto G</v>
      </c>
      <c r="I660">
        <f>VLOOKUP(Ventas!C660,Productos!A:C,3,0)</f>
        <v>17</v>
      </c>
      <c r="J660">
        <f>VLOOKUP(C660,Productos!$A$1:$D$11,4,0)</f>
        <v>34</v>
      </c>
      <c r="K660" s="7" t="str">
        <f>VLOOKUP(D660,Vendedores!$A$1:$F$5000,6,0)</f>
        <v>Martin, Francisco</v>
      </c>
      <c r="L660" s="7">
        <f>VLOOKUP(D660,Vendedores!$A$1:$E$50000,5,0)</f>
        <v>4384</v>
      </c>
      <c r="M660">
        <f>VLOOKUP(D660,Vendedores!A:F,2,FALSE)</f>
        <v>5</v>
      </c>
      <c r="N660" s="7" t="str">
        <f>VLOOKUP(Ventas!D660,Vendedores!A:G,7,0)</f>
        <v>Vendedor Sr</v>
      </c>
      <c r="O660">
        <f>VLOOKUP(D660,Vendedores!A:H,8,0)</f>
        <v>2</v>
      </c>
      <c r="P660" s="18">
        <f t="shared" si="114"/>
        <v>34</v>
      </c>
      <c r="Q660" s="9">
        <f t="shared" si="110"/>
        <v>17</v>
      </c>
      <c r="R660" s="9">
        <f t="shared" si="120"/>
        <v>17</v>
      </c>
      <c r="S660" s="9">
        <f t="shared" si="115"/>
        <v>17</v>
      </c>
      <c r="T660" s="9">
        <f>VLOOKUP(O660,Comisiones!A:N,HLOOKUP(G660,Comisiones!$1:$7,2,0),0)</f>
        <v>0.14000000000000001</v>
      </c>
      <c r="U660" s="9">
        <f t="shared" si="111"/>
        <v>408</v>
      </c>
      <c r="V660" s="9">
        <f t="shared" si="116"/>
        <v>204</v>
      </c>
      <c r="W660" s="9">
        <f t="shared" si="117"/>
        <v>57.120000000000005</v>
      </c>
      <c r="X660" s="9">
        <f t="shared" si="118"/>
        <v>146.88</v>
      </c>
      <c r="Y660" s="11">
        <f t="shared" si="119"/>
        <v>0.36</v>
      </c>
    </row>
    <row r="661" spans="1:25" x14ac:dyDescent="0.2">
      <c r="A661" s="2">
        <v>660</v>
      </c>
      <c r="B661" s="3">
        <v>45147</v>
      </c>
      <c r="C661" s="2">
        <v>8</v>
      </c>
      <c r="D661" s="2">
        <v>15</v>
      </c>
      <c r="E661" s="2">
        <v>10</v>
      </c>
      <c r="F661" t="str">
        <f t="shared" si="112"/>
        <v>Wednesday</v>
      </c>
      <c r="G661" t="str">
        <f t="shared" si="113"/>
        <v>August</v>
      </c>
      <c r="H661" t="str">
        <f>VLOOKUP(C661,Productos!A:B,2,0)</f>
        <v>Producto H</v>
      </c>
      <c r="I661">
        <f>VLOOKUP(Ventas!C661,Productos!A:C,3,0)</f>
        <v>14</v>
      </c>
      <c r="J661">
        <f>VLOOKUP(C661,Productos!$A$1:$D$11,4,0)</f>
        <v>28</v>
      </c>
      <c r="K661" s="7" t="str">
        <f>VLOOKUP(D661,Vendedores!$A$1:$F$5000,6,0)</f>
        <v>Gomez, David</v>
      </c>
      <c r="L661" s="7">
        <f>VLOOKUP(D661,Vendedores!$A$1:$E$50000,5,0)</f>
        <v>1821</v>
      </c>
      <c r="M661">
        <f>VLOOKUP(D661,Vendedores!A:F,2,FALSE)</f>
        <v>8</v>
      </c>
      <c r="N661" s="7" t="str">
        <f>VLOOKUP(Ventas!D661,Vendedores!A:G,7,0)</f>
        <v>Pasante</v>
      </c>
      <c r="O661">
        <f>VLOOKUP(D661,Vendedores!A:H,8,0)</f>
        <v>1</v>
      </c>
      <c r="P661" s="18">
        <f t="shared" si="114"/>
        <v>28</v>
      </c>
      <c r="Q661" s="9">
        <f t="shared" si="110"/>
        <v>14</v>
      </c>
      <c r="R661" s="9">
        <f t="shared" si="120"/>
        <v>14</v>
      </c>
      <c r="S661" s="9">
        <f t="shared" si="115"/>
        <v>14</v>
      </c>
      <c r="T661" s="9">
        <f>VLOOKUP(O661,Comisiones!A:N,HLOOKUP(G661,Comisiones!$1:$7,2,0),0)</f>
        <v>0.13</v>
      </c>
      <c r="U661" s="9">
        <f t="shared" si="111"/>
        <v>280</v>
      </c>
      <c r="V661" s="9">
        <f t="shared" si="116"/>
        <v>140</v>
      </c>
      <c r="W661" s="9">
        <f t="shared" si="117"/>
        <v>36.4</v>
      </c>
      <c r="X661" s="9">
        <f t="shared" si="118"/>
        <v>103.6</v>
      </c>
      <c r="Y661" s="11">
        <f t="shared" si="119"/>
        <v>0.37</v>
      </c>
    </row>
    <row r="662" spans="1:25" x14ac:dyDescent="0.2">
      <c r="A662" s="2">
        <v>661</v>
      </c>
      <c r="B662" s="3">
        <v>45148</v>
      </c>
      <c r="C662" s="2">
        <v>7</v>
      </c>
      <c r="D662" s="2">
        <v>32</v>
      </c>
      <c r="E662" s="2">
        <v>12</v>
      </c>
      <c r="F662" t="str">
        <f t="shared" si="112"/>
        <v>Thursday</v>
      </c>
      <c r="G662" t="str">
        <f t="shared" si="113"/>
        <v>August</v>
      </c>
      <c r="H662" t="str">
        <f>VLOOKUP(C662,Productos!A:B,2,0)</f>
        <v>Producto G</v>
      </c>
      <c r="I662">
        <f>VLOOKUP(Ventas!C662,Productos!A:C,3,0)</f>
        <v>17</v>
      </c>
      <c r="J662">
        <f>VLOOKUP(C662,Productos!$A$1:$D$11,4,0)</f>
        <v>34</v>
      </c>
      <c r="K662" s="7" t="str">
        <f>VLOOKUP(D662,Vendedores!$A$1:$F$5000,6,0)</f>
        <v>Gomez, Javier</v>
      </c>
      <c r="L662" s="7">
        <f>VLOOKUP(D662,Vendedores!$A$1:$E$50000,5,0)</f>
        <v>1612</v>
      </c>
      <c r="M662">
        <f>VLOOKUP(D662,Vendedores!A:F,2,FALSE)</f>
        <v>8</v>
      </c>
      <c r="N662" s="7" t="str">
        <f>VLOOKUP(Ventas!D662,Vendedores!A:G,7,0)</f>
        <v>Pasante</v>
      </c>
      <c r="O662">
        <f>VLOOKUP(D662,Vendedores!A:H,8,0)</f>
        <v>1</v>
      </c>
      <c r="P662" s="18">
        <f t="shared" si="114"/>
        <v>34</v>
      </c>
      <c r="Q662" s="9">
        <f t="shared" si="110"/>
        <v>17</v>
      </c>
      <c r="R662" s="9">
        <f t="shared" si="120"/>
        <v>17</v>
      </c>
      <c r="S662" s="9">
        <f t="shared" si="115"/>
        <v>17</v>
      </c>
      <c r="T662" s="9">
        <f>VLOOKUP(O662,Comisiones!A:N,HLOOKUP(G662,Comisiones!$1:$7,2,0),0)</f>
        <v>0.13</v>
      </c>
      <c r="U662" s="9">
        <f t="shared" si="111"/>
        <v>408</v>
      </c>
      <c r="V662" s="9">
        <f t="shared" si="116"/>
        <v>204</v>
      </c>
      <c r="W662" s="9">
        <f t="shared" si="117"/>
        <v>53.04</v>
      </c>
      <c r="X662" s="9">
        <f t="shared" si="118"/>
        <v>150.95999999999998</v>
      </c>
      <c r="Y662" s="11">
        <f t="shared" si="119"/>
        <v>0.36999999999999994</v>
      </c>
    </row>
    <row r="663" spans="1:25" x14ac:dyDescent="0.2">
      <c r="A663" s="2">
        <v>662</v>
      </c>
      <c r="B663" s="3">
        <v>45148</v>
      </c>
      <c r="C663" s="2">
        <v>10</v>
      </c>
      <c r="D663" s="2">
        <v>30</v>
      </c>
      <c r="E663" s="2">
        <v>15</v>
      </c>
      <c r="F663" t="str">
        <f t="shared" si="112"/>
        <v>Thursday</v>
      </c>
      <c r="G663" t="str">
        <f t="shared" si="113"/>
        <v>August</v>
      </c>
      <c r="H663" t="str">
        <f>VLOOKUP(C663,Productos!A:B,2,0)</f>
        <v>Producto J</v>
      </c>
      <c r="I663">
        <f>VLOOKUP(Ventas!C663,Productos!A:C,3,0)</f>
        <v>29</v>
      </c>
      <c r="J663">
        <f>VLOOKUP(C663,Productos!$A$1:$D$11,4,0)</f>
        <v>58</v>
      </c>
      <c r="K663" s="7" t="str">
        <f>VLOOKUP(D663,Vendedores!$A$1:$F$5000,6,0)</f>
        <v>Gonzalez, Francisco</v>
      </c>
      <c r="L663" s="7">
        <f>VLOOKUP(D663,Vendedores!$A$1:$E$50000,5,0)</f>
        <v>3909</v>
      </c>
      <c r="M663">
        <f>VLOOKUP(D663,Vendedores!A:F,2,FALSE)</f>
        <v>6</v>
      </c>
      <c r="N663" s="7" t="str">
        <f>VLOOKUP(Ventas!D663,Vendedores!A:G,7,0)</f>
        <v>Vendedor Ssr</v>
      </c>
      <c r="O663">
        <f>VLOOKUP(D663,Vendedores!A:H,8,0)</f>
        <v>2</v>
      </c>
      <c r="P663" s="18">
        <f t="shared" si="114"/>
        <v>58</v>
      </c>
      <c r="Q663" s="9">
        <f t="shared" si="110"/>
        <v>29</v>
      </c>
      <c r="R663" s="9">
        <f t="shared" si="120"/>
        <v>29</v>
      </c>
      <c r="S663" s="9">
        <f t="shared" si="115"/>
        <v>29</v>
      </c>
      <c r="T663" s="9">
        <f>VLOOKUP(O663,Comisiones!A:N,HLOOKUP(G663,Comisiones!$1:$7,2,0),0)</f>
        <v>0.14000000000000001</v>
      </c>
      <c r="U663" s="9">
        <f t="shared" si="111"/>
        <v>870</v>
      </c>
      <c r="V663" s="9">
        <f t="shared" si="116"/>
        <v>435</v>
      </c>
      <c r="W663" s="9">
        <f t="shared" si="117"/>
        <v>121.80000000000001</v>
      </c>
      <c r="X663" s="9">
        <f t="shared" si="118"/>
        <v>313.20000000000005</v>
      </c>
      <c r="Y663" s="11">
        <f t="shared" si="119"/>
        <v>0.36000000000000004</v>
      </c>
    </row>
    <row r="664" spans="1:25" x14ac:dyDescent="0.2">
      <c r="A664" s="2">
        <v>663</v>
      </c>
      <c r="B664" s="3">
        <v>45148</v>
      </c>
      <c r="C664" s="2">
        <v>10</v>
      </c>
      <c r="D664" s="2">
        <v>36</v>
      </c>
      <c r="E664" s="2">
        <v>21</v>
      </c>
      <c r="F664" t="str">
        <f t="shared" si="112"/>
        <v>Thursday</v>
      </c>
      <c r="G664" t="str">
        <f t="shared" si="113"/>
        <v>August</v>
      </c>
      <c r="H664" t="str">
        <f>VLOOKUP(C664,Productos!A:B,2,0)</f>
        <v>Producto J</v>
      </c>
      <c r="I664">
        <f>VLOOKUP(Ventas!C664,Productos!A:C,3,0)</f>
        <v>29</v>
      </c>
      <c r="J664">
        <f>VLOOKUP(C664,Productos!$A$1:$D$11,4,0)</f>
        <v>58</v>
      </c>
      <c r="K664" s="7" t="str">
        <f>VLOOKUP(D664,Vendedores!$A$1:$F$5000,6,0)</f>
        <v>Rodriguez, Francisco</v>
      </c>
      <c r="L664" s="7">
        <f>VLOOKUP(D664,Vendedores!$A$1:$E$50000,5,0)</f>
        <v>1898</v>
      </c>
      <c r="M664">
        <f>VLOOKUP(D664,Vendedores!A:F,2,FALSE)</f>
        <v>8</v>
      </c>
      <c r="N664" s="7" t="str">
        <f>VLOOKUP(Ventas!D664,Vendedores!A:G,7,0)</f>
        <v>Pasante</v>
      </c>
      <c r="O664">
        <f>VLOOKUP(D664,Vendedores!A:H,8,0)</f>
        <v>1</v>
      </c>
      <c r="P664" s="18">
        <f t="shared" si="114"/>
        <v>58</v>
      </c>
      <c r="Q664" s="9">
        <f t="shared" si="110"/>
        <v>29</v>
      </c>
      <c r="R664" s="9">
        <f t="shared" si="120"/>
        <v>29</v>
      </c>
      <c r="S664" s="9">
        <f t="shared" si="115"/>
        <v>29</v>
      </c>
      <c r="T664" s="9">
        <f>VLOOKUP(O664,Comisiones!A:N,HLOOKUP(G664,Comisiones!$1:$7,2,0),0)</f>
        <v>0.13</v>
      </c>
      <c r="U664" s="9">
        <f t="shared" si="111"/>
        <v>1218</v>
      </c>
      <c r="V664" s="9">
        <f t="shared" si="116"/>
        <v>609</v>
      </c>
      <c r="W664" s="9">
        <f t="shared" si="117"/>
        <v>158.34</v>
      </c>
      <c r="X664" s="9">
        <f t="shared" si="118"/>
        <v>450.65999999999997</v>
      </c>
      <c r="Y664" s="11">
        <f t="shared" si="119"/>
        <v>0.37</v>
      </c>
    </row>
    <row r="665" spans="1:25" x14ac:dyDescent="0.2">
      <c r="A665" s="2">
        <v>907</v>
      </c>
      <c r="B665" s="3">
        <v>45230</v>
      </c>
      <c r="C665" s="2">
        <v>5</v>
      </c>
      <c r="D665" s="2">
        <v>5</v>
      </c>
      <c r="E665" s="2">
        <v>17</v>
      </c>
      <c r="F665" t="str">
        <f t="shared" si="112"/>
        <v>Tuesday</v>
      </c>
      <c r="G665" t="str">
        <f t="shared" si="113"/>
        <v>October</v>
      </c>
      <c r="H665" t="str">
        <f>VLOOKUP(C665,Productos!A:B,2,0)</f>
        <v>Producto E</v>
      </c>
      <c r="I665">
        <f>VLOOKUP(Ventas!C665,Productos!A:C,3,0)</f>
        <v>24</v>
      </c>
      <c r="J665">
        <f>VLOOKUP(C665,Productos!$A$1:$D$11,4,0)</f>
        <v>48</v>
      </c>
      <c r="K665" s="7" t="str">
        <f>VLOOKUP(D665,Vendedores!$A$1:$F$5000,6,0)</f>
        <v>Lopez, Laura</v>
      </c>
      <c r="L665" s="7">
        <f>VLOOKUP(D665,Vendedores!$A$1:$E$50000,5,0)</f>
        <v>3037</v>
      </c>
      <c r="M665">
        <f>VLOOKUP(D665,Vendedores!A:F,2,FALSE)</f>
        <v>6</v>
      </c>
      <c r="N665" s="7" t="str">
        <f>VLOOKUP(Ventas!D665,Vendedores!A:G,7,0)</f>
        <v>Vendedor Ssr</v>
      </c>
      <c r="O665">
        <f>VLOOKUP(D665,Vendedores!A:H,8,0)</f>
        <v>2</v>
      </c>
      <c r="P665" s="18">
        <f t="shared" si="114"/>
        <v>48</v>
      </c>
      <c r="Q665" s="9">
        <f t="shared" si="110"/>
        <v>24</v>
      </c>
      <c r="R665" s="9">
        <f t="shared" si="120"/>
        <v>24</v>
      </c>
      <c r="S665" s="9">
        <f t="shared" si="115"/>
        <v>24</v>
      </c>
      <c r="T665" s="9">
        <f>VLOOKUP(O665,Comisiones!A:N,HLOOKUP(G665,Comisiones!$1:$7,2,0),0)</f>
        <v>0.14000000000000001</v>
      </c>
      <c r="U665" s="9">
        <f t="shared" si="111"/>
        <v>816</v>
      </c>
      <c r="V665" s="9">
        <f t="shared" si="116"/>
        <v>408</v>
      </c>
      <c r="W665" s="9">
        <f t="shared" si="117"/>
        <v>114.24000000000001</v>
      </c>
      <c r="X665" s="9">
        <f t="shared" si="118"/>
        <v>293.76</v>
      </c>
      <c r="Y665" s="11">
        <f t="shared" si="119"/>
        <v>0.36</v>
      </c>
    </row>
    <row r="666" spans="1:25" x14ac:dyDescent="0.2">
      <c r="A666" s="2">
        <v>665</v>
      </c>
      <c r="B666" s="3">
        <v>45149</v>
      </c>
      <c r="C666" s="2">
        <v>6</v>
      </c>
      <c r="D666" s="2">
        <v>27</v>
      </c>
      <c r="E666" s="2">
        <v>6</v>
      </c>
      <c r="F666" t="str">
        <f t="shared" si="112"/>
        <v>Friday</v>
      </c>
      <c r="G666" t="str">
        <f t="shared" si="113"/>
        <v>August</v>
      </c>
      <c r="H666" t="str">
        <f>VLOOKUP(C666,Productos!A:B,2,0)</f>
        <v>Producto F</v>
      </c>
      <c r="I666">
        <f>VLOOKUP(Ventas!C666,Productos!A:C,3,0)</f>
        <v>16</v>
      </c>
      <c r="J666">
        <f>VLOOKUP(C666,Productos!$A$1:$D$11,4,0)</f>
        <v>32</v>
      </c>
      <c r="K666" s="7" t="str">
        <f>VLOOKUP(D666,Vendedores!$A$1:$F$5000,6,0)</f>
        <v>Martin, Antonio</v>
      </c>
      <c r="L666" s="7">
        <f>VLOOKUP(D666,Vendedores!$A$1:$E$50000,5,0)</f>
        <v>1057</v>
      </c>
      <c r="M666">
        <f>VLOOKUP(D666,Vendedores!A:F,2,FALSE)</f>
        <v>8</v>
      </c>
      <c r="N666" s="7" t="str">
        <f>VLOOKUP(Ventas!D666,Vendedores!A:G,7,0)</f>
        <v>Pasante</v>
      </c>
      <c r="O666">
        <f>VLOOKUP(D666,Vendedores!A:H,8,0)</f>
        <v>1</v>
      </c>
      <c r="P666" s="18">
        <f t="shared" si="114"/>
        <v>32</v>
      </c>
      <c r="Q666" s="9">
        <f t="shared" si="110"/>
        <v>16</v>
      </c>
      <c r="R666" s="9">
        <f t="shared" si="120"/>
        <v>16</v>
      </c>
      <c r="S666" s="9">
        <f t="shared" si="115"/>
        <v>16</v>
      </c>
      <c r="T666" s="9">
        <f>VLOOKUP(O666,Comisiones!A:N,HLOOKUP(G666,Comisiones!$1:$7,2,0),0)</f>
        <v>0.13</v>
      </c>
      <c r="U666" s="9">
        <f t="shared" si="111"/>
        <v>192</v>
      </c>
      <c r="V666" s="9">
        <f t="shared" si="116"/>
        <v>96</v>
      </c>
      <c r="W666" s="9">
        <f t="shared" si="117"/>
        <v>24.96</v>
      </c>
      <c r="X666" s="9">
        <f t="shared" si="118"/>
        <v>71.039999999999992</v>
      </c>
      <c r="Y666" s="11">
        <f t="shared" si="119"/>
        <v>0.36999999999999994</v>
      </c>
    </row>
    <row r="667" spans="1:25" x14ac:dyDescent="0.2">
      <c r="A667" s="2">
        <v>666</v>
      </c>
      <c r="B667" s="3">
        <v>45149</v>
      </c>
      <c r="C667" s="2">
        <v>3</v>
      </c>
      <c r="D667" s="2">
        <v>28</v>
      </c>
      <c r="E667" s="2">
        <v>18</v>
      </c>
      <c r="F667" t="str">
        <f t="shared" si="112"/>
        <v>Friday</v>
      </c>
      <c r="G667" t="str">
        <f t="shared" si="113"/>
        <v>August</v>
      </c>
      <c r="H667" t="str">
        <f>VLOOKUP(C667,Productos!A:B,2,0)</f>
        <v>Producto C</v>
      </c>
      <c r="I667">
        <f>VLOOKUP(Ventas!C667,Productos!A:C,3,0)</f>
        <v>23</v>
      </c>
      <c r="J667">
        <f>VLOOKUP(C667,Productos!$A$1:$D$11,4,0)</f>
        <v>46</v>
      </c>
      <c r="K667" s="7" t="str">
        <f>VLOOKUP(D667,Vendedores!$A$1:$F$5000,6,0)</f>
        <v>Garcia, Manuel</v>
      </c>
      <c r="L667" s="7">
        <f>VLOOKUP(D667,Vendedores!$A$1:$E$50000,5,0)</f>
        <v>5249</v>
      </c>
      <c r="M667">
        <f>VLOOKUP(D667,Vendedores!A:F,2,FALSE)</f>
        <v>4</v>
      </c>
      <c r="N667" s="7" t="str">
        <f>VLOOKUP(Ventas!D667,Vendedores!A:G,7,0)</f>
        <v>Jefe</v>
      </c>
      <c r="O667">
        <f>VLOOKUP(D667,Vendedores!A:H,8,0)</f>
        <v>3</v>
      </c>
      <c r="P667" s="18">
        <f t="shared" si="114"/>
        <v>46</v>
      </c>
      <c r="Q667" s="9">
        <f t="shared" si="110"/>
        <v>24.150000000000002</v>
      </c>
      <c r="R667" s="9">
        <f t="shared" si="120"/>
        <v>23</v>
      </c>
      <c r="S667" s="9">
        <f t="shared" si="115"/>
        <v>24.150000000000002</v>
      </c>
      <c r="T667" s="9">
        <f>VLOOKUP(O667,Comisiones!A:N,HLOOKUP(G667,Comisiones!$1:$7,2,0),0)</f>
        <v>0.15</v>
      </c>
      <c r="U667" s="9">
        <f t="shared" si="111"/>
        <v>828</v>
      </c>
      <c r="V667" s="9">
        <f t="shared" si="116"/>
        <v>434.70000000000005</v>
      </c>
      <c r="W667" s="9">
        <f t="shared" si="117"/>
        <v>124.19999999999999</v>
      </c>
      <c r="X667" s="9">
        <f t="shared" si="118"/>
        <v>269.09999999999991</v>
      </c>
      <c r="Y667" s="11">
        <f t="shared" si="119"/>
        <v>0.3249999999999999</v>
      </c>
    </row>
    <row r="668" spans="1:25" x14ac:dyDescent="0.2">
      <c r="A668" s="2">
        <v>667</v>
      </c>
      <c r="B668" s="3">
        <v>45150</v>
      </c>
      <c r="C668" s="2">
        <v>7</v>
      </c>
      <c r="D668" s="2">
        <v>18</v>
      </c>
      <c r="E668" s="2">
        <v>12</v>
      </c>
      <c r="F668" t="str">
        <f t="shared" si="112"/>
        <v>Saturday</v>
      </c>
      <c r="G668" t="str">
        <f t="shared" si="113"/>
        <v>August</v>
      </c>
      <c r="H668" t="str">
        <f>VLOOKUP(C668,Productos!A:B,2,0)</f>
        <v>Producto G</v>
      </c>
      <c r="I668">
        <f>VLOOKUP(Ventas!C668,Productos!A:C,3,0)</f>
        <v>17</v>
      </c>
      <c r="J668">
        <f>VLOOKUP(C668,Productos!$A$1:$D$11,4,0)</f>
        <v>34</v>
      </c>
      <c r="K668" s="7" t="str">
        <f>VLOOKUP(D668,Vendedores!$A$1:$F$5000,6,0)</f>
        <v>Garcia, Jose</v>
      </c>
      <c r="L668" s="7">
        <f>VLOOKUP(D668,Vendedores!$A$1:$E$50000,5,0)</f>
        <v>5194</v>
      </c>
      <c r="M668">
        <f>VLOOKUP(D668,Vendedores!A:F,2,FALSE)</f>
        <v>4</v>
      </c>
      <c r="N668" s="7" t="str">
        <f>VLOOKUP(Ventas!D668,Vendedores!A:G,7,0)</f>
        <v>Jefe</v>
      </c>
      <c r="O668">
        <f>VLOOKUP(D668,Vendedores!A:H,8,0)</f>
        <v>3</v>
      </c>
      <c r="P668" s="18">
        <f t="shared" si="114"/>
        <v>34</v>
      </c>
      <c r="Q668" s="9">
        <f t="shared" si="110"/>
        <v>17</v>
      </c>
      <c r="R668" s="9">
        <f t="shared" si="120"/>
        <v>17</v>
      </c>
      <c r="S668" s="9">
        <f t="shared" si="115"/>
        <v>17</v>
      </c>
      <c r="T668" s="9">
        <f>VLOOKUP(O668,Comisiones!A:N,HLOOKUP(G668,Comisiones!$1:$7,2,0),0)</f>
        <v>0.15</v>
      </c>
      <c r="U668" s="9">
        <f t="shared" si="111"/>
        <v>408</v>
      </c>
      <c r="V668" s="9">
        <f t="shared" si="116"/>
        <v>204</v>
      </c>
      <c r="W668" s="9">
        <f t="shared" si="117"/>
        <v>61.199999999999996</v>
      </c>
      <c r="X668" s="9">
        <f t="shared" si="118"/>
        <v>142.80000000000001</v>
      </c>
      <c r="Y668" s="11">
        <f t="shared" si="119"/>
        <v>0.35000000000000003</v>
      </c>
    </row>
    <row r="669" spans="1:25" x14ac:dyDescent="0.2">
      <c r="A669" s="2">
        <v>668</v>
      </c>
      <c r="B669" s="3">
        <v>45150</v>
      </c>
      <c r="C669" s="2">
        <v>1</v>
      </c>
      <c r="D669" s="2">
        <v>24</v>
      </c>
      <c r="E669" s="2">
        <v>15</v>
      </c>
      <c r="F669" t="str">
        <f t="shared" si="112"/>
        <v>Saturday</v>
      </c>
      <c r="G669" t="str">
        <f t="shared" si="113"/>
        <v>August</v>
      </c>
      <c r="H669" t="str">
        <f>VLOOKUP(C669,Productos!A:B,2,0)</f>
        <v>Producto A</v>
      </c>
      <c r="I669">
        <f>VLOOKUP(Ventas!C669,Productos!A:C,3,0)</f>
        <v>10</v>
      </c>
      <c r="J669">
        <f>VLOOKUP(C669,Productos!$A$1:$D$11,4,0)</f>
        <v>20</v>
      </c>
      <c r="K669" s="7" t="str">
        <f>VLOOKUP(D669,Vendedores!$A$1:$F$5000,6,0)</f>
        <v>Sanchez, Isabel</v>
      </c>
      <c r="L669" s="7">
        <f>VLOOKUP(D669,Vendedores!$A$1:$E$50000,5,0)</f>
        <v>4875</v>
      </c>
      <c r="M669">
        <f>VLOOKUP(D669,Vendedores!A:F,2,FALSE)</f>
        <v>5</v>
      </c>
      <c r="N669" s="7" t="str">
        <f>VLOOKUP(Ventas!D669,Vendedores!A:G,7,0)</f>
        <v>Vendedor Sr</v>
      </c>
      <c r="O669">
        <f>VLOOKUP(D669,Vendedores!A:H,8,0)</f>
        <v>2</v>
      </c>
      <c r="P669" s="18">
        <f t="shared" si="114"/>
        <v>20</v>
      </c>
      <c r="Q669" s="9">
        <f t="shared" si="110"/>
        <v>10.5</v>
      </c>
      <c r="R669" s="9">
        <f t="shared" si="120"/>
        <v>10</v>
      </c>
      <c r="S669" s="9">
        <f t="shared" si="115"/>
        <v>10.5</v>
      </c>
      <c r="T669" s="9">
        <f>VLOOKUP(O669,Comisiones!A:N,HLOOKUP(G669,Comisiones!$1:$7,2,0),0)</f>
        <v>0.14000000000000001</v>
      </c>
      <c r="U669" s="9">
        <f t="shared" si="111"/>
        <v>300</v>
      </c>
      <c r="V669" s="9">
        <f t="shared" si="116"/>
        <v>157.5</v>
      </c>
      <c r="W669" s="9">
        <f t="shared" si="117"/>
        <v>42.000000000000007</v>
      </c>
      <c r="X669" s="9">
        <f t="shared" si="118"/>
        <v>100.5</v>
      </c>
      <c r="Y669" s="11">
        <f t="shared" si="119"/>
        <v>0.33500000000000002</v>
      </c>
    </row>
    <row r="670" spans="1:25" x14ac:dyDescent="0.2">
      <c r="A670" s="2">
        <v>669</v>
      </c>
      <c r="B670" s="3">
        <v>45150</v>
      </c>
      <c r="C670" s="2">
        <v>7</v>
      </c>
      <c r="D670" s="2">
        <v>40</v>
      </c>
      <c r="E670" s="2">
        <v>14</v>
      </c>
      <c r="F670" t="str">
        <f t="shared" si="112"/>
        <v>Saturday</v>
      </c>
      <c r="G670" t="str">
        <f t="shared" si="113"/>
        <v>August</v>
      </c>
      <c r="H670" t="str">
        <f>VLOOKUP(C670,Productos!A:B,2,0)</f>
        <v>Producto G</v>
      </c>
      <c r="I670">
        <f>VLOOKUP(Ventas!C670,Productos!A:C,3,0)</f>
        <v>17</v>
      </c>
      <c r="J670">
        <f>VLOOKUP(C670,Productos!$A$1:$D$11,4,0)</f>
        <v>34</v>
      </c>
      <c r="K670" s="7" t="str">
        <f>VLOOKUP(D670,Vendedores!$A$1:$F$5000,6,0)</f>
        <v>Martin, Carmen</v>
      </c>
      <c r="L670" s="7">
        <f>VLOOKUP(D670,Vendedores!$A$1:$E$50000,5,0)</f>
        <v>1598</v>
      </c>
      <c r="M670">
        <f>VLOOKUP(D670,Vendedores!A:F,2,FALSE)</f>
        <v>8</v>
      </c>
      <c r="N670" s="7" t="str">
        <f>VLOOKUP(Ventas!D670,Vendedores!A:G,7,0)</f>
        <v>Pasante</v>
      </c>
      <c r="O670">
        <f>VLOOKUP(D670,Vendedores!A:H,8,0)</f>
        <v>1</v>
      </c>
      <c r="P670" s="18">
        <f t="shared" si="114"/>
        <v>34</v>
      </c>
      <c r="Q670" s="9">
        <f t="shared" si="110"/>
        <v>17</v>
      </c>
      <c r="R670" s="9">
        <f t="shared" si="120"/>
        <v>17</v>
      </c>
      <c r="S670" s="9">
        <f t="shared" si="115"/>
        <v>17</v>
      </c>
      <c r="T670" s="9">
        <f>VLOOKUP(O670,Comisiones!A:N,HLOOKUP(G670,Comisiones!$1:$7,2,0),0)</f>
        <v>0.13</v>
      </c>
      <c r="U670" s="9">
        <f t="shared" si="111"/>
        <v>476</v>
      </c>
      <c r="V670" s="9">
        <f t="shared" si="116"/>
        <v>238</v>
      </c>
      <c r="W670" s="9">
        <f t="shared" si="117"/>
        <v>61.88</v>
      </c>
      <c r="X670" s="9">
        <f t="shared" si="118"/>
        <v>176.12</v>
      </c>
      <c r="Y670" s="11">
        <f t="shared" si="119"/>
        <v>0.37</v>
      </c>
    </row>
    <row r="671" spans="1:25" x14ac:dyDescent="0.2">
      <c r="A671" s="2">
        <v>670</v>
      </c>
      <c r="B671" s="3">
        <v>45151</v>
      </c>
      <c r="C671" s="2">
        <v>5</v>
      </c>
      <c r="D671" s="2">
        <v>11</v>
      </c>
      <c r="E671" s="2">
        <v>15</v>
      </c>
      <c r="F671" t="str">
        <f t="shared" si="112"/>
        <v>Sunday</v>
      </c>
      <c r="G671" t="str">
        <f t="shared" si="113"/>
        <v>August</v>
      </c>
      <c r="H671" t="str">
        <f>VLOOKUP(C671,Productos!A:B,2,0)</f>
        <v>Producto E</v>
      </c>
      <c r="I671">
        <f>VLOOKUP(Ventas!C671,Productos!A:C,3,0)</f>
        <v>24</v>
      </c>
      <c r="J671">
        <f>VLOOKUP(C671,Productos!$A$1:$D$11,4,0)</f>
        <v>48</v>
      </c>
      <c r="K671" s="7" t="str">
        <f>VLOOKUP(D671,Vendedores!$A$1:$F$5000,6,0)</f>
        <v>Garcia, Isabel</v>
      </c>
      <c r="L671" s="7">
        <f>VLOOKUP(D671,Vendedores!$A$1:$E$50000,5,0)</f>
        <v>3985</v>
      </c>
      <c r="M671">
        <f>VLOOKUP(D671,Vendedores!A:F,2,FALSE)</f>
        <v>6</v>
      </c>
      <c r="N671" s="7" t="str">
        <f>VLOOKUP(Ventas!D671,Vendedores!A:G,7,0)</f>
        <v>Vendedor Ssr</v>
      </c>
      <c r="O671">
        <f>VLOOKUP(D671,Vendedores!A:H,8,0)</f>
        <v>2</v>
      </c>
      <c r="P671" s="18">
        <f t="shared" si="114"/>
        <v>57.599999999999994</v>
      </c>
      <c r="Q671" s="9">
        <f t="shared" si="110"/>
        <v>24</v>
      </c>
      <c r="R671" s="9">
        <f t="shared" si="120"/>
        <v>24</v>
      </c>
      <c r="S671" s="9">
        <f t="shared" si="115"/>
        <v>24</v>
      </c>
      <c r="T671" s="9">
        <f>VLOOKUP(O671,Comisiones!A:N,HLOOKUP(G671,Comisiones!$1:$7,2,0),0)</f>
        <v>0.14000000000000001</v>
      </c>
      <c r="U671" s="9">
        <f t="shared" si="111"/>
        <v>863.99999999999989</v>
      </c>
      <c r="V671" s="9">
        <f t="shared" si="116"/>
        <v>360</v>
      </c>
      <c r="W671" s="9">
        <f t="shared" si="117"/>
        <v>120.96</v>
      </c>
      <c r="X671" s="9">
        <f t="shared" si="118"/>
        <v>383.03999999999991</v>
      </c>
      <c r="Y671" s="11">
        <f t="shared" si="119"/>
        <v>0.4433333333333333</v>
      </c>
    </row>
    <row r="672" spans="1:25" x14ac:dyDescent="0.2">
      <c r="A672" s="2">
        <v>671</v>
      </c>
      <c r="B672" s="3">
        <v>45151</v>
      </c>
      <c r="C672" s="2">
        <v>9</v>
      </c>
      <c r="D672" s="2">
        <v>19</v>
      </c>
      <c r="E672" s="2">
        <v>19</v>
      </c>
      <c r="F672" t="str">
        <f t="shared" si="112"/>
        <v>Sunday</v>
      </c>
      <c r="G672" t="str">
        <f t="shared" si="113"/>
        <v>August</v>
      </c>
      <c r="H672" t="str">
        <f>VLOOKUP(C672,Productos!A:B,2,0)</f>
        <v>Producto I</v>
      </c>
      <c r="I672">
        <f>VLOOKUP(Ventas!C672,Productos!A:C,3,0)</f>
        <v>26</v>
      </c>
      <c r="J672">
        <f>VLOOKUP(C672,Productos!$A$1:$D$11,4,0)</f>
        <v>52</v>
      </c>
      <c r="K672" s="7" t="str">
        <f>VLOOKUP(D672,Vendedores!$A$1:$F$5000,6,0)</f>
        <v>Rodriguez, Maria</v>
      </c>
      <c r="L672" s="7">
        <f>VLOOKUP(D672,Vendedores!$A$1:$E$50000,5,0)</f>
        <v>4862</v>
      </c>
      <c r="M672">
        <f>VLOOKUP(D672,Vendedores!A:F,2,FALSE)</f>
        <v>5</v>
      </c>
      <c r="N672" s="7" t="str">
        <f>VLOOKUP(Ventas!D672,Vendedores!A:G,7,0)</f>
        <v>Vendedor Sr</v>
      </c>
      <c r="O672">
        <f>VLOOKUP(D672,Vendedores!A:H,8,0)</f>
        <v>2</v>
      </c>
      <c r="P672" s="18">
        <f t="shared" si="114"/>
        <v>62.4</v>
      </c>
      <c r="Q672" s="9">
        <f t="shared" si="110"/>
        <v>26</v>
      </c>
      <c r="R672" s="9">
        <f t="shared" si="120"/>
        <v>26</v>
      </c>
      <c r="S672" s="9">
        <f t="shared" si="115"/>
        <v>26</v>
      </c>
      <c r="T672" s="9">
        <f>VLOOKUP(O672,Comisiones!A:N,HLOOKUP(G672,Comisiones!$1:$7,2,0),0)</f>
        <v>0.14000000000000001</v>
      </c>
      <c r="U672" s="9">
        <f t="shared" si="111"/>
        <v>1185.5999999999999</v>
      </c>
      <c r="V672" s="9">
        <f t="shared" si="116"/>
        <v>494</v>
      </c>
      <c r="W672" s="9">
        <f t="shared" si="117"/>
        <v>165.98400000000001</v>
      </c>
      <c r="X672" s="9">
        <f t="shared" si="118"/>
        <v>525.61599999999987</v>
      </c>
      <c r="Y672" s="11">
        <f t="shared" si="119"/>
        <v>0.44333333333333325</v>
      </c>
    </row>
    <row r="673" spans="1:25" x14ac:dyDescent="0.2">
      <c r="A673" s="2">
        <v>672</v>
      </c>
      <c r="B673" s="3">
        <v>45151</v>
      </c>
      <c r="C673" s="2">
        <v>7</v>
      </c>
      <c r="D673" s="2">
        <v>12</v>
      </c>
      <c r="E673" s="2">
        <v>18</v>
      </c>
      <c r="F673" t="str">
        <f t="shared" si="112"/>
        <v>Sunday</v>
      </c>
      <c r="G673" t="str">
        <f t="shared" si="113"/>
        <v>August</v>
      </c>
      <c r="H673" t="str">
        <f>VLOOKUP(C673,Productos!A:B,2,0)</f>
        <v>Producto G</v>
      </c>
      <c r="I673">
        <f>VLOOKUP(Ventas!C673,Productos!A:C,3,0)</f>
        <v>17</v>
      </c>
      <c r="J673">
        <f>VLOOKUP(C673,Productos!$A$1:$D$11,4,0)</f>
        <v>34</v>
      </c>
      <c r="K673" s="7" t="str">
        <f>VLOOKUP(D673,Vendedores!$A$1:$F$5000,6,0)</f>
        <v>Rodriguez, Javier</v>
      </c>
      <c r="L673" s="7">
        <f>VLOOKUP(D673,Vendedores!$A$1:$E$50000,5,0)</f>
        <v>2027</v>
      </c>
      <c r="M673">
        <f>VLOOKUP(D673,Vendedores!A:F,2,FALSE)</f>
        <v>7</v>
      </c>
      <c r="N673" s="7" t="str">
        <f>VLOOKUP(Ventas!D673,Vendedores!A:G,7,0)</f>
        <v>Vendedor Jr</v>
      </c>
      <c r="O673">
        <f>VLOOKUP(D673,Vendedores!A:H,8,0)</f>
        <v>2</v>
      </c>
      <c r="P673" s="18">
        <f t="shared" si="114"/>
        <v>40.799999999999997</v>
      </c>
      <c r="Q673" s="9">
        <f t="shared" si="110"/>
        <v>17</v>
      </c>
      <c r="R673" s="9">
        <f t="shared" si="120"/>
        <v>17</v>
      </c>
      <c r="S673" s="9">
        <f t="shared" si="115"/>
        <v>17</v>
      </c>
      <c r="T673" s="9">
        <f>VLOOKUP(O673,Comisiones!A:N,HLOOKUP(G673,Comisiones!$1:$7,2,0),0)</f>
        <v>0.14000000000000001</v>
      </c>
      <c r="U673" s="9">
        <f t="shared" si="111"/>
        <v>734.4</v>
      </c>
      <c r="V673" s="9">
        <f t="shared" si="116"/>
        <v>306</v>
      </c>
      <c r="W673" s="9">
        <f t="shared" si="117"/>
        <v>102.816</v>
      </c>
      <c r="X673" s="9">
        <f t="shared" si="118"/>
        <v>325.58399999999995</v>
      </c>
      <c r="Y673" s="11">
        <f t="shared" si="119"/>
        <v>0.4433333333333333</v>
      </c>
    </row>
    <row r="674" spans="1:25" x14ac:dyDescent="0.2">
      <c r="A674" s="2">
        <v>673</v>
      </c>
      <c r="B674" s="3">
        <v>45152</v>
      </c>
      <c r="C674" s="2">
        <v>5</v>
      </c>
      <c r="D674" s="2">
        <v>4</v>
      </c>
      <c r="E674" s="2">
        <v>17</v>
      </c>
      <c r="F674" t="str">
        <f t="shared" si="112"/>
        <v>Monday</v>
      </c>
      <c r="G674" t="str">
        <f t="shared" si="113"/>
        <v>August</v>
      </c>
      <c r="H674" t="str">
        <f>VLOOKUP(C674,Productos!A:B,2,0)</f>
        <v>Producto E</v>
      </c>
      <c r="I674">
        <f>VLOOKUP(Ventas!C674,Productos!A:C,3,0)</f>
        <v>24</v>
      </c>
      <c r="J674">
        <f>VLOOKUP(C674,Productos!$A$1:$D$11,4,0)</f>
        <v>48</v>
      </c>
      <c r="K674" s="7" t="str">
        <f>VLOOKUP(D674,Vendedores!$A$1:$F$5000,6,0)</f>
        <v>Fernandez, Isabel</v>
      </c>
      <c r="L674" s="7">
        <f>VLOOKUP(D674,Vendedores!$A$1:$E$50000,5,0)</f>
        <v>4345</v>
      </c>
      <c r="M674">
        <f>VLOOKUP(D674,Vendedores!A:F,2,FALSE)</f>
        <v>5</v>
      </c>
      <c r="N674" s="7" t="str">
        <f>VLOOKUP(Ventas!D674,Vendedores!A:G,7,0)</f>
        <v>Vendedor Sr</v>
      </c>
      <c r="O674">
        <f>VLOOKUP(D674,Vendedores!A:H,8,0)</f>
        <v>2</v>
      </c>
      <c r="P674" s="18">
        <f t="shared" si="114"/>
        <v>48</v>
      </c>
      <c r="Q674" s="9">
        <f t="shared" si="110"/>
        <v>24</v>
      </c>
      <c r="R674" s="9">
        <f t="shared" si="120"/>
        <v>24</v>
      </c>
      <c r="S674" s="9">
        <f t="shared" si="115"/>
        <v>24</v>
      </c>
      <c r="T674" s="9">
        <f>VLOOKUP(O674,Comisiones!A:N,HLOOKUP(G674,Comisiones!$1:$7,2,0),0)</f>
        <v>0.14000000000000001</v>
      </c>
      <c r="U674" s="9">
        <f t="shared" si="111"/>
        <v>816</v>
      </c>
      <c r="V674" s="9">
        <f t="shared" si="116"/>
        <v>408</v>
      </c>
      <c r="W674" s="9">
        <f t="shared" si="117"/>
        <v>114.24000000000001</v>
      </c>
      <c r="X674" s="9">
        <f t="shared" si="118"/>
        <v>293.76</v>
      </c>
      <c r="Y674" s="11">
        <f t="shared" si="119"/>
        <v>0.36</v>
      </c>
    </row>
    <row r="675" spans="1:25" x14ac:dyDescent="0.2">
      <c r="A675" s="2">
        <v>674</v>
      </c>
      <c r="B675" s="3">
        <v>45152</v>
      </c>
      <c r="C675" s="2">
        <v>10</v>
      </c>
      <c r="D675" s="2">
        <v>4</v>
      </c>
      <c r="E675" s="2">
        <v>22</v>
      </c>
      <c r="F675" t="str">
        <f t="shared" si="112"/>
        <v>Monday</v>
      </c>
      <c r="G675" t="str">
        <f t="shared" si="113"/>
        <v>August</v>
      </c>
      <c r="H675" t="str">
        <f>VLOOKUP(C675,Productos!A:B,2,0)</f>
        <v>Producto J</v>
      </c>
      <c r="I675">
        <f>VLOOKUP(Ventas!C675,Productos!A:C,3,0)</f>
        <v>29</v>
      </c>
      <c r="J675">
        <f>VLOOKUP(C675,Productos!$A$1:$D$11,4,0)</f>
        <v>58</v>
      </c>
      <c r="K675" s="7" t="str">
        <f>VLOOKUP(D675,Vendedores!$A$1:$F$5000,6,0)</f>
        <v>Fernandez, Isabel</v>
      </c>
      <c r="L675" s="7">
        <f>VLOOKUP(D675,Vendedores!$A$1:$E$50000,5,0)</f>
        <v>4345</v>
      </c>
      <c r="M675">
        <f>VLOOKUP(D675,Vendedores!A:F,2,FALSE)</f>
        <v>5</v>
      </c>
      <c r="N675" s="7" t="str">
        <f>VLOOKUP(Ventas!D675,Vendedores!A:G,7,0)</f>
        <v>Vendedor Sr</v>
      </c>
      <c r="O675">
        <f>VLOOKUP(D675,Vendedores!A:H,8,0)</f>
        <v>2</v>
      </c>
      <c r="P675" s="18">
        <f t="shared" si="114"/>
        <v>58</v>
      </c>
      <c r="Q675" s="9">
        <f t="shared" si="110"/>
        <v>29</v>
      </c>
      <c r="R675" s="9">
        <f t="shared" si="120"/>
        <v>29</v>
      </c>
      <c r="S675" s="9">
        <f t="shared" si="115"/>
        <v>29</v>
      </c>
      <c r="T675" s="9">
        <f>VLOOKUP(O675,Comisiones!A:N,HLOOKUP(G675,Comisiones!$1:$7,2,0),0)</f>
        <v>0.14000000000000001</v>
      </c>
      <c r="U675" s="9">
        <f t="shared" si="111"/>
        <v>1276</v>
      </c>
      <c r="V675" s="9">
        <f t="shared" si="116"/>
        <v>638</v>
      </c>
      <c r="W675" s="9">
        <f t="shared" si="117"/>
        <v>178.64000000000001</v>
      </c>
      <c r="X675" s="9">
        <f t="shared" si="118"/>
        <v>459.36</v>
      </c>
      <c r="Y675" s="11">
        <f t="shared" si="119"/>
        <v>0.36</v>
      </c>
    </row>
    <row r="676" spans="1:25" x14ac:dyDescent="0.2">
      <c r="A676" s="2">
        <v>742</v>
      </c>
      <c r="B676" s="3">
        <v>45175</v>
      </c>
      <c r="C676" s="2">
        <v>1</v>
      </c>
      <c r="D676" s="2">
        <v>5</v>
      </c>
      <c r="E676" s="2">
        <v>16</v>
      </c>
      <c r="F676" t="str">
        <f t="shared" si="112"/>
        <v>Wednesday</v>
      </c>
      <c r="G676" t="str">
        <f t="shared" si="113"/>
        <v>September</v>
      </c>
      <c r="H676" t="str">
        <f>VLOOKUP(C676,Productos!A:B,2,0)</f>
        <v>Producto A</v>
      </c>
      <c r="I676">
        <f>VLOOKUP(Ventas!C676,Productos!A:C,3,0)</f>
        <v>10</v>
      </c>
      <c r="J676">
        <f>VLOOKUP(C676,Productos!$A$1:$D$11,4,0)</f>
        <v>20</v>
      </c>
      <c r="K676" s="7" t="str">
        <f>VLOOKUP(D676,Vendedores!$A$1:$F$5000,6,0)</f>
        <v>Lopez, Laura</v>
      </c>
      <c r="L676" s="7">
        <f>VLOOKUP(D676,Vendedores!$A$1:$E$50000,5,0)</f>
        <v>3037</v>
      </c>
      <c r="M676">
        <f>VLOOKUP(D676,Vendedores!A:F,2,FALSE)</f>
        <v>6</v>
      </c>
      <c r="N676" s="7" t="str">
        <f>VLOOKUP(Ventas!D676,Vendedores!A:G,7,0)</f>
        <v>Vendedor Ssr</v>
      </c>
      <c r="O676">
        <f>VLOOKUP(D676,Vendedores!A:H,8,0)</f>
        <v>2</v>
      </c>
      <c r="P676" s="18">
        <f t="shared" si="114"/>
        <v>20</v>
      </c>
      <c r="Q676" s="9">
        <f t="shared" si="110"/>
        <v>10</v>
      </c>
      <c r="R676" s="9">
        <f t="shared" si="120"/>
        <v>10</v>
      </c>
      <c r="S676" s="9">
        <f t="shared" si="115"/>
        <v>10</v>
      </c>
      <c r="T676" s="9">
        <f>VLOOKUP(O676,Comisiones!A:N,HLOOKUP(G676,Comisiones!$1:$7,2,0),0)</f>
        <v>0.19</v>
      </c>
      <c r="U676" s="9">
        <f t="shared" si="111"/>
        <v>320</v>
      </c>
      <c r="V676" s="9">
        <f t="shared" si="116"/>
        <v>160</v>
      </c>
      <c r="W676" s="9">
        <f t="shared" si="117"/>
        <v>60.8</v>
      </c>
      <c r="X676" s="9">
        <f t="shared" si="118"/>
        <v>99.199999999999989</v>
      </c>
      <c r="Y676" s="11">
        <f t="shared" si="119"/>
        <v>0.30999999999999994</v>
      </c>
    </row>
    <row r="677" spans="1:25" x14ac:dyDescent="0.2">
      <c r="A677" s="2">
        <v>676</v>
      </c>
      <c r="B677" s="3">
        <v>45153</v>
      </c>
      <c r="C677" s="2">
        <v>9</v>
      </c>
      <c r="D677" s="2">
        <v>13</v>
      </c>
      <c r="E677" s="2">
        <v>11</v>
      </c>
      <c r="F677" t="str">
        <f t="shared" si="112"/>
        <v>Tuesday</v>
      </c>
      <c r="G677" t="str">
        <f t="shared" si="113"/>
        <v>August</v>
      </c>
      <c r="H677" t="str">
        <f>VLOOKUP(C677,Productos!A:B,2,0)</f>
        <v>Producto I</v>
      </c>
      <c r="I677">
        <f>VLOOKUP(Ventas!C677,Productos!A:C,3,0)</f>
        <v>26</v>
      </c>
      <c r="J677">
        <f>VLOOKUP(C677,Productos!$A$1:$D$11,4,0)</f>
        <v>52</v>
      </c>
      <c r="K677" s="7" t="str">
        <f>VLOOKUP(D677,Vendedores!$A$1:$F$5000,6,0)</f>
        <v>Gonzalez, Josefa</v>
      </c>
      <c r="L677" s="7">
        <f>VLOOKUP(D677,Vendedores!$A$1:$E$50000,5,0)</f>
        <v>1830</v>
      </c>
      <c r="M677">
        <f>VLOOKUP(D677,Vendedores!A:F,2,FALSE)</f>
        <v>8</v>
      </c>
      <c r="N677" s="7" t="str">
        <f>VLOOKUP(Ventas!D677,Vendedores!A:G,7,0)</f>
        <v>Pasante</v>
      </c>
      <c r="O677">
        <f>VLOOKUP(D677,Vendedores!A:H,8,0)</f>
        <v>1</v>
      </c>
      <c r="P677" s="18">
        <f t="shared" si="114"/>
        <v>52</v>
      </c>
      <c r="Q677" s="9">
        <f t="shared" si="110"/>
        <v>26</v>
      </c>
      <c r="R677" s="9">
        <f t="shared" si="120"/>
        <v>26</v>
      </c>
      <c r="S677" s="9">
        <f t="shared" si="115"/>
        <v>26</v>
      </c>
      <c r="T677" s="9">
        <f>VLOOKUP(O677,Comisiones!A:N,HLOOKUP(G677,Comisiones!$1:$7,2,0),0)</f>
        <v>0.13</v>
      </c>
      <c r="U677" s="9">
        <f t="shared" si="111"/>
        <v>572</v>
      </c>
      <c r="V677" s="9">
        <f t="shared" si="116"/>
        <v>286</v>
      </c>
      <c r="W677" s="9">
        <f t="shared" si="117"/>
        <v>74.36</v>
      </c>
      <c r="X677" s="9">
        <f t="shared" si="118"/>
        <v>211.64</v>
      </c>
      <c r="Y677" s="11">
        <f t="shared" si="119"/>
        <v>0.37</v>
      </c>
    </row>
    <row r="678" spans="1:25" x14ac:dyDescent="0.2">
      <c r="A678" s="2">
        <v>677</v>
      </c>
      <c r="B678" s="3">
        <v>45153</v>
      </c>
      <c r="C678" s="2">
        <v>1</v>
      </c>
      <c r="D678" s="2">
        <v>21</v>
      </c>
      <c r="E678" s="2">
        <v>11</v>
      </c>
      <c r="F678" t="str">
        <f t="shared" si="112"/>
        <v>Tuesday</v>
      </c>
      <c r="G678" t="str">
        <f t="shared" si="113"/>
        <v>August</v>
      </c>
      <c r="H678" t="str">
        <f>VLOOKUP(C678,Productos!A:B,2,0)</f>
        <v>Producto A</v>
      </c>
      <c r="I678">
        <f>VLOOKUP(Ventas!C678,Productos!A:C,3,0)</f>
        <v>10</v>
      </c>
      <c r="J678">
        <f>VLOOKUP(C678,Productos!$A$1:$D$11,4,0)</f>
        <v>20</v>
      </c>
      <c r="K678" s="7" t="str">
        <f>VLOOKUP(D678,Vendedores!$A$1:$F$5000,6,0)</f>
        <v>Fernandez, Juan</v>
      </c>
      <c r="L678" s="7">
        <f>VLOOKUP(D678,Vendedores!$A$1:$E$50000,5,0)</f>
        <v>2616</v>
      </c>
      <c r="M678">
        <f>VLOOKUP(D678,Vendedores!A:F,2,FALSE)</f>
        <v>7</v>
      </c>
      <c r="N678" s="7" t="str">
        <f>VLOOKUP(Ventas!D678,Vendedores!A:G,7,0)</f>
        <v>Vendedor Jr</v>
      </c>
      <c r="O678">
        <f>VLOOKUP(D678,Vendedores!A:H,8,0)</f>
        <v>2</v>
      </c>
      <c r="P678" s="18">
        <f t="shared" si="114"/>
        <v>20</v>
      </c>
      <c r="Q678" s="9">
        <f t="shared" si="110"/>
        <v>10.5</v>
      </c>
      <c r="R678" s="9">
        <f t="shared" si="120"/>
        <v>10</v>
      </c>
      <c r="S678" s="9">
        <f t="shared" si="115"/>
        <v>10.5</v>
      </c>
      <c r="T678" s="9">
        <f>VLOOKUP(O678,Comisiones!A:N,HLOOKUP(G678,Comisiones!$1:$7,2,0),0)</f>
        <v>0.14000000000000001</v>
      </c>
      <c r="U678" s="9">
        <f t="shared" si="111"/>
        <v>220</v>
      </c>
      <c r="V678" s="9">
        <f t="shared" si="116"/>
        <v>115.5</v>
      </c>
      <c r="W678" s="9">
        <f t="shared" si="117"/>
        <v>30.800000000000004</v>
      </c>
      <c r="X678" s="9">
        <f t="shared" si="118"/>
        <v>73.699999999999989</v>
      </c>
      <c r="Y678" s="11">
        <f t="shared" si="119"/>
        <v>0.33499999999999996</v>
      </c>
    </row>
    <row r="679" spans="1:25" x14ac:dyDescent="0.2">
      <c r="A679" s="2">
        <v>678</v>
      </c>
      <c r="B679" s="3">
        <v>45153</v>
      </c>
      <c r="C679" s="2">
        <v>2</v>
      </c>
      <c r="D679" s="2">
        <v>12</v>
      </c>
      <c r="E679" s="2">
        <v>17</v>
      </c>
      <c r="F679" t="str">
        <f t="shared" si="112"/>
        <v>Tuesday</v>
      </c>
      <c r="G679" t="str">
        <f t="shared" si="113"/>
        <v>August</v>
      </c>
      <c r="H679" t="str">
        <f>VLOOKUP(C679,Productos!A:B,2,0)</f>
        <v>Producto B</v>
      </c>
      <c r="I679">
        <f>VLOOKUP(Ventas!C679,Productos!A:C,3,0)</f>
        <v>14</v>
      </c>
      <c r="J679">
        <f>VLOOKUP(C679,Productos!$A$1:$D$11,4,0)</f>
        <v>28</v>
      </c>
      <c r="K679" s="7" t="str">
        <f>VLOOKUP(D679,Vendedores!$A$1:$F$5000,6,0)</f>
        <v>Rodriguez, Javier</v>
      </c>
      <c r="L679" s="7">
        <f>VLOOKUP(D679,Vendedores!$A$1:$E$50000,5,0)</f>
        <v>2027</v>
      </c>
      <c r="M679">
        <f>VLOOKUP(D679,Vendedores!A:F,2,FALSE)</f>
        <v>7</v>
      </c>
      <c r="N679" s="7" t="str">
        <f>VLOOKUP(Ventas!D679,Vendedores!A:G,7,0)</f>
        <v>Vendedor Jr</v>
      </c>
      <c r="O679">
        <f>VLOOKUP(D679,Vendedores!A:H,8,0)</f>
        <v>2</v>
      </c>
      <c r="P679" s="18">
        <f t="shared" si="114"/>
        <v>28</v>
      </c>
      <c r="Q679" s="9">
        <f t="shared" si="110"/>
        <v>14.700000000000001</v>
      </c>
      <c r="R679" s="9">
        <f t="shared" si="120"/>
        <v>14</v>
      </c>
      <c r="S679" s="9">
        <f t="shared" si="115"/>
        <v>14.700000000000001</v>
      </c>
      <c r="T679" s="9">
        <f>VLOOKUP(O679,Comisiones!A:N,HLOOKUP(G679,Comisiones!$1:$7,2,0),0)</f>
        <v>0.14000000000000001</v>
      </c>
      <c r="U679" s="9">
        <f t="shared" si="111"/>
        <v>476</v>
      </c>
      <c r="V679" s="9">
        <f t="shared" si="116"/>
        <v>249.9</v>
      </c>
      <c r="W679" s="9">
        <f t="shared" si="117"/>
        <v>66.64</v>
      </c>
      <c r="X679" s="9">
        <f t="shared" si="118"/>
        <v>159.45999999999998</v>
      </c>
      <c r="Y679" s="11">
        <f t="shared" si="119"/>
        <v>0.33499999999999996</v>
      </c>
    </row>
    <row r="680" spans="1:25" x14ac:dyDescent="0.2">
      <c r="A680" s="2">
        <v>679</v>
      </c>
      <c r="B680" s="3">
        <v>45154</v>
      </c>
      <c r="C680" s="2">
        <v>9</v>
      </c>
      <c r="D680" s="2">
        <v>18</v>
      </c>
      <c r="E680" s="2">
        <v>10</v>
      </c>
      <c r="F680" t="str">
        <f t="shared" si="112"/>
        <v>Wednesday</v>
      </c>
      <c r="G680" t="str">
        <f t="shared" si="113"/>
        <v>August</v>
      </c>
      <c r="H680" t="str">
        <f>VLOOKUP(C680,Productos!A:B,2,0)</f>
        <v>Producto I</v>
      </c>
      <c r="I680">
        <f>VLOOKUP(Ventas!C680,Productos!A:C,3,0)</f>
        <v>26</v>
      </c>
      <c r="J680">
        <f>VLOOKUP(C680,Productos!$A$1:$D$11,4,0)</f>
        <v>52</v>
      </c>
      <c r="K680" s="7" t="str">
        <f>VLOOKUP(D680,Vendedores!$A$1:$F$5000,6,0)</f>
        <v>Garcia, Jose</v>
      </c>
      <c r="L680" s="7">
        <f>VLOOKUP(D680,Vendedores!$A$1:$E$50000,5,0)</f>
        <v>5194</v>
      </c>
      <c r="M680">
        <f>VLOOKUP(D680,Vendedores!A:F,2,FALSE)</f>
        <v>4</v>
      </c>
      <c r="N680" s="7" t="str">
        <f>VLOOKUP(Ventas!D680,Vendedores!A:G,7,0)</f>
        <v>Jefe</v>
      </c>
      <c r="O680">
        <f>VLOOKUP(D680,Vendedores!A:H,8,0)</f>
        <v>3</v>
      </c>
      <c r="P680" s="18">
        <f t="shared" si="114"/>
        <v>52</v>
      </c>
      <c r="Q680" s="9">
        <f t="shared" si="110"/>
        <v>26</v>
      </c>
      <c r="R680" s="9">
        <f t="shared" si="120"/>
        <v>26</v>
      </c>
      <c r="S680" s="9">
        <f t="shared" si="115"/>
        <v>26</v>
      </c>
      <c r="T680" s="9">
        <f>VLOOKUP(O680,Comisiones!A:N,HLOOKUP(G680,Comisiones!$1:$7,2,0),0)</f>
        <v>0.15</v>
      </c>
      <c r="U680" s="9">
        <f t="shared" si="111"/>
        <v>520</v>
      </c>
      <c r="V680" s="9">
        <f t="shared" si="116"/>
        <v>260</v>
      </c>
      <c r="W680" s="9">
        <f t="shared" si="117"/>
        <v>78</v>
      </c>
      <c r="X680" s="9">
        <f t="shared" si="118"/>
        <v>182</v>
      </c>
      <c r="Y680" s="11">
        <f t="shared" si="119"/>
        <v>0.35</v>
      </c>
    </row>
    <row r="681" spans="1:25" x14ac:dyDescent="0.2">
      <c r="A681" s="2">
        <v>680</v>
      </c>
      <c r="B681" s="3">
        <v>45154</v>
      </c>
      <c r="C681" s="2">
        <v>4</v>
      </c>
      <c r="D681" s="2">
        <v>27</v>
      </c>
      <c r="E681" s="2">
        <v>12</v>
      </c>
      <c r="F681" t="str">
        <f t="shared" si="112"/>
        <v>Wednesday</v>
      </c>
      <c r="G681" t="str">
        <f t="shared" si="113"/>
        <v>August</v>
      </c>
      <c r="H681" t="str">
        <f>VLOOKUP(C681,Productos!A:B,2,0)</f>
        <v>Producto D</v>
      </c>
      <c r="I681">
        <f>VLOOKUP(Ventas!C681,Productos!A:C,3,0)</f>
        <v>14</v>
      </c>
      <c r="J681">
        <f>VLOOKUP(C681,Productos!$A$1:$D$11,4,0)</f>
        <v>28</v>
      </c>
      <c r="K681" s="7" t="str">
        <f>VLOOKUP(D681,Vendedores!$A$1:$F$5000,6,0)</f>
        <v>Martin, Antonio</v>
      </c>
      <c r="L681" s="7">
        <f>VLOOKUP(D681,Vendedores!$A$1:$E$50000,5,0)</f>
        <v>1057</v>
      </c>
      <c r="M681">
        <f>VLOOKUP(D681,Vendedores!A:F,2,FALSE)</f>
        <v>8</v>
      </c>
      <c r="N681" s="7" t="str">
        <f>VLOOKUP(Ventas!D681,Vendedores!A:G,7,0)</f>
        <v>Pasante</v>
      </c>
      <c r="O681">
        <f>VLOOKUP(D681,Vendedores!A:H,8,0)</f>
        <v>1</v>
      </c>
      <c r="P681" s="18">
        <f t="shared" si="114"/>
        <v>28</v>
      </c>
      <c r="Q681" s="9">
        <f t="shared" si="110"/>
        <v>14.700000000000001</v>
      </c>
      <c r="R681" s="9">
        <f t="shared" si="120"/>
        <v>14</v>
      </c>
      <c r="S681" s="9">
        <f t="shared" si="115"/>
        <v>14.700000000000001</v>
      </c>
      <c r="T681" s="9">
        <f>VLOOKUP(O681,Comisiones!A:N,HLOOKUP(G681,Comisiones!$1:$7,2,0),0)</f>
        <v>0.13</v>
      </c>
      <c r="U681" s="9">
        <f t="shared" si="111"/>
        <v>336</v>
      </c>
      <c r="V681" s="9">
        <f t="shared" si="116"/>
        <v>176.4</v>
      </c>
      <c r="W681" s="9">
        <f t="shared" si="117"/>
        <v>43.68</v>
      </c>
      <c r="X681" s="9">
        <f t="shared" si="118"/>
        <v>115.91999999999999</v>
      </c>
      <c r="Y681" s="11">
        <f t="shared" si="119"/>
        <v>0.34499999999999997</v>
      </c>
    </row>
    <row r="682" spans="1:25" x14ac:dyDescent="0.2">
      <c r="A682" s="2">
        <v>681</v>
      </c>
      <c r="B682" s="3">
        <v>45154</v>
      </c>
      <c r="C682" s="2">
        <v>8</v>
      </c>
      <c r="D682" s="2">
        <v>3</v>
      </c>
      <c r="E682" s="2">
        <v>18</v>
      </c>
      <c r="F682" t="str">
        <f t="shared" si="112"/>
        <v>Wednesday</v>
      </c>
      <c r="G682" t="str">
        <f t="shared" si="113"/>
        <v>August</v>
      </c>
      <c r="H682" t="str">
        <f>VLOOKUP(C682,Productos!A:B,2,0)</f>
        <v>Producto H</v>
      </c>
      <c r="I682">
        <f>VLOOKUP(Ventas!C682,Productos!A:C,3,0)</f>
        <v>14</v>
      </c>
      <c r="J682">
        <f>VLOOKUP(C682,Productos!$A$1:$D$11,4,0)</f>
        <v>28</v>
      </c>
      <c r="K682" s="7" t="str">
        <f>VLOOKUP(D682,Vendedores!$A$1:$F$5000,6,0)</f>
        <v>Gonzalez, Pedro</v>
      </c>
      <c r="L682" s="7">
        <f>VLOOKUP(D682,Vendedores!$A$1:$E$50000,5,0)</f>
        <v>5010</v>
      </c>
      <c r="M682">
        <f>VLOOKUP(D682,Vendedores!A:F,2,FALSE)</f>
        <v>4</v>
      </c>
      <c r="N682" s="7" t="str">
        <f>VLOOKUP(Ventas!D682,Vendedores!A:G,7,0)</f>
        <v>Jefe</v>
      </c>
      <c r="O682">
        <f>VLOOKUP(D682,Vendedores!A:H,8,0)</f>
        <v>3</v>
      </c>
      <c r="P682" s="18">
        <f t="shared" si="114"/>
        <v>28</v>
      </c>
      <c r="Q682" s="9">
        <f t="shared" si="110"/>
        <v>14</v>
      </c>
      <c r="R682" s="9">
        <f t="shared" si="120"/>
        <v>14</v>
      </c>
      <c r="S682" s="9">
        <f t="shared" si="115"/>
        <v>14</v>
      </c>
      <c r="T682" s="9">
        <f>VLOOKUP(O682,Comisiones!A:N,HLOOKUP(G682,Comisiones!$1:$7,2,0),0)</f>
        <v>0.15</v>
      </c>
      <c r="U682" s="9">
        <f t="shared" si="111"/>
        <v>504</v>
      </c>
      <c r="V682" s="9">
        <f t="shared" si="116"/>
        <v>252</v>
      </c>
      <c r="W682" s="9">
        <f t="shared" si="117"/>
        <v>75.599999999999994</v>
      </c>
      <c r="X682" s="9">
        <f t="shared" si="118"/>
        <v>176.39999999999998</v>
      </c>
      <c r="Y682" s="11">
        <f t="shared" si="119"/>
        <v>0.35</v>
      </c>
    </row>
    <row r="683" spans="1:25" x14ac:dyDescent="0.2">
      <c r="A683" s="2">
        <v>682</v>
      </c>
      <c r="B683" s="3">
        <v>45155</v>
      </c>
      <c r="C683" s="2">
        <v>3</v>
      </c>
      <c r="D683" s="2">
        <v>27</v>
      </c>
      <c r="E683" s="2">
        <v>16</v>
      </c>
      <c r="F683" t="str">
        <f t="shared" si="112"/>
        <v>Thursday</v>
      </c>
      <c r="G683" t="str">
        <f t="shared" si="113"/>
        <v>August</v>
      </c>
      <c r="H683" t="str">
        <f>VLOOKUP(C683,Productos!A:B,2,0)</f>
        <v>Producto C</v>
      </c>
      <c r="I683">
        <f>VLOOKUP(Ventas!C683,Productos!A:C,3,0)</f>
        <v>23</v>
      </c>
      <c r="J683">
        <f>VLOOKUP(C683,Productos!$A$1:$D$11,4,0)</f>
        <v>46</v>
      </c>
      <c r="K683" s="7" t="str">
        <f>VLOOKUP(D683,Vendedores!$A$1:$F$5000,6,0)</f>
        <v>Martin, Antonio</v>
      </c>
      <c r="L683" s="7">
        <f>VLOOKUP(D683,Vendedores!$A$1:$E$50000,5,0)</f>
        <v>1057</v>
      </c>
      <c r="M683">
        <f>VLOOKUP(D683,Vendedores!A:F,2,FALSE)</f>
        <v>8</v>
      </c>
      <c r="N683" s="7" t="str">
        <f>VLOOKUP(Ventas!D683,Vendedores!A:G,7,0)</f>
        <v>Pasante</v>
      </c>
      <c r="O683">
        <f>VLOOKUP(D683,Vendedores!A:H,8,0)</f>
        <v>1</v>
      </c>
      <c r="P683" s="18">
        <f t="shared" si="114"/>
        <v>46</v>
      </c>
      <c r="Q683" s="9">
        <f t="shared" si="110"/>
        <v>24.150000000000002</v>
      </c>
      <c r="R683" s="9">
        <f t="shared" si="120"/>
        <v>23</v>
      </c>
      <c r="S683" s="9">
        <f t="shared" si="115"/>
        <v>24.150000000000002</v>
      </c>
      <c r="T683" s="9">
        <f>VLOOKUP(O683,Comisiones!A:N,HLOOKUP(G683,Comisiones!$1:$7,2,0),0)</f>
        <v>0.13</v>
      </c>
      <c r="U683" s="9">
        <f t="shared" si="111"/>
        <v>736</v>
      </c>
      <c r="V683" s="9">
        <f t="shared" si="116"/>
        <v>386.40000000000003</v>
      </c>
      <c r="W683" s="9">
        <f t="shared" si="117"/>
        <v>95.68</v>
      </c>
      <c r="X683" s="9">
        <f t="shared" si="118"/>
        <v>253.91999999999996</v>
      </c>
      <c r="Y683" s="11">
        <f t="shared" si="119"/>
        <v>0.34499999999999992</v>
      </c>
    </row>
    <row r="684" spans="1:25" x14ac:dyDescent="0.2">
      <c r="A684" s="2">
        <v>683</v>
      </c>
      <c r="B684" s="3">
        <v>45155</v>
      </c>
      <c r="C684" s="2">
        <v>4</v>
      </c>
      <c r="D684" s="2">
        <v>13</v>
      </c>
      <c r="E684" s="2">
        <v>16</v>
      </c>
      <c r="F684" t="str">
        <f t="shared" si="112"/>
        <v>Thursday</v>
      </c>
      <c r="G684" t="str">
        <f t="shared" si="113"/>
        <v>August</v>
      </c>
      <c r="H684" t="str">
        <f>VLOOKUP(C684,Productos!A:B,2,0)</f>
        <v>Producto D</v>
      </c>
      <c r="I684">
        <f>VLOOKUP(Ventas!C684,Productos!A:C,3,0)</f>
        <v>14</v>
      </c>
      <c r="J684">
        <f>VLOOKUP(C684,Productos!$A$1:$D$11,4,0)</f>
        <v>28</v>
      </c>
      <c r="K684" s="7" t="str">
        <f>VLOOKUP(D684,Vendedores!$A$1:$F$5000,6,0)</f>
        <v>Gonzalez, Josefa</v>
      </c>
      <c r="L684" s="7">
        <f>VLOOKUP(D684,Vendedores!$A$1:$E$50000,5,0)</f>
        <v>1830</v>
      </c>
      <c r="M684">
        <f>VLOOKUP(D684,Vendedores!A:F,2,FALSE)</f>
        <v>8</v>
      </c>
      <c r="N684" s="7" t="str">
        <f>VLOOKUP(Ventas!D684,Vendedores!A:G,7,0)</f>
        <v>Pasante</v>
      </c>
      <c r="O684">
        <f>VLOOKUP(D684,Vendedores!A:H,8,0)</f>
        <v>1</v>
      </c>
      <c r="P684" s="18">
        <f t="shared" si="114"/>
        <v>28</v>
      </c>
      <c r="Q684" s="9">
        <f t="shared" si="110"/>
        <v>14.700000000000001</v>
      </c>
      <c r="R684" s="9">
        <f t="shared" si="120"/>
        <v>14</v>
      </c>
      <c r="S684" s="9">
        <f t="shared" si="115"/>
        <v>14.700000000000001</v>
      </c>
      <c r="T684" s="9">
        <f>VLOOKUP(O684,Comisiones!A:N,HLOOKUP(G684,Comisiones!$1:$7,2,0),0)</f>
        <v>0.13</v>
      </c>
      <c r="U684" s="9">
        <f t="shared" si="111"/>
        <v>448</v>
      </c>
      <c r="V684" s="9">
        <f t="shared" si="116"/>
        <v>235.20000000000002</v>
      </c>
      <c r="W684" s="9">
        <f t="shared" si="117"/>
        <v>58.24</v>
      </c>
      <c r="X684" s="9">
        <f t="shared" si="118"/>
        <v>154.56</v>
      </c>
      <c r="Y684" s="11">
        <f t="shared" si="119"/>
        <v>0.34500000000000003</v>
      </c>
    </row>
    <row r="685" spans="1:25" x14ac:dyDescent="0.2">
      <c r="A685" s="2">
        <v>684</v>
      </c>
      <c r="B685" s="3">
        <v>45155</v>
      </c>
      <c r="C685" s="2">
        <v>3</v>
      </c>
      <c r="D685" s="2">
        <v>11</v>
      </c>
      <c r="E685" s="2">
        <v>12</v>
      </c>
      <c r="F685" t="str">
        <f t="shared" si="112"/>
        <v>Thursday</v>
      </c>
      <c r="G685" t="str">
        <f t="shared" si="113"/>
        <v>August</v>
      </c>
      <c r="H685" t="str">
        <f>VLOOKUP(C685,Productos!A:B,2,0)</f>
        <v>Producto C</v>
      </c>
      <c r="I685">
        <f>VLOOKUP(Ventas!C685,Productos!A:C,3,0)</f>
        <v>23</v>
      </c>
      <c r="J685">
        <f>VLOOKUP(C685,Productos!$A$1:$D$11,4,0)</f>
        <v>46</v>
      </c>
      <c r="K685" s="7" t="str">
        <f>VLOOKUP(D685,Vendedores!$A$1:$F$5000,6,0)</f>
        <v>Garcia, Isabel</v>
      </c>
      <c r="L685" s="7">
        <f>VLOOKUP(D685,Vendedores!$A$1:$E$50000,5,0)</f>
        <v>3985</v>
      </c>
      <c r="M685">
        <f>VLOOKUP(D685,Vendedores!A:F,2,FALSE)</f>
        <v>6</v>
      </c>
      <c r="N685" s="7" t="str">
        <f>VLOOKUP(Ventas!D685,Vendedores!A:G,7,0)</f>
        <v>Vendedor Ssr</v>
      </c>
      <c r="O685">
        <f>VLOOKUP(D685,Vendedores!A:H,8,0)</f>
        <v>2</v>
      </c>
      <c r="P685" s="18">
        <f t="shared" si="114"/>
        <v>46</v>
      </c>
      <c r="Q685" s="9">
        <f t="shared" si="110"/>
        <v>24.150000000000002</v>
      </c>
      <c r="R685" s="9">
        <f t="shared" si="120"/>
        <v>23</v>
      </c>
      <c r="S685" s="9">
        <f t="shared" si="115"/>
        <v>24.150000000000002</v>
      </c>
      <c r="T685" s="9">
        <f>VLOOKUP(O685,Comisiones!A:N,HLOOKUP(G685,Comisiones!$1:$7,2,0),0)</f>
        <v>0.14000000000000001</v>
      </c>
      <c r="U685" s="9">
        <f t="shared" si="111"/>
        <v>552</v>
      </c>
      <c r="V685" s="9">
        <f t="shared" si="116"/>
        <v>289.8</v>
      </c>
      <c r="W685" s="9">
        <f t="shared" si="117"/>
        <v>77.28</v>
      </c>
      <c r="X685" s="9">
        <f t="shared" si="118"/>
        <v>184.91999999999996</v>
      </c>
      <c r="Y685" s="11">
        <f t="shared" si="119"/>
        <v>0.33499999999999991</v>
      </c>
    </row>
    <row r="686" spans="1:25" x14ac:dyDescent="0.2">
      <c r="A686" s="2">
        <v>685</v>
      </c>
      <c r="B686" s="3">
        <v>45156</v>
      </c>
      <c r="C686" s="2">
        <v>10</v>
      </c>
      <c r="D686" s="2">
        <v>36</v>
      </c>
      <c r="E686" s="2">
        <v>11</v>
      </c>
      <c r="F686" t="str">
        <f t="shared" si="112"/>
        <v>Friday</v>
      </c>
      <c r="G686" t="str">
        <f t="shared" si="113"/>
        <v>August</v>
      </c>
      <c r="H686" t="str">
        <f>VLOOKUP(C686,Productos!A:B,2,0)</f>
        <v>Producto J</v>
      </c>
      <c r="I686">
        <f>VLOOKUP(Ventas!C686,Productos!A:C,3,0)</f>
        <v>29</v>
      </c>
      <c r="J686">
        <f>VLOOKUP(C686,Productos!$A$1:$D$11,4,0)</f>
        <v>58</v>
      </c>
      <c r="K686" s="7" t="str">
        <f>VLOOKUP(D686,Vendedores!$A$1:$F$5000,6,0)</f>
        <v>Rodriguez, Francisco</v>
      </c>
      <c r="L686" s="7">
        <f>VLOOKUP(D686,Vendedores!$A$1:$E$50000,5,0)</f>
        <v>1898</v>
      </c>
      <c r="M686">
        <f>VLOOKUP(D686,Vendedores!A:F,2,FALSE)</f>
        <v>8</v>
      </c>
      <c r="N686" s="7" t="str">
        <f>VLOOKUP(Ventas!D686,Vendedores!A:G,7,0)</f>
        <v>Pasante</v>
      </c>
      <c r="O686">
        <f>VLOOKUP(D686,Vendedores!A:H,8,0)</f>
        <v>1</v>
      </c>
      <c r="P686" s="18">
        <f t="shared" si="114"/>
        <v>58</v>
      </c>
      <c r="Q686" s="9">
        <f t="shared" si="110"/>
        <v>29</v>
      </c>
      <c r="R686" s="9">
        <f t="shared" si="120"/>
        <v>29</v>
      </c>
      <c r="S686" s="9">
        <f t="shared" si="115"/>
        <v>29</v>
      </c>
      <c r="T686" s="9">
        <f>VLOOKUP(O686,Comisiones!A:N,HLOOKUP(G686,Comisiones!$1:$7,2,0),0)</f>
        <v>0.13</v>
      </c>
      <c r="U686" s="9">
        <f t="shared" si="111"/>
        <v>638</v>
      </c>
      <c r="V686" s="9">
        <f t="shared" si="116"/>
        <v>319</v>
      </c>
      <c r="W686" s="9">
        <f t="shared" si="117"/>
        <v>82.94</v>
      </c>
      <c r="X686" s="9">
        <f t="shared" si="118"/>
        <v>236.06</v>
      </c>
      <c r="Y686" s="11">
        <f t="shared" si="119"/>
        <v>0.37</v>
      </c>
    </row>
    <row r="687" spans="1:25" x14ac:dyDescent="0.2">
      <c r="A687" s="2">
        <v>943</v>
      </c>
      <c r="B687" s="3">
        <v>45242</v>
      </c>
      <c r="C687" s="2">
        <v>3</v>
      </c>
      <c r="D687" s="2">
        <v>5</v>
      </c>
      <c r="E687" s="2">
        <v>15</v>
      </c>
      <c r="F687" t="str">
        <f t="shared" si="112"/>
        <v>Sunday</v>
      </c>
      <c r="G687" t="str">
        <f t="shared" si="113"/>
        <v>November</v>
      </c>
      <c r="H687" t="str">
        <f>VLOOKUP(C687,Productos!A:B,2,0)</f>
        <v>Producto C</v>
      </c>
      <c r="I687">
        <f>VLOOKUP(Ventas!C687,Productos!A:C,3,0)</f>
        <v>23</v>
      </c>
      <c r="J687">
        <f>VLOOKUP(C687,Productos!$A$1:$D$11,4,0)</f>
        <v>46</v>
      </c>
      <c r="K687" s="7" t="str">
        <f>VLOOKUP(D687,Vendedores!$A$1:$F$5000,6,0)</f>
        <v>Lopez, Laura</v>
      </c>
      <c r="L687" s="7">
        <f>VLOOKUP(D687,Vendedores!$A$1:$E$50000,5,0)</f>
        <v>3037</v>
      </c>
      <c r="M687">
        <f>VLOOKUP(D687,Vendedores!A:F,2,FALSE)</f>
        <v>6</v>
      </c>
      <c r="N687" s="7" t="str">
        <f>VLOOKUP(Ventas!D687,Vendedores!A:G,7,0)</f>
        <v>Vendedor Ssr</v>
      </c>
      <c r="O687">
        <f>VLOOKUP(D687,Vendedores!A:H,8,0)</f>
        <v>2</v>
      </c>
      <c r="P687" s="18">
        <f t="shared" si="114"/>
        <v>55.199999999999996</v>
      </c>
      <c r="Q687" s="9">
        <f t="shared" si="110"/>
        <v>23</v>
      </c>
      <c r="R687" s="9">
        <f t="shared" si="120"/>
        <v>23</v>
      </c>
      <c r="S687" s="9">
        <f t="shared" si="115"/>
        <v>23</v>
      </c>
      <c r="T687" s="9">
        <f>VLOOKUP(O687,Comisiones!A:N,HLOOKUP(G687,Comisiones!$1:$7,2,0),0)</f>
        <v>0.17</v>
      </c>
      <c r="U687" s="9">
        <f t="shared" si="111"/>
        <v>827.99999999999989</v>
      </c>
      <c r="V687" s="9">
        <f t="shared" si="116"/>
        <v>345</v>
      </c>
      <c r="W687" s="9">
        <f t="shared" si="117"/>
        <v>140.76</v>
      </c>
      <c r="X687" s="9">
        <f t="shared" si="118"/>
        <v>342.2399999999999</v>
      </c>
      <c r="Y687" s="11">
        <f t="shared" si="119"/>
        <v>0.41333333333333327</v>
      </c>
    </row>
    <row r="688" spans="1:25" x14ac:dyDescent="0.2">
      <c r="A688" s="2">
        <v>599</v>
      </c>
      <c r="B688" s="3">
        <v>45127</v>
      </c>
      <c r="C688" s="2">
        <v>1</v>
      </c>
      <c r="D688" s="2">
        <v>5</v>
      </c>
      <c r="E688" s="2">
        <v>14</v>
      </c>
      <c r="F688" t="str">
        <f t="shared" si="112"/>
        <v>Thursday</v>
      </c>
      <c r="G688" t="str">
        <f t="shared" si="113"/>
        <v>July</v>
      </c>
      <c r="H688" t="str">
        <f>VLOOKUP(C688,Productos!A:B,2,0)</f>
        <v>Producto A</v>
      </c>
      <c r="I688">
        <f>VLOOKUP(Ventas!C688,Productos!A:C,3,0)</f>
        <v>10</v>
      </c>
      <c r="J688">
        <f>VLOOKUP(C688,Productos!$A$1:$D$11,4,0)</f>
        <v>20</v>
      </c>
      <c r="K688" s="7" t="str">
        <f>VLOOKUP(D688,Vendedores!$A$1:$F$5000,6,0)</f>
        <v>Lopez, Laura</v>
      </c>
      <c r="L688" s="7">
        <f>VLOOKUP(D688,Vendedores!$A$1:$E$50000,5,0)</f>
        <v>3037</v>
      </c>
      <c r="M688">
        <f>VLOOKUP(D688,Vendedores!A:F,2,FALSE)</f>
        <v>6</v>
      </c>
      <c r="N688" s="7" t="str">
        <f>VLOOKUP(Ventas!D688,Vendedores!A:G,7,0)</f>
        <v>Vendedor Ssr</v>
      </c>
      <c r="O688">
        <f>VLOOKUP(D688,Vendedores!A:H,8,0)</f>
        <v>2</v>
      </c>
      <c r="P688" s="18">
        <f t="shared" si="114"/>
        <v>20</v>
      </c>
      <c r="Q688" s="9">
        <f t="shared" si="110"/>
        <v>10.5</v>
      </c>
      <c r="R688" s="9">
        <f t="shared" si="120"/>
        <v>10</v>
      </c>
      <c r="S688" s="9">
        <f t="shared" si="115"/>
        <v>10.5</v>
      </c>
      <c r="T688" s="9">
        <f>VLOOKUP(O688,Comisiones!A:N,HLOOKUP(G688,Comisiones!$1:$7,2,0),0)</f>
        <v>0.18</v>
      </c>
      <c r="U688" s="9">
        <f t="shared" si="111"/>
        <v>280</v>
      </c>
      <c r="V688" s="9">
        <f t="shared" si="116"/>
        <v>147</v>
      </c>
      <c r="W688" s="9">
        <f t="shared" si="117"/>
        <v>50.4</v>
      </c>
      <c r="X688" s="9">
        <f t="shared" si="118"/>
        <v>82.6</v>
      </c>
      <c r="Y688" s="11">
        <f t="shared" si="119"/>
        <v>0.29499999999999998</v>
      </c>
    </row>
    <row r="689" spans="1:25" x14ac:dyDescent="0.2">
      <c r="A689" s="2">
        <v>688</v>
      </c>
      <c r="B689" s="3">
        <v>45157</v>
      </c>
      <c r="C689" s="2">
        <v>4</v>
      </c>
      <c r="D689" s="2">
        <v>25</v>
      </c>
      <c r="E689" s="2">
        <v>16</v>
      </c>
      <c r="F689" t="str">
        <f t="shared" si="112"/>
        <v>Saturday</v>
      </c>
      <c r="G689" t="str">
        <f t="shared" si="113"/>
        <v>August</v>
      </c>
      <c r="H689" t="str">
        <f>VLOOKUP(C689,Productos!A:B,2,0)</f>
        <v>Producto D</v>
      </c>
      <c r="I689">
        <f>VLOOKUP(Ventas!C689,Productos!A:C,3,0)</f>
        <v>14</v>
      </c>
      <c r="J689">
        <f>VLOOKUP(C689,Productos!$A$1:$D$11,4,0)</f>
        <v>28</v>
      </c>
      <c r="K689" s="7" t="str">
        <f>VLOOKUP(D689,Vendedores!$A$1:$F$5000,6,0)</f>
        <v>Perez, Laura</v>
      </c>
      <c r="L689" s="7">
        <f>VLOOKUP(D689,Vendedores!$A$1:$E$50000,5,0)</f>
        <v>3586</v>
      </c>
      <c r="M689">
        <f>VLOOKUP(D689,Vendedores!A:F,2,FALSE)</f>
        <v>6</v>
      </c>
      <c r="N689" s="7" t="str">
        <f>VLOOKUP(Ventas!D689,Vendedores!A:G,7,0)</f>
        <v>Vendedor Ssr</v>
      </c>
      <c r="O689">
        <f>VLOOKUP(D689,Vendedores!A:H,8,0)</f>
        <v>2</v>
      </c>
      <c r="P689" s="18">
        <f t="shared" si="114"/>
        <v>28</v>
      </c>
      <c r="Q689" s="9">
        <f t="shared" si="110"/>
        <v>14.700000000000001</v>
      </c>
      <c r="R689" s="9">
        <f t="shared" si="120"/>
        <v>14</v>
      </c>
      <c r="S689" s="9">
        <f t="shared" si="115"/>
        <v>14.700000000000001</v>
      </c>
      <c r="T689" s="9">
        <f>VLOOKUP(O689,Comisiones!A:N,HLOOKUP(G689,Comisiones!$1:$7,2,0),0)</f>
        <v>0.14000000000000001</v>
      </c>
      <c r="U689" s="9">
        <f t="shared" si="111"/>
        <v>448</v>
      </c>
      <c r="V689" s="9">
        <f t="shared" si="116"/>
        <v>235.20000000000002</v>
      </c>
      <c r="W689" s="9">
        <f t="shared" si="117"/>
        <v>62.720000000000006</v>
      </c>
      <c r="X689" s="9">
        <f t="shared" si="118"/>
        <v>150.07999999999998</v>
      </c>
      <c r="Y689" s="11">
        <f t="shared" si="119"/>
        <v>0.33499999999999996</v>
      </c>
    </row>
    <row r="690" spans="1:25" x14ac:dyDescent="0.2">
      <c r="A690" s="2">
        <v>689</v>
      </c>
      <c r="B690" s="3">
        <v>45157</v>
      </c>
      <c r="C690" s="2">
        <v>4</v>
      </c>
      <c r="D690" s="2">
        <v>9</v>
      </c>
      <c r="E690" s="2">
        <v>16</v>
      </c>
      <c r="F690" t="str">
        <f t="shared" si="112"/>
        <v>Saturday</v>
      </c>
      <c r="G690" t="str">
        <f t="shared" si="113"/>
        <v>August</v>
      </c>
      <c r="H690" t="str">
        <f>VLOOKUP(C690,Productos!A:B,2,0)</f>
        <v>Producto D</v>
      </c>
      <c r="I690">
        <f>VLOOKUP(Ventas!C690,Productos!A:C,3,0)</f>
        <v>14</v>
      </c>
      <c r="J690">
        <f>VLOOKUP(C690,Productos!$A$1:$D$11,4,0)</f>
        <v>28</v>
      </c>
      <c r="K690" s="7" t="str">
        <f>VLOOKUP(D690,Vendedores!$A$1:$F$5000,6,0)</f>
        <v>Gomez, Jose</v>
      </c>
      <c r="L690" s="7">
        <f>VLOOKUP(D690,Vendedores!$A$1:$E$50000,5,0)</f>
        <v>5400</v>
      </c>
      <c r="M690">
        <f>VLOOKUP(D690,Vendedores!A:F,2,FALSE)</f>
        <v>4</v>
      </c>
      <c r="N690" s="7" t="str">
        <f>VLOOKUP(Ventas!D690,Vendedores!A:G,7,0)</f>
        <v>Jefe</v>
      </c>
      <c r="O690">
        <f>VLOOKUP(D690,Vendedores!A:H,8,0)</f>
        <v>3</v>
      </c>
      <c r="P690" s="18">
        <f t="shared" si="114"/>
        <v>28</v>
      </c>
      <c r="Q690" s="9">
        <f t="shared" si="110"/>
        <v>14.700000000000001</v>
      </c>
      <c r="R690" s="9">
        <f t="shared" si="120"/>
        <v>14</v>
      </c>
      <c r="S690" s="9">
        <f t="shared" si="115"/>
        <v>14.700000000000001</v>
      </c>
      <c r="T690" s="9">
        <f>VLOOKUP(O690,Comisiones!A:N,HLOOKUP(G690,Comisiones!$1:$7,2,0),0)</f>
        <v>0.15</v>
      </c>
      <c r="U690" s="9">
        <f t="shared" si="111"/>
        <v>448</v>
      </c>
      <c r="V690" s="9">
        <f t="shared" si="116"/>
        <v>235.20000000000002</v>
      </c>
      <c r="W690" s="9">
        <f t="shared" si="117"/>
        <v>67.2</v>
      </c>
      <c r="X690" s="9">
        <f t="shared" si="118"/>
        <v>145.59999999999997</v>
      </c>
      <c r="Y690" s="11">
        <f t="shared" si="119"/>
        <v>0.3249999999999999</v>
      </c>
    </row>
    <row r="691" spans="1:25" x14ac:dyDescent="0.2">
      <c r="A691" s="2">
        <v>690</v>
      </c>
      <c r="B691" s="3">
        <v>45157</v>
      </c>
      <c r="C691" s="2">
        <v>1</v>
      </c>
      <c r="D691" s="2">
        <v>34</v>
      </c>
      <c r="E691" s="2">
        <v>14</v>
      </c>
      <c r="F691" t="str">
        <f t="shared" si="112"/>
        <v>Saturday</v>
      </c>
      <c r="G691" t="str">
        <f t="shared" si="113"/>
        <v>August</v>
      </c>
      <c r="H691" t="str">
        <f>VLOOKUP(C691,Productos!A:B,2,0)</f>
        <v>Producto A</v>
      </c>
      <c r="I691">
        <f>VLOOKUP(Ventas!C691,Productos!A:C,3,0)</f>
        <v>10</v>
      </c>
      <c r="J691">
        <f>VLOOKUP(C691,Productos!$A$1:$D$11,4,0)</f>
        <v>20</v>
      </c>
      <c r="K691" s="7" t="str">
        <f>VLOOKUP(D691,Vendedores!$A$1:$F$5000,6,0)</f>
        <v>Lopez, Teresa</v>
      </c>
      <c r="L691" s="7">
        <f>VLOOKUP(D691,Vendedores!$A$1:$E$50000,5,0)</f>
        <v>3680</v>
      </c>
      <c r="M691">
        <f>VLOOKUP(D691,Vendedores!A:F,2,FALSE)</f>
        <v>6</v>
      </c>
      <c r="N691" s="7" t="str">
        <f>VLOOKUP(Ventas!D691,Vendedores!A:G,7,0)</f>
        <v>Vendedor Ssr</v>
      </c>
      <c r="O691">
        <f>VLOOKUP(D691,Vendedores!A:H,8,0)</f>
        <v>2</v>
      </c>
      <c r="P691" s="18">
        <f t="shared" si="114"/>
        <v>20</v>
      </c>
      <c r="Q691" s="9">
        <f t="shared" si="110"/>
        <v>10.5</v>
      </c>
      <c r="R691" s="9">
        <f t="shared" si="120"/>
        <v>10</v>
      </c>
      <c r="S691" s="9">
        <f t="shared" si="115"/>
        <v>10.5</v>
      </c>
      <c r="T691" s="9">
        <f>VLOOKUP(O691,Comisiones!A:N,HLOOKUP(G691,Comisiones!$1:$7,2,0),0)</f>
        <v>0.14000000000000001</v>
      </c>
      <c r="U691" s="9">
        <f t="shared" si="111"/>
        <v>280</v>
      </c>
      <c r="V691" s="9">
        <f t="shared" si="116"/>
        <v>147</v>
      </c>
      <c r="W691" s="9">
        <f t="shared" si="117"/>
        <v>39.200000000000003</v>
      </c>
      <c r="X691" s="9">
        <f t="shared" si="118"/>
        <v>93.800000000000011</v>
      </c>
      <c r="Y691" s="11">
        <f t="shared" si="119"/>
        <v>0.33500000000000002</v>
      </c>
    </row>
    <row r="692" spans="1:25" x14ac:dyDescent="0.2">
      <c r="A692" s="2">
        <v>691</v>
      </c>
      <c r="B692" s="3">
        <v>45158</v>
      </c>
      <c r="C692" s="2">
        <v>3</v>
      </c>
      <c r="D692" s="2">
        <v>25</v>
      </c>
      <c r="E692" s="2">
        <v>14</v>
      </c>
      <c r="F692" t="str">
        <f t="shared" si="112"/>
        <v>Sunday</v>
      </c>
      <c r="G692" t="str">
        <f t="shared" si="113"/>
        <v>August</v>
      </c>
      <c r="H692" t="str">
        <f>VLOOKUP(C692,Productos!A:B,2,0)</f>
        <v>Producto C</v>
      </c>
      <c r="I692">
        <f>VLOOKUP(Ventas!C692,Productos!A:C,3,0)</f>
        <v>23</v>
      </c>
      <c r="J692">
        <f>VLOOKUP(C692,Productos!$A$1:$D$11,4,0)</f>
        <v>46</v>
      </c>
      <c r="K692" s="7" t="str">
        <f>VLOOKUP(D692,Vendedores!$A$1:$F$5000,6,0)</f>
        <v>Perez, Laura</v>
      </c>
      <c r="L692" s="7">
        <f>VLOOKUP(D692,Vendedores!$A$1:$E$50000,5,0)</f>
        <v>3586</v>
      </c>
      <c r="M692">
        <f>VLOOKUP(D692,Vendedores!A:F,2,FALSE)</f>
        <v>6</v>
      </c>
      <c r="N692" s="7" t="str">
        <f>VLOOKUP(Ventas!D692,Vendedores!A:G,7,0)</f>
        <v>Vendedor Ssr</v>
      </c>
      <c r="O692">
        <f>VLOOKUP(D692,Vendedores!A:H,8,0)</f>
        <v>2</v>
      </c>
      <c r="P692" s="18">
        <f t="shared" si="114"/>
        <v>55.199999999999996</v>
      </c>
      <c r="Q692" s="9">
        <f t="shared" si="110"/>
        <v>24.150000000000002</v>
      </c>
      <c r="R692" s="9">
        <f t="shared" si="120"/>
        <v>23</v>
      </c>
      <c r="S692" s="9">
        <f t="shared" si="115"/>
        <v>24.150000000000002</v>
      </c>
      <c r="T692" s="9">
        <f>VLOOKUP(O692,Comisiones!A:N,HLOOKUP(G692,Comisiones!$1:$7,2,0),0)</f>
        <v>0.14000000000000001</v>
      </c>
      <c r="U692" s="9">
        <f t="shared" si="111"/>
        <v>772.8</v>
      </c>
      <c r="V692" s="9">
        <f t="shared" si="116"/>
        <v>338.1</v>
      </c>
      <c r="W692" s="9">
        <f t="shared" si="117"/>
        <v>108.19200000000001</v>
      </c>
      <c r="X692" s="9">
        <f t="shared" si="118"/>
        <v>326.50799999999992</v>
      </c>
      <c r="Y692" s="11">
        <f t="shared" si="119"/>
        <v>0.42249999999999993</v>
      </c>
    </row>
    <row r="693" spans="1:25" x14ac:dyDescent="0.2">
      <c r="A693" s="2">
        <v>692</v>
      </c>
      <c r="B693" s="3">
        <v>45158</v>
      </c>
      <c r="C693" s="2">
        <v>10</v>
      </c>
      <c r="D693" s="2">
        <v>3</v>
      </c>
      <c r="E693" s="2">
        <v>9</v>
      </c>
      <c r="F693" t="str">
        <f t="shared" si="112"/>
        <v>Sunday</v>
      </c>
      <c r="G693" t="str">
        <f t="shared" si="113"/>
        <v>August</v>
      </c>
      <c r="H693" t="str">
        <f>VLOOKUP(C693,Productos!A:B,2,0)</f>
        <v>Producto J</v>
      </c>
      <c r="I693">
        <f>VLOOKUP(Ventas!C693,Productos!A:C,3,0)</f>
        <v>29</v>
      </c>
      <c r="J693">
        <f>VLOOKUP(C693,Productos!$A$1:$D$11,4,0)</f>
        <v>58</v>
      </c>
      <c r="K693" s="7" t="str">
        <f>VLOOKUP(D693,Vendedores!$A$1:$F$5000,6,0)</f>
        <v>Gonzalez, Pedro</v>
      </c>
      <c r="L693" s="7">
        <f>VLOOKUP(D693,Vendedores!$A$1:$E$50000,5,0)</f>
        <v>5010</v>
      </c>
      <c r="M693">
        <f>VLOOKUP(D693,Vendedores!A:F,2,FALSE)</f>
        <v>4</v>
      </c>
      <c r="N693" s="7" t="str">
        <f>VLOOKUP(Ventas!D693,Vendedores!A:G,7,0)</f>
        <v>Jefe</v>
      </c>
      <c r="O693">
        <f>VLOOKUP(D693,Vendedores!A:H,8,0)</f>
        <v>3</v>
      </c>
      <c r="P693" s="18">
        <f t="shared" si="114"/>
        <v>69.599999999999994</v>
      </c>
      <c r="Q693" s="9">
        <f t="shared" si="110"/>
        <v>29</v>
      </c>
      <c r="R693" s="9">
        <f t="shared" si="120"/>
        <v>29</v>
      </c>
      <c r="S693" s="9">
        <f t="shared" si="115"/>
        <v>29</v>
      </c>
      <c r="T693" s="9">
        <f>VLOOKUP(O693,Comisiones!A:N,HLOOKUP(G693,Comisiones!$1:$7,2,0),0)</f>
        <v>0.15</v>
      </c>
      <c r="U693" s="9">
        <f t="shared" si="111"/>
        <v>626.4</v>
      </c>
      <c r="V693" s="9">
        <f t="shared" si="116"/>
        <v>261</v>
      </c>
      <c r="W693" s="9">
        <f t="shared" si="117"/>
        <v>93.96</v>
      </c>
      <c r="X693" s="9">
        <f t="shared" si="118"/>
        <v>271.44</v>
      </c>
      <c r="Y693" s="11">
        <f t="shared" si="119"/>
        <v>0.43333333333333335</v>
      </c>
    </row>
    <row r="694" spans="1:25" x14ac:dyDescent="0.2">
      <c r="A694" s="2">
        <v>693</v>
      </c>
      <c r="B694" s="3">
        <v>45158</v>
      </c>
      <c r="C694" s="2">
        <v>2</v>
      </c>
      <c r="D694" s="2">
        <v>4</v>
      </c>
      <c r="E694" s="2">
        <v>13</v>
      </c>
      <c r="F694" t="str">
        <f t="shared" si="112"/>
        <v>Sunday</v>
      </c>
      <c r="G694" t="str">
        <f t="shared" si="113"/>
        <v>August</v>
      </c>
      <c r="H694" t="str">
        <f>VLOOKUP(C694,Productos!A:B,2,0)</f>
        <v>Producto B</v>
      </c>
      <c r="I694">
        <f>VLOOKUP(Ventas!C694,Productos!A:C,3,0)</f>
        <v>14</v>
      </c>
      <c r="J694">
        <f>VLOOKUP(C694,Productos!$A$1:$D$11,4,0)</f>
        <v>28</v>
      </c>
      <c r="K694" s="7" t="str">
        <f>VLOOKUP(D694,Vendedores!$A$1:$F$5000,6,0)</f>
        <v>Fernandez, Isabel</v>
      </c>
      <c r="L694" s="7">
        <f>VLOOKUP(D694,Vendedores!$A$1:$E$50000,5,0)</f>
        <v>4345</v>
      </c>
      <c r="M694">
        <f>VLOOKUP(D694,Vendedores!A:F,2,FALSE)</f>
        <v>5</v>
      </c>
      <c r="N694" s="7" t="str">
        <f>VLOOKUP(Ventas!D694,Vendedores!A:G,7,0)</f>
        <v>Vendedor Sr</v>
      </c>
      <c r="O694">
        <f>VLOOKUP(D694,Vendedores!A:H,8,0)</f>
        <v>2</v>
      </c>
      <c r="P694" s="18">
        <f t="shared" si="114"/>
        <v>33.6</v>
      </c>
      <c r="Q694" s="9">
        <f t="shared" si="110"/>
        <v>14.700000000000001</v>
      </c>
      <c r="R694" s="9">
        <f t="shared" si="120"/>
        <v>14</v>
      </c>
      <c r="S694" s="9">
        <f t="shared" si="115"/>
        <v>14.700000000000001</v>
      </c>
      <c r="T694" s="9">
        <f>VLOOKUP(O694,Comisiones!A:N,HLOOKUP(G694,Comisiones!$1:$7,2,0),0)</f>
        <v>0.14000000000000001</v>
      </c>
      <c r="U694" s="9">
        <f t="shared" si="111"/>
        <v>436.8</v>
      </c>
      <c r="V694" s="9">
        <f t="shared" si="116"/>
        <v>191.10000000000002</v>
      </c>
      <c r="W694" s="9">
        <f t="shared" si="117"/>
        <v>61.152000000000008</v>
      </c>
      <c r="X694" s="9">
        <f t="shared" si="118"/>
        <v>184.54799999999997</v>
      </c>
      <c r="Y694" s="11">
        <f t="shared" si="119"/>
        <v>0.42249999999999993</v>
      </c>
    </row>
    <row r="695" spans="1:25" x14ac:dyDescent="0.2">
      <c r="A695" s="2">
        <v>694</v>
      </c>
      <c r="B695" s="3">
        <v>45159</v>
      </c>
      <c r="C695" s="2">
        <v>2</v>
      </c>
      <c r="D695" s="2">
        <v>8</v>
      </c>
      <c r="E695" s="2">
        <v>19</v>
      </c>
      <c r="F695" t="str">
        <f t="shared" si="112"/>
        <v>Monday</v>
      </c>
      <c r="G695" t="str">
        <f t="shared" si="113"/>
        <v>August</v>
      </c>
      <c r="H695" t="str">
        <f>VLOOKUP(C695,Productos!A:B,2,0)</f>
        <v>Producto B</v>
      </c>
      <c r="I695">
        <f>VLOOKUP(Ventas!C695,Productos!A:C,3,0)</f>
        <v>14</v>
      </c>
      <c r="J695">
        <f>VLOOKUP(C695,Productos!$A$1:$D$11,4,0)</f>
        <v>28</v>
      </c>
      <c r="K695" s="7" t="str">
        <f>VLOOKUP(D695,Vendedores!$A$1:$F$5000,6,0)</f>
        <v>Perez, Manuel</v>
      </c>
      <c r="L695" s="7">
        <f>VLOOKUP(D695,Vendedores!$A$1:$E$50000,5,0)</f>
        <v>6768</v>
      </c>
      <c r="M695">
        <f>VLOOKUP(D695,Vendedores!A:F,2,FALSE)</f>
        <v>3</v>
      </c>
      <c r="N695" s="7" t="str">
        <f>VLOOKUP(Ventas!D695,Vendedores!A:G,7,0)</f>
        <v>Gerente</v>
      </c>
      <c r="O695">
        <f>VLOOKUP(D695,Vendedores!A:H,8,0)</f>
        <v>3</v>
      </c>
      <c r="P695" s="18">
        <f t="shared" si="114"/>
        <v>25.2</v>
      </c>
      <c r="Q695" s="9">
        <f t="shared" si="110"/>
        <v>14.700000000000001</v>
      </c>
      <c r="R695" s="9">
        <f t="shared" si="120"/>
        <v>14</v>
      </c>
      <c r="S695" s="9">
        <f t="shared" si="115"/>
        <v>14.700000000000001</v>
      </c>
      <c r="T695" s="9">
        <f>VLOOKUP(O695,Comisiones!A:N,HLOOKUP(G695,Comisiones!$1:$7,2,0),0)</f>
        <v>0.15</v>
      </c>
      <c r="U695" s="9">
        <f t="shared" si="111"/>
        <v>478.8</v>
      </c>
      <c r="V695" s="9">
        <f t="shared" si="116"/>
        <v>279.3</v>
      </c>
      <c r="W695" s="9">
        <f t="shared" si="117"/>
        <v>71.819999999999993</v>
      </c>
      <c r="X695" s="9">
        <f t="shared" si="118"/>
        <v>127.68</v>
      </c>
      <c r="Y695" s="11">
        <f t="shared" si="119"/>
        <v>0.26666666666666666</v>
      </c>
    </row>
    <row r="696" spans="1:25" x14ac:dyDescent="0.2">
      <c r="A696" s="2">
        <v>695</v>
      </c>
      <c r="B696" s="3">
        <v>45159</v>
      </c>
      <c r="C696" s="2">
        <v>3</v>
      </c>
      <c r="D696" s="2">
        <v>35</v>
      </c>
      <c r="E696" s="2">
        <v>22</v>
      </c>
      <c r="F696" t="str">
        <f t="shared" si="112"/>
        <v>Monday</v>
      </c>
      <c r="G696" t="str">
        <f t="shared" si="113"/>
        <v>August</v>
      </c>
      <c r="H696" t="str">
        <f>VLOOKUP(C696,Productos!A:B,2,0)</f>
        <v>Producto C</v>
      </c>
      <c r="I696">
        <f>VLOOKUP(Ventas!C696,Productos!A:C,3,0)</f>
        <v>23</v>
      </c>
      <c r="J696">
        <f>VLOOKUP(C696,Productos!$A$1:$D$11,4,0)</f>
        <v>46</v>
      </c>
      <c r="K696" s="7" t="str">
        <f>VLOOKUP(D696,Vendedores!$A$1:$F$5000,6,0)</f>
        <v>Garcia, David</v>
      </c>
      <c r="L696" s="7">
        <f>VLOOKUP(D696,Vendedores!$A$1:$E$50000,5,0)</f>
        <v>2383</v>
      </c>
      <c r="M696">
        <f>VLOOKUP(D696,Vendedores!A:F,2,FALSE)</f>
        <v>7</v>
      </c>
      <c r="N696" s="7" t="str">
        <f>VLOOKUP(Ventas!D696,Vendedores!A:G,7,0)</f>
        <v>Vendedor Jr</v>
      </c>
      <c r="O696">
        <f>VLOOKUP(D696,Vendedores!A:H,8,0)</f>
        <v>2</v>
      </c>
      <c r="P696" s="18">
        <f t="shared" si="114"/>
        <v>46</v>
      </c>
      <c r="Q696" s="9">
        <f t="shared" si="110"/>
        <v>24.150000000000002</v>
      </c>
      <c r="R696" s="9">
        <f t="shared" si="120"/>
        <v>23</v>
      </c>
      <c r="S696" s="9">
        <f t="shared" si="115"/>
        <v>24.150000000000002</v>
      </c>
      <c r="T696" s="9">
        <f>VLOOKUP(O696,Comisiones!A:N,HLOOKUP(G696,Comisiones!$1:$7,2,0),0)</f>
        <v>0.14000000000000001</v>
      </c>
      <c r="U696" s="9">
        <f t="shared" si="111"/>
        <v>1012</v>
      </c>
      <c r="V696" s="9">
        <f t="shared" si="116"/>
        <v>531.30000000000007</v>
      </c>
      <c r="W696" s="9">
        <f t="shared" si="117"/>
        <v>141.68</v>
      </c>
      <c r="X696" s="9">
        <f t="shared" si="118"/>
        <v>339.02</v>
      </c>
      <c r="Y696" s="11">
        <f t="shared" si="119"/>
        <v>0.33499999999999996</v>
      </c>
    </row>
    <row r="697" spans="1:25" x14ac:dyDescent="0.2">
      <c r="A697" s="2">
        <v>696</v>
      </c>
      <c r="B697" s="3">
        <v>45159</v>
      </c>
      <c r="C697" s="2">
        <v>5</v>
      </c>
      <c r="D697" s="2">
        <v>21</v>
      </c>
      <c r="E697" s="2">
        <v>13</v>
      </c>
      <c r="F697" t="str">
        <f t="shared" si="112"/>
        <v>Monday</v>
      </c>
      <c r="G697" t="str">
        <f t="shared" si="113"/>
        <v>August</v>
      </c>
      <c r="H697" t="str">
        <f>VLOOKUP(C697,Productos!A:B,2,0)</f>
        <v>Producto E</v>
      </c>
      <c r="I697">
        <f>VLOOKUP(Ventas!C697,Productos!A:C,3,0)</f>
        <v>24</v>
      </c>
      <c r="J697">
        <f>VLOOKUP(C697,Productos!$A$1:$D$11,4,0)</f>
        <v>48</v>
      </c>
      <c r="K697" s="7" t="str">
        <f>VLOOKUP(D697,Vendedores!$A$1:$F$5000,6,0)</f>
        <v>Fernandez, Juan</v>
      </c>
      <c r="L697" s="7">
        <f>VLOOKUP(D697,Vendedores!$A$1:$E$50000,5,0)</f>
        <v>2616</v>
      </c>
      <c r="M697">
        <f>VLOOKUP(D697,Vendedores!A:F,2,FALSE)</f>
        <v>7</v>
      </c>
      <c r="N697" s="7" t="str">
        <f>VLOOKUP(Ventas!D697,Vendedores!A:G,7,0)</f>
        <v>Vendedor Jr</v>
      </c>
      <c r="O697">
        <f>VLOOKUP(D697,Vendedores!A:H,8,0)</f>
        <v>2</v>
      </c>
      <c r="P697" s="18">
        <f t="shared" si="114"/>
        <v>48</v>
      </c>
      <c r="Q697" s="9">
        <f t="shared" si="110"/>
        <v>24</v>
      </c>
      <c r="R697" s="9">
        <f t="shared" si="120"/>
        <v>24</v>
      </c>
      <c r="S697" s="9">
        <f t="shared" si="115"/>
        <v>24</v>
      </c>
      <c r="T697" s="9">
        <f>VLOOKUP(O697,Comisiones!A:N,HLOOKUP(G697,Comisiones!$1:$7,2,0),0)</f>
        <v>0.14000000000000001</v>
      </c>
      <c r="U697" s="9">
        <f t="shared" si="111"/>
        <v>624</v>
      </c>
      <c r="V697" s="9">
        <f t="shared" si="116"/>
        <v>312</v>
      </c>
      <c r="W697" s="9">
        <f t="shared" si="117"/>
        <v>87.360000000000014</v>
      </c>
      <c r="X697" s="9">
        <f t="shared" si="118"/>
        <v>224.64</v>
      </c>
      <c r="Y697" s="11">
        <f t="shared" si="119"/>
        <v>0.36</v>
      </c>
    </row>
    <row r="698" spans="1:25" x14ac:dyDescent="0.2">
      <c r="A698" s="2">
        <v>697</v>
      </c>
      <c r="B698" s="3">
        <v>45160</v>
      </c>
      <c r="C698" s="2">
        <v>7</v>
      </c>
      <c r="D698" s="2">
        <v>24</v>
      </c>
      <c r="E698" s="2">
        <v>18</v>
      </c>
      <c r="F698" t="str">
        <f t="shared" si="112"/>
        <v>Tuesday</v>
      </c>
      <c r="G698" t="str">
        <f t="shared" si="113"/>
        <v>August</v>
      </c>
      <c r="H698" t="str">
        <f>VLOOKUP(C698,Productos!A:B,2,0)</f>
        <v>Producto G</v>
      </c>
      <c r="I698">
        <f>VLOOKUP(Ventas!C698,Productos!A:C,3,0)</f>
        <v>17</v>
      </c>
      <c r="J698">
        <f>VLOOKUP(C698,Productos!$A$1:$D$11,4,0)</f>
        <v>34</v>
      </c>
      <c r="K698" s="7" t="str">
        <f>VLOOKUP(D698,Vendedores!$A$1:$F$5000,6,0)</f>
        <v>Sanchez, Isabel</v>
      </c>
      <c r="L698" s="7">
        <f>VLOOKUP(D698,Vendedores!$A$1:$E$50000,5,0)</f>
        <v>4875</v>
      </c>
      <c r="M698">
        <f>VLOOKUP(D698,Vendedores!A:F,2,FALSE)</f>
        <v>5</v>
      </c>
      <c r="N698" s="7" t="str">
        <f>VLOOKUP(Ventas!D698,Vendedores!A:G,7,0)</f>
        <v>Vendedor Sr</v>
      </c>
      <c r="O698">
        <f>VLOOKUP(D698,Vendedores!A:H,8,0)</f>
        <v>2</v>
      </c>
      <c r="P698" s="18">
        <f t="shared" si="114"/>
        <v>34</v>
      </c>
      <c r="Q698" s="9">
        <f t="shared" si="110"/>
        <v>17</v>
      </c>
      <c r="R698" s="9">
        <f t="shared" si="120"/>
        <v>17</v>
      </c>
      <c r="S698" s="9">
        <f t="shared" si="115"/>
        <v>17</v>
      </c>
      <c r="T698" s="9">
        <f>VLOOKUP(O698,Comisiones!A:N,HLOOKUP(G698,Comisiones!$1:$7,2,0),0)</f>
        <v>0.14000000000000001</v>
      </c>
      <c r="U698" s="9">
        <f t="shared" si="111"/>
        <v>612</v>
      </c>
      <c r="V698" s="9">
        <f t="shared" si="116"/>
        <v>306</v>
      </c>
      <c r="W698" s="9">
        <f t="shared" si="117"/>
        <v>85.68</v>
      </c>
      <c r="X698" s="9">
        <f t="shared" si="118"/>
        <v>220.32</v>
      </c>
      <c r="Y698" s="11">
        <f t="shared" si="119"/>
        <v>0.36</v>
      </c>
    </row>
    <row r="699" spans="1:25" x14ac:dyDescent="0.2">
      <c r="A699" s="2">
        <v>698</v>
      </c>
      <c r="B699" s="3">
        <v>45160</v>
      </c>
      <c r="C699" s="2">
        <v>9</v>
      </c>
      <c r="D699" s="2">
        <v>31</v>
      </c>
      <c r="E699" s="2">
        <v>14</v>
      </c>
      <c r="F699" t="str">
        <f t="shared" si="112"/>
        <v>Tuesday</v>
      </c>
      <c r="G699" t="str">
        <f t="shared" si="113"/>
        <v>August</v>
      </c>
      <c r="H699" t="str">
        <f>VLOOKUP(C699,Productos!A:B,2,0)</f>
        <v>Producto I</v>
      </c>
      <c r="I699">
        <f>VLOOKUP(Ventas!C699,Productos!A:C,3,0)</f>
        <v>26</v>
      </c>
      <c r="J699">
        <f>VLOOKUP(C699,Productos!$A$1:$D$11,4,0)</f>
        <v>52</v>
      </c>
      <c r="K699" s="7" t="str">
        <f>VLOOKUP(D699,Vendedores!$A$1:$F$5000,6,0)</f>
        <v>Fernandez, Isabel</v>
      </c>
      <c r="L699" s="7">
        <f>VLOOKUP(D699,Vendedores!$A$1:$E$50000,5,0)</f>
        <v>2227</v>
      </c>
      <c r="M699">
        <f>VLOOKUP(D699,Vendedores!A:F,2,FALSE)</f>
        <v>7</v>
      </c>
      <c r="N699" s="7" t="str">
        <f>VLOOKUP(Ventas!D699,Vendedores!A:G,7,0)</f>
        <v>Vendedor Jr</v>
      </c>
      <c r="O699">
        <f>VLOOKUP(D699,Vendedores!A:H,8,0)</f>
        <v>2</v>
      </c>
      <c r="P699" s="18">
        <f t="shared" si="114"/>
        <v>52</v>
      </c>
      <c r="Q699" s="9">
        <f t="shared" si="110"/>
        <v>26</v>
      </c>
      <c r="R699" s="9">
        <f t="shared" si="120"/>
        <v>26</v>
      </c>
      <c r="S699" s="9">
        <f t="shared" si="115"/>
        <v>26</v>
      </c>
      <c r="T699" s="9">
        <f>VLOOKUP(O699,Comisiones!A:N,HLOOKUP(G699,Comisiones!$1:$7,2,0),0)</f>
        <v>0.14000000000000001</v>
      </c>
      <c r="U699" s="9">
        <f t="shared" si="111"/>
        <v>728</v>
      </c>
      <c r="V699" s="9">
        <f t="shared" si="116"/>
        <v>364</v>
      </c>
      <c r="W699" s="9">
        <f t="shared" si="117"/>
        <v>101.92000000000002</v>
      </c>
      <c r="X699" s="9">
        <f t="shared" si="118"/>
        <v>262.08</v>
      </c>
      <c r="Y699" s="11">
        <f t="shared" si="119"/>
        <v>0.36</v>
      </c>
    </row>
    <row r="700" spans="1:25" x14ac:dyDescent="0.2">
      <c r="A700" s="2">
        <v>699</v>
      </c>
      <c r="B700" s="3">
        <v>45160</v>
      </c>
      <c r="C700" s="2">
        <v>9</v>
      </c>
      <c r="D700" s="2">
        <v>34</v>
      </c>
      <c r="E700" s="2">
        <v>10</v>
      </c>
      <c r="F700" t="str">
        <f t="shared" si="112"/>
        <v>Tuesday</v>
      </c>
      <c r="G700" t="str">
        <f t="shared" si="113"/>
        <v>August</v>
      </c>
      <c r="H700" t="str">
        <f>VLOOKUP(C700,Productos!A:B,2,0)</f>
        <v>Producto I</v>
      </c>
      <c r="I700">
        <f>VLOOKUP(Ventas!C700,Productos!A:C,3,0)</f>
        <v>26</v>
      </c>
      <c r="J700">
        <f>VLOOKUP(C700,Productos!$A$1:$D$11,4,0)</f>
        <v>52</v>
      </c>
      <c r="K700" s="7" t="str">
        <f>VLOOKUP(D700,Vendedores!$A$1:$F$5000,6,0)</f>
        <v>Lopez, Teresa</v>
      </c>
      <c r="L700" s="7">
        <f>VLOOKUP(D700,Vendedores!$A$1:$E$50000,5,0)</f>
        <v>3680</v>
      </c>
      <c r="M700">
        <f>VLOOKUP(D700,Vendedores!A:F,2,FALSE)</f>
        <v>6</v>
      </c>
      <c r="N700" s="7" t="str">
        <f>VLOOKUP(Ventas!D700,Vendedores!A:G,7,0)</f>
        <v>Vendedor Ssr</v>
      </c>
      <c r="O700">
        <f>VLOOKUP(D700,Vendedores!A:H,8,0)</f>
        <v>2</v>
      </c>
      <c r="P700" s="18">
        <f t="shared" si="114"/>
        <v>52</v>
      </c>
      <c r="Q700" s="9">
        <f t="shared" si="110"/>
        <v>26</v>
      </c>
      <c r="R700" s="9">
        <f t="shared" si="120"/>
        <v>26</v>
      </c>
      <c r="S700" s="9">
        <f t="shared" si="115"/>
        <v>26</v>
      </c>
      <c r="T700" s="9">
        <f>VLOOKUP(O700,Comisiones!A:N,HLOOKUP(G700,Comisiones!$1:$7,2,0),0)</f>
        <v>0.14000000000000001</v>
      </c>
      <c r="U700" s="9">
        <f t="shared" si="111"/>
        <v>520</v>
      </c>
      <c r="V700" s="9">
        <f t="shared" si="116"/>
        <v>260</v>
      </c>
      <c r="W700" s="9">
        <f t="shared" si="117"/>
        <v>72.800000000000011</v>
      </c>
      <c r="X700" s="9">
        <f t="shared" si="118"/>
        <v>187.2</v>
      </c>
      <c r="Y700" s="11">
        <f t="shared" si="119"/>
        <v>0.36</v>
      </c>
    </row>
    <row r="701" spans="1:25" x14ac:dyDescent="0.2">
      <c r="A701" s="2">
        <v>700</v>
      </c>
      <c r="B701" s="3">
        <v>45161</v>
      </c>
      <c r="C701" s="2">
        <v>4</v>
      </c>
      <c r="D701" s="2">
        <v>26</v>
      </c>
      <c r="E701" s="2">
        <v>10</v>
      </c>
      <c r="F701" t="str">
        <f t="shared" si="112"/>
        <v>Wednesday</v>
      </c>
      <c r="G701" t="str">
        <f t="shared" si="113"/>
        <v>August</v>
      </c>
      <c r="H701" t="str">
        <f>VLOOKUP(C701,Productos!A:B,2,0)</f>
        <v>Producto D</v>
      </c>
      <c r="I701">
        <f>VLOOKUP(Ventas!C701,Productos!A:C,3,0)</f>
        <v>14</v>
      </c>
      <c r="J701">
        <f>VLOOKUP(C701,Productos!$A$1:$D$11,4,0)</f>
        <v>28</v>
      </c>
      <c r="K701" s="7" t="str">
        <f>VLOOKUP(D701,Vendedores!$A$1:$F$5000,6,0)</f>
        <v>Gomez, Pilar</v>
      </c>
      <c r="L701" s="7">
        <f>VLOOKUP(D701,Vendedores!$A$1:$E$50000,5,0)</f>
        <v>2557</v>
      </c>
      <c r="M701">
        <f>VLOOKUP(D701,Vendedores!A:F,2,FALSE)</f>
        <v>7</v>
      </c>
      <c r="N701" s="7" t="str">
        <f>VLOOKUP(Ventas!D701,Vendedores!A:G,7,0)</f>
        <v>Vendedor Jr</v>
      </c>
      <c r="O701">
        <f>VLOOKUP(D701,Vendedores!A:H,8,0)</f>
        <v>2</v>
      </c>
      <c r="P701" s="18">
        <f t="shared" si="114"/>
        <v>28</v>
      </c>
      <c r="Q701" s="9">
        <f t="shared" si="110"/>
        <v>14.700000000000001</v>
      </c>
      <c r="R701" s="9">
        <f t="shared" si="120"/>
        <v>14</v>
      </c>
      <c r="S701" s="9">
        <f t="shared" si="115"/>
        <v>14.700000000000001</v>
      </c>
      <c r="T701" s="9">
        <f>VLOOKUP(O701,Comisiones!A:N,HLOOKUP(G701,Comisiones!$1:$7,2,0),0)</f>
        <v>0.14000000000000001</v>
      </c>
      <c r="U701" s="9">
        <f t="shared" si="111"/>
        <v>280</v>
      </c>
      <c r="V701" s="9">
        <f t="shared" si="116"/>
        <v>147</v>
      </c>
      <c r="W701" s="9">
        <f t="shared" si="117"/>
        <v>39.200000000000003</v>
      </c>
      <c r="X701" s="9">
        <f t="shared" si="118"/>
        <v>93.800000000000011</v>
      </c>
      <c r="Y701" s="11">
        <f t="shared" si="119"/>
        <v>0.33500000000000002</v>
      </c>
    </row>
    <row r="702" spans="1:25" x14ac:dyDescent="0.2">
      <c r="A702" s="2">
        <v>701</v>
      </c>
      <c r="B702" s="3">
        <v>45161</v>
      </c>
      <c r="C702" s="2">
        <v>9</v>
      </c>
      <c r="D702" s="2">
        <v>27</v>
      </c>
      <c r="E702" s="2">
        <v>19</v>
      </c>
      <c r="F702" t="str">
        <f t="shared" si="112"/>
        <v>Wednesday</v>
      </c>
      <c r="G702" t="str">
        <f t="shared" si="113"/>
        <v>August</v>
      </c>
      <c r="H702" t="str">
        <f>VLOOKUP(C702,Productos!A:B,2,0)</f>
        <v>Producto I</v>
      </c>
      <c r="I702">
        <f>VLOOKUP(Ventas!C702,Productos!A:C,3,0)</f>
        <v>26</v>
      </c>
      <c r="J702">
        <f>VLOOKUP(C702,Productos!$A$1:$D$11,4,0)</f>
        <v>52</v>
      </c>
      <c r="K702" s="7" t="str">
        <f>VLOOKUP(D702,Vendedores!$A$1:$F$5000,6,0)</f>
        <v>Martin, Antonio</v>
      </c>
      <c r="L702" s="7">
        <f>VLOOKUP(D702,Vendedores!$A$1:$E$50000,5,0)</f>
        <v>1057</v>
      </c>
      <c r="M702">
        <f>VLOOKUP(D702,Vendedores!A:F,2,FALSE)</f>
        <v>8</v>
      </c>
      <c r="N702" s="7" t="str">
        <f>VLOOKUP(Ventas!D702,Vendedores!A:G,7,0)</f>
        <v>Pasante</v>
      </c>
      <c r="O702">
        <f>VLOOKUP(D702,Vendedores!A:H,8,0)</f>
        <v>1</v>
      </c>
      <c r="P702" s="18">
        <f t="shared" si="114"/>
        <v>52</v>
      </c>
      <c r="Q702" s="9">
        <f t="shared" si="110"/>
        <v>26</v>
      </c>
      <c r="R702" s="9">
        <f t="shared" si="120"/>
        <v>26</v>
      </c>
      <c r="S702" s="9">
        <f t="shared" si="115"/>
        <v>26</v>
      </c>
      <c r="T702" s="9">
        <f>VLOOKUP(O702,Comisiones!A:N,HLOOKUP(G702,Comisiones!$1:$7,2,0),0)</f>
        <v>0.13</v>
      </c>
      <c r="U702" s="9">
        <f t="shared" si="111"/>
        <v>988</v>
      </c>
      <c r="V702" s="9">
        <f t="shared" si="116"/>
        <v>494</v>
      </c>
      <c r="W702" s="9">
        <f t="shared" si="117"/>
        <v>128.44</v>
      </c>
      <c r="X702" s="9">
        <f t="shared" si="118"/>
        <v>365.55999999999995</v>
      </c>
      <c r="Y702" s="11">
        <f t="shared" si="119"/>
        <v>0.36999999999999994</v>
      </c>
    </row>
    <row r="703" spans="1:25" x14ac:dyDescent="0.2">
      <c r="A703" s="2">
        <v>702</v>
      </c>
      <c r="B703" s="3">
        <v>45161</v>
      </c>
      <c r="C703" s="2">
        <v>1</v>
      </c>
      <c r="D703" s="2">
        <v>21</v>
      </c>
      <c r="E703" s="2">
        <v>19</v>
      </c>
      <c r="F703" t="str">
        <f t="shared" si="112"/>
        <v>Wednesday</v>
      </c>
      <c r="G703" t="str">
        <f t="shared" si="113"/>
        <v>August</v>
      </c>
      <c r="H703" t="str">
        <f>VLOOKUP(C703,Productos!A:B,2,0)</f>
        <v>Producto A</v>
      </c>
      <c r="I703">
        <f>VLOOKUP(Ventas!C703,Productos!A:C,3,0)</f>
        <v>10</v>
      </c>
      <c r="J703">
        <f>VLOOKUP(C703,Productos!$A$1:$D$11,4,0)</f>
        <v>20</v>
      </c>
      <c r="K703" s="7" t="str">
        <f>VLOOKUP(D703,Vendedores!$A$1:$F$5000,6,0)</f>
        <v>Fernandez, Juan</v>
      </c>
      <c r="L703" s="7">
        <f>VLOOKUP(D703,Vendedores!$A$1:$E$50000,5,0)</f>
        <v>2616</v>
      </c>
      <c r="M703">
        <f>VLOOKUP(D703,Vendedores!A:F,2,FALSE)</f>
        <v>7</v>
      </c>
      <c r="N703" s="7" t="str">
        <f>VLOOKUP(Ventas!D703,Vendedores!A:G,7,0)</f>
        <v>Vendedor Jr</v>
      </c>
      <c r="O703">
        <f>VLOOKUP(D703,Vendedores!A:H,8,0)</f>
        <v>2</v>
      </c>
      <c r="P703" s="18">
        <f t="shared" si="114"/>
        <v>20</v>
      </c>
      <c r="Q703" s="9">
        <f t="shared" si="110"/>
        <v>10.5</v>
      </c>
      <c r="R703" s="9">
        <f t="shared" si="120"/>
        <v>10</v>
      </c>
      <c r="S703" s="9">
        <f t="shared" si="115"/>
        <v>10.5</v>
      </c>
      <c r="T703" s="9">
        <f>VLOOKUP(O703,Comisiones!A:N,HLOOKUP(G703,Comisiones!$1:$7,2,0),0)</f>
        <v>0.14000000000000001</v>
      </c>
      <c r="U703" s="9">
        <f t="shared" si="111"/>
        <v>380</v>
      </c>
      <c r="V703" s="9">
        <f t="shared" si="116"/>
        <v>199.5</v>
      </c>
      <c r="W703" s="9">
        <f t="shared" si="117"/>
        <v>53.2</v>
      </c>
      <c r="X703" s="9">
        <f t="shared" si="118"/>
        <v>127.30000000000001</v>
      </c>
      <c r="Y703" s="11">
        <f t="shared" si="119"/>
        <v>0.33500000000000002</v>
      </c>
    </row>
    <row r="704" spans="1:25" x14ac:dyDescent="0.2">
      <c r="A704" s="2">
        <v>703</v>
      </c>
      <c r="B704" s="3">
        <v>45162</v>
      </c>
      <c r="C704" s="2">
        <v>8</v>
      </c>
      <c r="D704" s="2">
        <v>37</v>
      </c>
      <c r="E704" s="2">
        <v>22</v>
      </c>
      <c r="F704" t="str">
        <f t="shared" si="112"/>
        <v>Thursday</v>
      </c>
      <c r="G704" t="str">
        <f t="shared" si="113"/>
        <v>August</v>
      </c>
      <c r="H704" t="str">
        <f>VLOOKUP(C704,Productos!A:B,2,0)</f>
        <v>Producto H</v>
      </c>
      <c r="I704">
        <f>VLOOKUP(Ventas!C704,Productos!A:C,3,0)</f>
        <v>14</v>
      </c>
      <c r="J704">
        <f>VLOOKUP(C704,Productos!$A$1:$D$11,4,0)</f>
        <v>28</v>
      </c>
      <c r="K704" s="7" t="str">
        <f>VLOOKUP(D704,Vendedores!$A$1:$F$5000,6,0)</f>
        <v>Gonzalez, Lionel</v>
      </c>
      <c r="L704" s="7">
        <f>VLOOKUP(D704,Vendedores!$A$1:$E$50000,5,0)</f>
        <v>4073</v>
      </c>
      <c r="M704">
        <f>VLOOKUP(D704,Vendedores!A:F,2,FALSE)</f>
        <v>5</v>
      </c>
      <c r="N704" s="7" t="str">
        <f>VLOOKUP(Ventas!D704,Vendedores!A:G,7,0)</f>
        <v>Vendedor Sr</v>
      </c>
      <c r="O704">
        <f>VLOOKUP(D704,Vendedores!A:H,8,0)</f>
        <v>2</v>
      </c>
      <c r="P704" s="18">
        <f t="shared" si="114"/>
        <v>28</v>
      </c>
      <c r="Q704" s="9">
        <f t="shared" si="110"/>
        <v>14</v>
      </c>
      <c r="R704" s="9">
        <f t="shared" si="120"/>
        <v>14</v>
      </c>
      <c r="S704" s="9">
        <f t="shared" si="115"/>
        <v>14</v>
      </c>
      <c r="T704" s="9">
        <f>VLOOKUP(O704,Comisiones!A:N,HLOOKUP(G704,Comisiones!$1:$7,2,0),0)</f>
        <v>0.14000000000000001</v>
      </c>
      <c r="U704" s="9">
        <f t="shared" si="111"/>
        <v>616</v>
      </c>
      <c r="V704" s="9">
        <f t="shared" si="116"/>
        <v>308</v>
      </c>
      <c r="W704" s="9">
        <f t="shared" si="117"/>
        <v>86.240000000000009</v>
      </c>
      <c r="X704" s="9">
        <f t="shared" si="118"/>
        <v>221.76</v>
      </c>
      <c r="Y704" s="11">
        <f t="shared" si="119"/>
        <v>0.36</v>
      </c>
    </row>
    <row r="705" spans="1:25" x14ac:dyDescent="0.2">
      <c r="A705" s="2">
        <v>704</v>
      </c>
      <c r="B705" s="3">
        <v>45162</v>
      </c>
      <c r="C705" s="2">
        <v>2</v>
      </c>
      <c r="D705" s="2">
        <v>26</v>
      </c>
      <c r="E705" s="2">
        <v>13</v>
      </c>
      <c r="F705" t="str">
        <f t="shared" si="112"/>
        <v>Thursday</v>
      </c>
      <c r="G705" t="str">
        <f t="shared" si="113"/>
        <v>August</v>
      </c>
      <c r="H705" t="str">
        <f>VLOOKUP(C705,Productos!A:B,2,0)</f>
        <v>Producto B</v>
      </c>
      <c r="I705">
        <f>VLOOKUP(Ventas!C705,Productos!A:C,3,0)</f>
        <v>14</v>
      </c>
      <c r="J705">
        <f>VLOOKUP(C705,Productos!$A$1:$D$11,4,0)</f>
        <v>28</v>
      </c>
      <c r="K705" s="7" t="str">
        <f>VLOOKUP(D705,Vendedores!$A$1:$F$5000,6,0)</f>
        <v>Gomez, Pilar</v>
      </c>
      <c r="L705" s="7">
        <f>VLOOKUP(D705,Vendedores!$A$1:$E$50000,5,0)</f>
        <v>2557</v>
      </c>
      <c r="M705">
        <f>VLOOKUP(D705,Vendedores!A:F,2,FALSE)</f>
        <v>7</v>
      </c>
      <c r="N705" s="7" t="str">
        <f>VLOOKUP(Ventas!D705,Vendedores!A:G,7,0)</f>
        <v>Vendedor Jr</v>
      </c>
      <c r="O705">
        <f>VLOOKUP(D705,Vendedores!A:H,8,0)</f>
        <v>2</v>
      </c>
      <c r="P705" s="18">
        <f t="shared" si="114"/>
        <v>28</v>
      </c>
      <c r="Q705" s="9">
        <f t="shared" si="110"/>
        <v>14.700000000000001</v>
      </c>
      <c r="R705" s="9">
        <f t="shared" si="120"/>
        <v>14</v>
      </c>
      <c r="S705" s="9">
        <f t="shared" si="115"/>
        <v>14.700000000000001</v>
      </c>
      <c r="T705" s="9">
        <f>VLOOKUP(O705,Comisiones!A:N,HLOOKUP(G705,Comisiones!$1:$7,2,0),0)</f>
        <v>0.14000000000000001</v>
      </c>
      <c r="U705" s="9">
        <f t="shared" si="111"/>
        <v>364</v>
      </c>
      <c r="V705" s="9">
        <f t="shared" si="116"/>
        <v>191.10000000000002</v>
      </c>
      <c r="W705" s="9">
        <f t="shared" si="117"/>
        <v>50.960000000000008</v>
      </c>
      <c r="X705" s="9">
        <f t="shared" si="118"/>
        <v>121.93999999999997</v>
      </c>
      <c r="Y705" s="11">
        <f t="shared" si="119"/>
        <v>0.33499999999999991</v>
      </c>
    </row>
    <row r="706" spans="1:25" x14ac:dyDescent="0.2">
      <c r="A706" s="2">
        <v>705</v>
      </c>
      <c r="B706" s="3">
        <v>45162</v>
      </c>
      <c r="C706" s="2">
        <v>9</v>
      </c>
      <c r="D706" s="2">
        <v>29</v>
      </c>
      <c r="E706" s="2">
        <v>11</v>
      </c>
      <c r="F706" t="str">
        <f t="shared" si="112"/>
        <v>Thursday</v>
      </c>
      <c r="G706" t="str">
        <f t="shared" si="113"/>
        <v>August</v>
      </c>
      <c r="H706" t="str">
        <f>VLOOKUP(C706,Productos!A:B,2,0)</f>
        <v>Producto I</v>
      </c>
      <c r="I706">
        <f>VLOOKUP(Ventas!C706,Productos!A:C,3,0)</f>
        <v>26</v>
      </c>
      <c r="J706">
        <f>VLOOKUP(C706,Productos!$A$1:$D$11,4,0)</f>
        <v>52</v>
      </c>
      <c r="K706" s="7" t="str">
        <f>VLOOKUP(D706,Vendedores!$A$1:$F$5000,6,0)</f>
        <v>Rodriguez, Jose</v>
      </c>
      <c r="L706" s="7">
        <f>VLOOKUP(D706,Vendedores!$A$1:$E$50000,5,0)</f>
        <v>4645</v>
      </c>
      <c r="M706">
        <f>VLOOKUP(D706,Vendedores!A:F,2,FALSE)</f>
        <v>5</v>
      </c>
      <c r="N706" s="7" t="str">
        <f>VLOOKUP(Ventas!D706,Vendedores!A:G,7,0)</f>
        <v>Vendedor Sr</v>
      </c>
      <c r="O706">
        <f>VLOOKUP(D706,Vendedores!A:H,8,0)</f>
        <v>2</v>
      </c>
      <c r="P706" s="18">
        <f t="shared" si="114"/>
        <v>52</v>
      </c>
      <c r="Q706" s="9">
        <f t="shared" ref="Q706:Q769" si="121">IF(AND(OR(H706="Producto A",H706="Producto B",H706="Producto C",H706="Producto D"),OR(G706="June",G706="July",G706="August")),I706 * 1.05,I706)</f>
        <v>26</v>
      </c>
      <c r="R706" s="9">
        <f t="shared" si="120"/>
        <v>26</v>
      </c>
      <c r="S706" s="9">
        <f t="shared" si="115"/>
        <v>26</v>
      </c>
      <c r="T706" s="9">
        <f>VLOOKUP(O706,Comisiones!A:N,HLOOKUP(G706,Comisiones!$1:$7,2,0),0)</f>
        <v>0.14000000000000001</v>
      </c>
      <c r="U706" s="9">
        <f t="shared" ref="U706:U769" si="122">P706*E706</f>
        <v>572</v>
      </c>
      <c r="V706" s="9">
        <f t="shared" si="116"/>
        <v>286</v>
      </c>
      <c r="W706" s="9">
        <f t="shared" si="117"/>
        <v>80.080000000000013</v>
      </c>
      <c r="X706" s="9">
        <f t="shared" si="118"/>
        <v>205.91999999999996</v>
      </c>
      <c r="Y706" s="11">
        <f t="shared" si="119"/>
        <v>0.35999999999999993</v>
      </c>
    </row>
    <row r="707" spans="1:25" x14ac:dyDescent="0.2">
      <c r="A707" s="2">
        <v>706</v>
      </c>
      <c r="B707" s="3">
        <v>45163</v>
      </c>
      <c r="C707" s="2">
        <v>2</v>
      </c>
      <c r="D707" s="2">
        <v>19</v>
      </c>
      <c r="E707" s="2">
        <v>14</v>
      </c>
      <c r="F707" t="str">
        <f t="shared" ref="F707:F770" si="123">TEXT(B:B,"dddd")</f>
        <v>Friday</v>
      </c>
      <c r="G707" t="str">
        <f t="shared" ref="G707:G770" si="124">TEXT(B:B,"mmmm")</f>
        <v>August</v>
      </c>
      <c r="H707" t="str">
        <f>VLOOKUP(C707,Productos!A:B,2,0)</f>
        <v>Producto B</v>
      </c>
      <c r="I707">
        <f>VLOOKUP(Ventas!C707,Productos!A:C,3,0)</f>
        <v>14</v>
      </c>
      <c r="J707">
        <f>VLOOKUP(C707,Productos!$A$1:$D$11,4,0)</f>
        <v>28</v>
      </c>
      <c r="K707" s="7" t="str">
        <f>VLOOKUP(D707,Vendedores!$A$1:$F$5000,6,0)</f>
        <v>Rodriguez, Maria</v>
      </c>
      <c r="L707" s="7">
        <f>VLOOKUP(D707,Vendedores!$A$1:$E$50000,5,0)</f>
        <v>4862</v>
      </c>
      <c r="M707">
        <f>VLOOKUP(D707,Vendedores!A:F,2,FALSE)</f>
        <v>5</v>
      </c>
      <c r="N707" s="7" t="str">
        <f>VLOOKUP(Ventas!D707,Vendedores!A:G,7,0)</f>
        <v>Vendedor Sr</v>
      </c>
      <c r="O707">
        <f>VLOOKUP(D707,Vendedores!A:H,8,0)</f>
        <v>2</v>
      </c>
      <c r="P707" s="18">
        <f t="shared" ref="P707:P770" si="125">IF(OR(M707=1,M707=2,M707=3),J707*0.9,IF(F707="Sunday",J707*1.2,J707))</f>
        <v>28</v>
      </c>
      <c r="Q707" s="9">
        <f t="shared" si="121"/>
        <v>14.700000000000001</v>
      </c>
      <c r="R707" s="9">
        <f t="shared" si="120"/>
        <v>14</v>
      </c>
      <c r="S707" s="9">
        <f t="shared" ref="S707:S770" si="126">IF(AND(OR(C707=1,C707=2,C707=3,C707=4),OR(G707="June",G707="July",G707="August")),I707*1.05,IF(AND(OR(C707=5,C707=6,C707=7,C707=8),OR(G707="December",G707="January",G707="February")),I707*1.07,IF(AND(OR(C707=9,C707=10),OR(G707=G707="December",G707="January",G707="February")),I707*1.1,I707)))</f>
        <v>14.700000000000001</v>
      </c>
      <c r="T707" s="9">
        <f>VLOOKUP(O707,Comisiones!A:N,HLOOKUP(G707,Comisiones!$1:$7,2,0),0)</f>
        <v>0.14000000000000001</v>
      </c>
      <c r="U707" s="9">
        <f t="shared" si="122"/>
        <v>392</v>
      </c>
      <c r="V707" s="9">
        <f t="shared" ref="V707:V770" si="127">E707*S707</f>
        <v>205.8</v>
      </c>
      <c r="W707" s="9">
        <f t="shared" ref="W707:W770" si="128">U707*T707</f>
        <v>54.88</v>
      </c>
      <c r="X707" s="9">
        <f t="shared" ref="X707:X770" si="129">U707-(V707+W707)</f>
        <v>131.32</v>
      </c>
      <c r="Y707" s="11">
        <f t="shared" ref="Y707:Y770" si="130">X707/U707</f>
        <v>0.33499999999999996</v>
      </c>
    </row>
    <row r="708" spans="1:25" x14ac:dyDescent="0.2">
      <c r="A708" s="2">
        <v>707</v>
      </c>
      <c r="B708" s="3">
        <v>45163</v>
      </c>
      <c r="C708" s="2">
        <v>5</v>
      </c>
      <c r="D708" s="2">
        <v>8</v>
      </c>
      <c r="E708" s="2">
        <v>14</v>
      </c>
      <c r="F708" t="str">
        <f t="shared" si="123"/>
        <v>Friday</v>
      </c>
      <c r="G708" t="str">
        <f t="shared" si="124"/>
        <v>August</v>
      </c>
      <c r="H708" t="str">
        <f>VLOOKUP(C708,Productos!A:B,2,0)</f>
        <v>Producto E</v>
      </c>
      <c r="I708">
        <f>VLOOKUP(Ventas!C708,Productos!A:C,3,0)</f>
        <v>24</v>
      </c>
      <c r="J708">
        <f>VLOOKUP(C708,Productos!$A$1:$D$11,4,0)</f>
        <v>48</v>
      </c>
      <c r="K708" s="7" t="str">
        <f>VLOOKUP(D708,Vendedores!$A$1:$F$5000,6,0)</f>
        <v>Perez, Manuel</v>
      </c>
      <c r="L708" s="7">
        <f>VLOOKUP(D708,Vendedores!$A$1:$E$50000,5,0)</f>
        <v>6768</v>
      </c>
      <c r="M708">
        <f>VLOOKUP(D708,Vendedores!A:F,2,FALSE)</f>
        <v>3</v>
      </c>
      <c r="N708" s="7" t="str">
        <f>VLOOKUP(Ventas!D708,Vendedores!A:G,7,0)</f>
        <v>Gerente</v>
      </c>
      <c r="O708">
        <f>VLOOKUP(D708,Vendedores!A:H,8,0)</f>
        <v>3</v>
      </c>
      <c r="P708" s="18">
        <f t="shared" si="125"/>
        <v>43.2</v>
      </c>
      <c r="Q708" s="9">
        <f t="shared" si="121"/>
        <v>24</v>
      </c>
      <c r="R708" s="9">
        <f t="shared" ref="R708:R771" si="131">IF(OR(G708="January",G708="February",G708="December"),IF(OR(H708="Producto E",H708="Producto F",H708="Producto G",H708="Producto H",I708*1.07),IF(OR(H708="Producto J",H708="Producto I"),I708*1.1,I708)),I708)</f>
        <v>24</v>
      </c>
      <c r="S708" s="9">
        <f t="shared" si="126"/>
        <v>24</v>
      </c>
      <c r="T708" s="9">
        <f>VLOOKUP(O708,Comisiones!A:N,HLOOKUP(G708,Comisiones!$1:$7,2,0),0)</f>
        <v>0.15</v>
      </c>
      <c r="U708" s="9">
        <f t="shared" si="122"/>
        <v>604.80000000000007</v>
      </c>
      <c r="V708" s="9">
        <f t="shared" si="127"/>
        <v>336</v>
      </c>
      <c r="W708" s="9">
        <f t="shared" si="128"/>
        <v>90.720000000000013</v>
      </c>
      <c r="X708" s="9">
        <f t="shared" si="129"/>
        <v>178.08000000000004</v>
      </c>
      <c r="Y708" s="11">
        <f t="shared" si="130"/>
        <v>0.29444444444444445</v>
      </c>
    </row>
    <row r="709" spans="1:25" x14ac:dyDescent="0.2">
      <c r="A709" s="2">
        <v>708</v>
      </c>
      <c r="B709" s="3">
        <v>45163</v>
      </c>
      <c r="C709" s="2">
        <v>7</v>
      </c>
      <c r="D709" s="2">
        <v>35</v>
      </c>
      <c r="E709" s="2">
        <v>19</v>
      </c>
      <c r="F709" t="str">
        <f t="shared" si="123"/>
        <v>Friday</v>
      </c>
      <c r="G709" t="str">
        <f t="shared" si="124"/>
        <v>August</v>
      </c>
      <c r="H709" t="str">
        <f>VLOOKUP(C709,Productos!A:B,2,0)</f>
        <v>Producto G</v>
      </c>
      <c r="I709">
        <f>VLOOKUP(Ventas!C709,Productos!A:C,3,0)</f>
        <v>17</v>
      </c>
      <c r="J709">
        <f>VLOOKUP(C709,Productos!$A$1:$D$11,4,0)</f>
        <v>34</v>
      </c>
      <c r="K709" s="7" t="str">
        <f>VLOOKUP(D709,Vendedores!$A$1:$F$5000,6,0)</f>
        <v>Garcia, David</v>
      </c>
      <c r="L709" s="7">
        <f>VLOOKUP(D709,Vendedores!$A$1:$E$50000,5,0)</f>
        <v>2383</v>
      </c>
      <c r="M709">
        <f>VLOOKUP(D709,Vendedores!A:F,2,FALSE)</f>
        <v>7</v>
      </c>
      <c r="N709" s="7" t="str">
        <f>VLOOKUP(Ventas!D709,Vendedores!A:G,7,0)</f>
        <v>Vendedor Jr</v>
      </c>
      <c r="O709">
        <f>VLOOKUP(D709,Vendedores!A:H,8,0)</f>
        <v>2</v>
      </c>
      <c r="P709" s="18">
        <f t="shared" si="125"/>
        <v>34</v>
      </c>
      <c r="Q709" s="9">
        <f t="shared" si="121"/>
        <v>17</v>
      </c>
      <c r="R709" s="9">
        <f t="shared" si="131"/>
        <v>17</v>
      </c>
      <c r="S709" s="9">
        <f t="shared" si="126"/>
        <v>17</v>
      </c>
      <c r="T709" s="9">
        <f>VLOOKUP(O709,Comisiones!A:N,HLOOKUP(G709,Comisiones!$1:$7,2,0),0)</f>
        <v>0.14000000000000001</v>
      </c>
      <c r="U709" s="9">
        <f t="shared" si="122"/>
        <v>646</v>
      </c>
      <c r="V709" s="9">
        <f t="shared" si="127"/>
        <v>323</v>
      </c>
      <c r="W709" s="9">
        <f t="shared" si="128"/>
        <v>90.440000000000012</v>
      </c>
      <c r="X709" s="9">
        <f t="shared" si="129"/>
        <v>232.56</v>
      </c>
      <c r="Y709" s="11">
        <f t="shared" si="130"/>
        <v>0.36</v>
      </c>
    </row>
    <row r="710" spans="1:25" x14ac:dyDescent="0.2">
      <c r="A710" s="2">
        <v>709</v>
      </c>
      <c r="B710" s="3">
        <v>45164</v>
      </c>
      <c r="C710" s="2">
        <v>1</v>
      </c>
      <c r="D710" s="2">
        <v>19</v>
      </c>
      <c r="E710" s="2">
        <v>15</v>
      </c>
      <c r="F710" t="str">
        <f t="shared" si="123"/>
        <v>Saturday</v>
      </c>
      <c r="G710" t="str">
        <f t="shared" si="124"/>
        <v>August</v>
      </c>
      <c r="H710" t="str">
        <f>VLOOKUP(C710,Productos!A:B,2,0)</f>
        <v>Producto A</v>
      </c>
      <c r="I710">
        <f>VLOOKUP(Ventas!C710,Productos!A:C,3,0)</f>
        <v>10</v>
      </c>
      <c r="J710">
        <f>VLOOKUP(C710,Productos!$A$1:$D$11,4,0)</f>
        <v>20</v>
      </c>
      <c r="K710" s="7" t="str">
        <f>VLOOKUP(D710,Vendedores!$A$1:$F$5000,6,0)</f>
        <v>Rodriguez, Maria</v>
      </c>
      <c r="L710" s="7">
        <f>VLOOKUP(D710,Vendedores!$A$1:$E$50000,5,0)</f>
        <v>4862</v>
      </c>
      <c r="M710">
        <f>VLOOKUP(D710,Vendedores!A:F,2,FALSE)</f>
        <v>5</v>
      </c>
      <c r="N710" s="7" t="str">
        <f>VLOOKUP(Ventas!D710,Vendedores!A:G,7,0)</f>
        <v>Vendedor Sr</v>
      </c>
      <c r="O710">
        <f>VLOOKUP(D710,Vendedores!A:H,8,0)</f>
        <v>2</v>
      </c>
      <c r="P710" s="18">
        <f t="shared" si="125"/>
        <v>20</v>
      </c>
      <c r="Q710" s="9">
        <f t="shared" si="121"/>
        <v>10.5</v>
      </c>
      <c r="R710" s="9">
        <f t="shared" si="131"/>
        <v>10</v>
      </c>
      <c r="S710" s="9">
        <f t="shared" si="126"/>
        <v>10.5</v>
      </c>
      <c r="T710" s="9">
        <f>VLOOKUP(O710,Comisiones!A:N,HLOOKUP(G710,Comisiones!$1:$7,2,0),0)</f>
        <v>0.14000000000000001</v>
      </c>
      <c r="U710" s="9">
        <f t="shared" si="122"/>
        <v>300</v>
      </c>
      <c r="V710" s="9">
        <f t="shared" si="127"/>
        <v>157.5</v>
      </c>
      <c r="W710" s="9">
        <f t="shared" si="128"/>
        <v>42.000000000000007</v>
      </c>
      <c r="X710" s="9">
        <f t="shared" si="129"/>
        <v>100.5</v>
      </c>
      <c r="Y710" s="11">
        <f t="shared" si="130"/>
        <v>0.33500000000000002</v>
      </c>
    </row>
    <row r="711" spans="1:25" x14ac:dyDescent="0.2">
      <c r="A711" s="2">
        <v>710</v>
      </c>
      <c r="B711" s="3">
        <v>45164</v>
      </c>
      <c r="C711" s="2">
        <v>2</v>
      </c>
      <c r="D711" s="2">
        <v>19</v>
      </c>
      <c r="E711" s="2">
        <v>9</v>
      </c>
      <c r="F711" t="str">
        <f t="shared" si="123"/>
        <v>Saturday</v>
      </c>
      <c r="G711" t="str">
        <f t="shared" si="124"/>
        <v>August</v>
      </c>
      <c r="H711" t="str">
        <f>VLOOKUP(C711,Productos!A:B,2,0)</f>
        <v>Producto B</v>
      </c>
      <c r="I711">
        <f>VLOOKUP(Ventas!C711,Productos!A:C,3,0)</f>
        <v>14</v>
      </c>
      <c r="J711">
        <f>VLOOKUP(C711,Productos!$A$1:$D$11,4,0)</f>
        <v>28</v>
      </c>
      <c r="K711" s="7" t="str">
        <f>VLOOKUP(D711,Vendedores!$A$1:$F$5000,6,0)</f>
        <v>Rodriguez, Maria</v>
      </c>
      <c r="L711" s="7">
        <f>VLOOKUP(D711,Vendedores!$A$1:$E$50000,5,0)</f>
        <v>4862</v>
      </c>
      <c r="M711">
        <f>VLOOKUP(D711,Vendedores!A:F,2,FALSE)</f>
        <v>5</v>
      </c>
      <c r="N711" s="7" t="str">
        <f>VLOOKUP(Ventas!D711,Vendedores!A:G,7,0)</f>
        <v>Vendedor Sr</v>
      </c>
      <c r="O711">
        <f>VLOOKUP(D711,Vendedores!A:H,8,0)</f>
        <v>2</v>
      </c>
      <c r="P711" s="18">
        <f t="shared" si="125"/>
        <v>28</v>
      </c>
      <c r="Q711" s="9">
        <f t="shared" si="121"/>
        <v>14.700000000000001</v>
      </c>
      <c r="R711" s="9">
        <f t="shared" si="131"/>
        <v>14</v>
      </c>
      <c r="S711" s="9">
        <f t="shared" si="126"/>
        <v>14.700000000000001</v>
      </c>
      <c r="T711" s="9">
        <f>VLOOKUP(O711,Comisiones!A:N,HLOOKUP(G711,Comisiones!$1:$7,2,0),0)</f>
        <v>0.14000000000000001</v>
      </c>
      <c r="U711" s="9">
        <f t="shared" si="122"/>
        <v>252</v>
      </c>
      <c r="V711" s="9">
        <f t="shared" si="127"/>
        <v>132.30000000000001</v>
      </c>
      <c r="W711" s="9">
        <f t="shared" si="128"/>
        <v>35.28</v>
      </c>
      <c r="X711" s="9">
        <f t="shared" si="129"/>
        <v>84.419999999999987</v>
      </c>
      <c r="Y711" s="11">
        <f t="shared" si="130"/>
        <v>0.33499999999999996</v>
      </c>
    </row>
    <row r="712" spans="1:25" x14ac:dyDescent="0.2">
      <c r="A712" s="2">
        <v>711</v>
      </c>
      <c r="B712" s="3">
        <v>45164</v>
      </c>
      <c r="C712" s="2">
        <v>9</v>
      </c>
      <c r="D712" s="2">
        <v>15</v>
      </c>
      <c r="E712" s="2">
        <v>17</v>
      </c>
      <c r="F712" t="str">
        <f t="shared" si="123"/>
        <v>Saturday</v>
      </c>
      <c r="G712" t="str">
        <f t="shared" si="124"/>
        <v>August</v>
      </c>
      <c r="H712" t="str">
        <f>VLOOKUP(C712,Productos!A:B,2,0)</f>
        <v>Producto I</v>
      </c>
      <c r="I712">
        <f>VLOOKUP(Ventas!C712,Productos!A:C,3,0)</f>
        <v>26</v>
      </c>
      <c r="J712">
        <f>VLOOKUP(C712,Productos!$A$1:$D$11,4,0)</f>
        <v>52</v>
      </c>
      <c r="K712" s="7" t="str">
        <f>VLOOKUP(D712,Vendedores!$A$1:$F$5000,6,0)</f>
        <v>Gomez, David</v>
      </c>
      <c r="L712" s="7">
        <f>VLOOKUP(D712,Vendedores!$A$1:$E$50000,5,0)</f>
        <v>1821</v>
      </c>
      <c r="M712">
        <f>VLOOKUP(D712,Vendedores!A:F,2,FALSE)</f>
        <v>8</v>
      </c>
      <c r="N712" s="7" t="str">
        <f>VLOOKUP(Ventas!D712,Vendedores!A:G,7,0)</f>
        <v>Pasante</v>
      </c>
      <c r="O712">
        <f>VLOOKUP(D712,Vendedores!A:H,8,0)</f>
        <v>1</v>
      </c>
      <c r="P712" s="18">
        <f t="shared" si="125"/>
        <v>52</v>
      </c>
      <c r="Q712" s="9">
        <f t="shared" si="121"/>
        <v>26</v>
      </c>
      <c r="R712" s="9">
        <f t="shared" si="131"/>
        <v>26</v>
      </c>
      <c r="S712" s="9">
        <f t="shared" si="126"/>
        <v>26</v>
      </c>
      <c r="T712" s="9">
        <f>VLOOKUP(O712,Comisiones!A:N,HLOOKUP(G712,Comisiones!$1:$7,2,0),0)</f>
        <v>0.13</v>
      </c>
      <c r="U712" s="9">
        <f t="shared" si="122"/>
        <v>884</v>
      </c>
      <c r="V712" s="9">
        <f t="shared" si="127"/>
        <v>442</v>
      </c>
      <c r="W712" s="9">
        <f t="shared" si="128"/>
        <v>114.92</v>
      </c>
      <c r="X712" s="9">
        <f t="shared" si="129"/>
        <v>327.08000000000004</v>
      </c>
      <c r="Y712" s="11">
        <f t="shared" si="130"/>
        <v>0.37000000000000005</v>
      </c>
    </row>
    <row r="713" spans="1:25" x14ac:dyDescent="0.2">
      <c r="A713" s="2">
        <v>712</v>
      </c>
      <c r="B713" s="3">
        <v>45165</v>
      </c>
      <c r="C713" s="2">
        <v>8</v>
      </c>
      <c r="D713" s="2">
        <v>36</v>
      </c>
      <c r="E713" s="2">
        <v>18</v>
      </c>
      <c r="F713" t="str">
        <f t="shared" si="123"/>
        <v>Sunday</v>
      </c>
      <c r="G713" t="str">
        <f t="shared" si="124"/>
        <v>August</v>
      </c>
      <c r="H713" t="str">
        <f>VLOOKUP(C713,Productos!A:B,2,0)</f>
        <v>Producto H</v>
      </c>
      <c r="I713">
        <f>VLOOKUP(Ventas!C713,Productos!A:C,3,0)</f>
        <v>14</v>
      </c>
      <c r="J713">
        <f>VLOOKUP(C713,Productos!$A$1:$D$11,4,0)</f>
        <v>28</v>
      </c>
      <c r="K713" s="7" t="str">
        <f>VLOOKUP(D713,Vendedores!$A$1:$F$5000,6,0)</f>
        <v>Rodriguez, Francisco</v>
      </c>
      <c r="L713" s="7">
        <f>VLOOKUP(D713,Vendedores!$A$1:$E$50000,5,0)</f>
        <v>1898</v>
      </c>
      <c r="M713">
        <f>VLOOKUP(D713,Vendedores!A:F,2,FALSE)</f>
        <v>8</v>
      </c>
      <c r="N713" s="7" t="str">
        <f>VLOOKUP(Ventas!D713,Vendedores!A:G,7,0)</f>
        <v>Pasante</v>
      </c>
      <c r="O713">
        <f>VLOOKUP(D713,Vendedores!A:H,8,0)</f>
        <v>1</v>
      </c>
      <c r="P713" s="18">
        <f t="shared" si="125"/>
        <v>33.6</v>
      </c>
      <c r="Q713" s="9">
        <f t="shared" si="121"/>
        <v>14</v>
      </c>
      <c r="R713" s="9">
        <f t="shared" si="131"/>
        <v>14</v>
      </c>
      <c r="S713" s="9">
        <f t="shared" si="126"/>
        <v>14</v>
      </c>
      <c r="T713" s="9">
        <f>VLOOKUP(O713,Comisiones!A:N,HLOOKUP(G713,Comisiones!$1:$7,2,0),0)</f>
        <v>0.13</v>
      </c>
      <c r="U713" s="9">
        <f t="shared" si="122"/>
        <v>604.80000000000007</v>
      </c>
      <c r="V713" s="9">
        <f t="shared" si="127"/>
        <v>252</v>
      </c>
      <c r="W713" s="9">
        <f t="shared" si="128"/>
        <v>78.624000000000009</v>
      </c>
      <c r="X713" s="9">
        <f t="shared" si="129"/>
        <v>274.17600000000004</v>
      </c>
      <c r="Y713" s="11">
        <f t="shared" si="130"/>
        <v>0.45333333333333337</v>
      </c>
    </row>
    <row r="714" spans="1:25" x14ac:dyDescent="0.2">
      <c r="A714" s="2">
        <v>713</v>
      </c>
      <c r="B714" s="3">
        <v>45165</v>
      </c>
      <c r="C714" s="2">
        <v>5</v>
      </c>
      <c r="D714" s="2">
        <v>33</v>
      </c>
      <c r="E714" s="2">
        <v>13</v>
      </c>
      <c r="F714" t="str">
        <f t="shared" si="123"/>
        <v>Sunday</v>
      </c>
      <c r="G714" t="str">
        <f t="shared" si="124"/>
        <v>August</v>
      </c>
      <c r="H714" t="str">
        <f>VLOOKUP(C714,Productos!A:B,2,0)</f>
        <v>Producto E</v>
      </c>
      <c r="I714">
        <f>VLOOKUP(Ventas!C714,Productos!A:C,3,0)</f>
        <v>24</v>
      </c>
      <c r="J714">
        <f>VLOOKUP(C714,Productos!$A$1:$D$11,4,0)</f>
        <v>48</v>
      </c>
      <c r="K714" s="7" t="str">
        <f>VLOOKUP(D714,Vendedores!$A$1:$F$5000,6,0)</f>
        <v>Martin, Josefa</v>
      </c>
      <c r="L714" s="7">
        <f>VLOOKUP(D714,Vendedores!$A$1:$E$50000,5,0)</f>
        <v>4217</v>
      </c>
      <c r="M714">
        <f>VLOOKUP(D714,Vendedores!A:F,2,FALSE)</f>
        <v>5</v>
      </c>
      <c r="N714" s="7" t="str">
        <f>VLOOKUP(Ventas!D714,Vendedores!A:G,7,0)</f>
        <v>Vendedor Sr</v>
      </c>
      <c r="O714">
        <f>VLOOKUP(D714,Vendedores!A:H,8,0)</f>
        <v>2</v>
      </c>
      <c r="P714" s="18">
        <f t="shared" si="125"/>
        <v>57.599999999999994</v>
      </c>
      <c r="Q714" s="9">
        <f t="shared" si="121"/>
        <v>24</v>
      </c>
      <c r="R714" s="9">
        <f t="shared" si="131"/>
        <v>24</v>
      </c>
      <c r="S714" s="9">
        <f t="shared" si="126"/>
        <v>24</v>
      </c>
      <c r="T714" s="9">
        <f>VLOOKUP(O714,Comisiones!A:N,HLOOKUP(G714,Comisiones!$1:$7,2,0),0)</f>
        <v>0.14000000000000001</v>
      </c>
      <c r="U714" s="9">
        <f t="shared" si="122"/>
        <v>748.8</v>
      </c>
      <c r="V714" s="9">
        <f t="shared" si="127"/>
        <v>312</v>
      </c>
      <c r="W714" s="9">
        <f t="shared" si="128"/>
        <v>104.83200000000001</v>
      </c>
      <c r="X714" s="9">
        <f t="shared" si="129"/>
        <v>331.96799999999996</v>
      </c>
      <c r="Y714" s="11">
        <f t="shared" si="130"/>
        <v>0.4433333333333333</v>
      </c>
    </row>
    <row r="715" spans="1:25" x14ac:dyDescent="0.2">
      <c r="A715" s="2">
        <v>714</v>
      </c>
      <c r="B715" s="3">
        <v>45165</v>
      </c>
      <c r="C715" s="2">
        <v>3</v>
      </c>
      <c r="D715" s="2">
        <v>6</v>
      </c>
      <c r="E715" s="2">
        <v>14</v>
      </c>
      <c r="F715" t="str">
        <f t="shared" si="123"/>
        <v>Sunday</v>
      </c>
      <c r="G715" t="str">
        <f t="shared" si="124"/>
        <v>August</v>
      </c>
      <c r="H715" t="str">
        <f>VLOOKUP(C715,Productos!A:B,2,0)</f>
        <v>Producto C</v>
      </c>
      <c r="I715">
        <f>VLOOKUP(Ventas!C715,Productos!A:C,3,0)</f>
        <v>23</v>
      </c>
      <c r="J715">
        <f>VLOOKUP(C715,Productos!$A$1:$D$11,4,0)</f>
        <v>46</v>
      </c>
      <c r="K715" s="7" t="str">
        <f>VLOOKUP(D715,Vendedores!$A$1:$F$5000,6,0)</f>
        <v>Martinez, Pilar</v>
      </c>
      <c r="L715" s="7">
        <f>VLOOKUP(D715,Vendedores!$A$1:$E$50000,5,0)</f>
        <v>2700</v>
      </c>
      <c r="M715">
        <f>VLOOKUP(D715,Vendedores!A:F,2,FALSE)</f>
        <v>2</v>
      </c>
      <c r="N715" s="7" t="str">
        <f>VLOOKUP(Ventas!D715,Vendedores!A:G,7,0)</f>
        <v>Director</v>
      </c>
      <c r="O715">
        <f>VLOOKUP(D715,Vendedores!A:H,8,0)</f>
        <v>4</v>
      </c>
      <c r="P715" s="18">
        <f t="shared" si="125"/>
        <v>41.4</v>
      </c>
      <c r="Q715" s="9">
        <f t="shared" si="121"/>
        <v>24.150000000000002</v>
      </c>
      <c r="R715" s="9">
        <f t="shared" si="131"/>
        <v>23</v>
      </c>
      <c r="S715" s="9">
        <f t="shared" si="126"/>
        <v>24.150000000000002</v>
      </c>
      <c r="T715" s="9">
        <f>VLOOKUP(O715,Comisiones!A:N,HLOOKUP(G715,Comisiones!$1:$7,2,0),0)</f>
        <v>0.17</v>
      </c>
      <c r="U715" s="9">
        <f t="shared" si="122"/>
        <v>579.6</v>
      </c>
      <c r="V715" s="9">
        <f t="shared" si="127"/>
        <v>338.1</v>
      </c>
      <c r="W715" s="9">
        <f t="shared" si="128"/>
        <v>98.532000000000011</v>
      </c>
      <c r="X715" s="9">
        <f t="shared" si="129"/>
        <v>142.96799999999996</v>
      </c>
      <c r="Y715" s="11">
        <f t="shared" si="130"/>
        <v>0.24666666666666659</v>
      </c>
    </row>
    <row r="716" spans="1:25" x14ac:dyDescent="0.2">
      <c r="A716" s="2">
        <v>715</v>
      </c>
      <c r="B716" s="3">
        <v>45166</v>
      </c>
      <c r="C716" s="2">
        <v>10</v>
      </c>
      <c r="D716" s="2">
        <v>20</v>
      </c>
      <c r="E716" s="2">
        <v>17</v>
      </c>
      <c r="F716" t="str">
        <f t="shared" si="123"/>
        <v>Monday</v>
      </c>
      <c r="G716" t="str">
        <f t="shared" si="124"/>
        <v>August</v>
      </c>
      <c r="H716" t="str">
        <f>VLOOKUP(C716,Productos!A:B,2,0)</f>
        <v>Producto J</v>
      </c>
      <c r="I716">
        <f>VLOOKUP(Ventas!C716,Productos!A:C,3,0)</f>
        <v>29</v>
      </c>
      <c r="J716">
        <f>VLOOKUP(C716,Productos!$A$1:$D$11,4,0)</f>
        <v>58</v>
      </c>
      <c r="K716" s="7" t="str">
        <f>VLOOKUP(D716,Vendedores!$A$1:$F$5000,6,0)</f>
        <v>Gonzalez, Carmen</v>
      </c>
      <c r="L716" s="7">
        <f>VLOOKUP(D716,Vendedores!$A$1:$E$50000,5,0)</f>
        <v>3522</v>
      </c>
      <c r="M716">
        <f>VLOOKUP(D716,Vendedores!A:F,2,FALSE)</f>
        <v>6</v>
      </c>
      <c r="N716" s="7" t="str">
        <f>VLOOKUP(Ventas!D716,Vendedores!A:G,7,0)</f>
        <v>Vendedor Ssr</v>
      </c>
      <c r="O716">
        <f>VLOOKUP(D716,Vendedores!A:H,8,0)</f>
        <v>2</v>
      </c>
      <c r="P716" s="18">
        <f t="shared" si="125"/>
        <v>58</v>
      </c>
      <c r="Q716" s="9">
        <f t="shared" si="121"/>
        <v>29</v>
      </c>
      <c r="R716" s="9">
        <f t="shared" si="131"/>
        <v>29</v>
      </c>
      <c r="S716" s="9">
        <f t="shared" si="126"/>
        <v>29</v>
      </c>
      <c r="T716" s="9">
        <f>VLOOKUP(O716,Comisiones!A:N,HLOOKUP(G716,Comisiones!$1:$7,2,0),0)</f>
        <v>0.14000000000000001</v>
      </c>
      <c r="U716" s="9">
        <f t="shared" si="122"/>
        <v>986</v>
      </c>
      <c r="V716" s="9">
        <f t="shared" si="127"/>
        <v>493</v>
      </c>
      <c r="W716" s="9">
        <f t="shared" si="128"/>
        <v>138.04000000000002</v>
      </c>
      <c r="X716" s="9">
        <f t="shared" si="129"/>
        <v>354.96000000000004</v>
      </c>
      <c r="Y716" s="11">
        <f t="shared" si="130"/>
        <v>0.36000000000000004</v>
      </c>
    </row>
    <row r="717" spans="1:25" x14ac:dyDescent="0.2">
      <c r="A717" s="2">
        <v>716</v>
      </c>
      <c r="B717" s="3">
        <v>45166</v>
      </c>
      <c r="C717" s="2">
        <v>2</v>
      </c>
      <c r="D717" s="2">
        <v>4</v>
      </c>
      <c r="E717" s="2">
        <v>9</v>
      </c>
      <c r="F717" t="str">
        <f t="shared" si="123"/>
        <v>Monday</v>
      </c>
      <c r="G717" t="str">
        <f t="shared" si="124"/>
        <v>August</v>
      </c>
      <c r="H717" t="str">
        <f>VLOOKUP(C717,Productos!A:B,2,0)</f>
        <v>Producto B</v>
      </c>
      <c r="I717">
        <f>VLOOKUP(Ventas!C717,Productos!A:C,3,0)</f>
        <v>14</v>
      </c>
      <c r="J717">
        <f>VLOOKUP(C717,Productos!$A$1:$D$11,4,0)</f>
        <v>28</v>
      </c>
      <c r="K717" s="7" t="str">
        <f>VLOOKUP(D717,Vendedores!$A$1:$F$5000,6,0)</f>
        <v>Fernandez, Isabel</v>
      </c>
      <c r="L717" s="7">
        <f>VLOOKUP(D717,Vendedores!$A$1:$E$50000,5,0)</f>
        <v>4345</v>
      </c>
      <c r="M717">
        <f>VLOOKUP(D717,Vendedores!A:F,2,FALSE)</f>
        <v>5</v>
      </c>
      <c r="N717" s="7" t="str">
        <f>VLOOKUP(Ventas!D717,Vendedores!A:G,7,0)</f>
        <v>Vendedor Sr</v>
      </c>
      <c r="O717">
        <f>VLOOKUP(D717,Vendedores!A:H,8,0)</f>
        <v>2</v>
      </c>
      <c r="P717" s="18">
        <f t="shared" si="125"/>
        <v>28</v>
      </c>
      <c r="Q717" s="9">
        <f t="shared" si="121"/>
        <v>14.700000000000001</v>
      </c>
      <c r="R717" s="9">
        <f t="shared" si="131"/>
        <v>14</v>
      </c>
      <c r="S717" s="9">
        <f t="shared" si="126"/>
        <v>14.700000000000001</v>
      </c>
      <c r="T717" s="9">
        <f>VLOOKUP(O717,Comisiones!A:N,HLOOKUP(G717,Comisiones!$1:$7,2,0),0)</f>
        <v>0.14000000000000001</v>
      </c>
      <c r="U717" s="9">
        <f t="shared" si="122"/>
        <v>252</v>
      </c>
      <c r="V717" s="9">
        <f t="shared" si="127"/>
        <v>132.30000000000001</v>
      </c>
      <c r="W717" s="9">
        <f t="shared" si="128"/>
        <v>35.28</v>
      </c>
      <c r="X717" s="9">
        <f t="shared" si="129"/>
        <v>84.419999999999987</v>
      </c>
      <c r="Y717" s="11">
        <f t="shared" si="130"/>
        <v>0.33499999999999996</v>
      </c>
    </row>
    <row r="718" spans="1:25" x14ac:dyDescent="0.2">
      <c r="A718" s="2">
        <v>717</v>
      </c>
      <c r="B718" s="3">
        <v>45166</v>
      </c>
      <c r="C718" s="2">
        <v>7</v>
      </c>
      <c r="D718" s="2">
        <v>15</v>
      </c>
      <c r="E718" s="2">
        <v>13</v>
      </c>
      <c r="F718" t="str">
        <f t="shared" si="123"/>
        <v>Monday</v>
      </c>
      <c r="G718" t="str">
        <f t="shared" si="124"/>
        <v>August</v>
      </c>
      <c r="H718" t="str">
        <f>VLOOKUP(C718,Productos!A:B,2,0)</f>
        <v>Producto G</v>
      </c>
      <c r="I718">
        <f>VLOOKUP(Ventas!C718,Productos!A:C,3,0)</f>
        <v>17</v>
      </c>
      <c r="J718">
        <f>VLOOKUP(C718,Productos!$A$1:$D$11,4,0)</f>
        <v>34</v>
      </c>
      <c r="K718" s="7" t="str">
        <f>VLOOKUP(D718,Vendedores!$A$1:$F$5000,6,0)</f>
        <v>Gomez, David</v>
      </c>
      <c r="L718" s="7">
        <f>VLOOKUP(D718,Vendedores!$A$1:$E$50000,5,0)</f>
        <v>1821</v>
      </c>
      <c r="M718">
        <f>VLOOKUP(D718,Vendedores!A:F,2,FALSE)</f>
        <v>8</v>
      </c>
      <c r="N718" s="7" t="str">
        <f>VLOOKUP(Ventas!D718,Vendedores!A:G,7,0)</f>
        <v>Pasante</v>
      </c>
      <c r="O718">
        <f>VLOOKUP(D718,Vendedores!A:H,8,0)</f>
        <v>1</v>
      </c>
      <c r="P718" s="18">
        <f t="shared" si="125"/>
        <v>34</v>
      </c>
      <c r="Q718" s="9">
        <f t="shared" si="121"/>
        <v>17</v>
      </c>
      <c r="R718" s="9">
        <f t="shared" si="131"/>
        <v>17</v>
      </c>
      <c r="S718" s="9">
        <f t="shared" si="126"/>
        <v>17</v>
      </c>
      <c r="T718" s="9">
        <f>VLOOKUP(O718,Comisiones!A:N,HLOOKUP(G718,Comisiones!$1:$7,2,0),0)</f>
        <v>0.13</v>
      </c>
      <c r="U718" s="9">
        <f t="shared" si="122"/>
        <v>442</v>
      </c>
      <c r="V718" s="9">
        <f t="shared" si="127"/>
        <v>221</v>
      </c>
      <c r="W718" s="9">
        <f t="shared" si="128"/>
        <v>57.46</v>
      </c>
      <c r="X718" s="9">
        <f t="shared" si="129"/>
        <v>163.54000000000002</v>
      </c>
      <c r="Y718" s="11">
        <f t="shared" si="130"/>
        <v>0.37000000000000005</v>
      </c>
    </row>
    <row r="719" spans="1:25" x14ac:dyDescent="0.2">
      <c r="A719" s="2">
        <v>718</v>
      </c>
      <c r="B719" s="3">
        <v>45167</v>
      </c>
      <c r="C719" s="2">
        <v>9</v>
      </c>
      <c r="D719" s="2">
        <v>24</v>
      </c>
      <c r="E719" s="2">
        <v>14</v>
      </c>
      <c r="F719" t="str">
        <f t="shared" si="123"/>
        <v>Tuesday</v>
      </c>
      <c r="G719" t="str">
        <f t="shared" si="124"/>
        <v>August</v>
      </c>
      <c r="H719" t="str">
        <f>VLOOKUP(C719,Productos!A:B,2,0)</f>
        <v>Producto I</v>
      </c>
      <c r="I719">
        <f>VLOOKUP(Ventas!C719,Productos!A:C,3,0)</f>
        <v>26</v>
      </c>
      <c r="J719">
        <f>VLOOKUP(C719,Productos!$A$1:$D$11,4,0)</f>
        <v>52</v>
      </c>
      <c r="K719" s="7" t="str">
        <f>VLOOKUP(D719,Vendedores!$A$1:$F$5000,6,0)</f>
        <v>Sanchez, Isabel</v>
      </c>
      <c r="L719" s="7">
        <f>VLOOKUP(D719,Vendedores!$A$1:$E$50000,5,0)</f>
        <v>4875</v>
      </c>
      <c r="M719">
        <f>VLOOKUP(D719,Vendedores!A:F,2,FALSE)</f>
        <v>5</v>
      </c>
      <c r="N719" s="7" t="str">
        <f>VLOOKUP(Ventas!D719,Vendedores!A:G,7,0)</f>
        <v>Vendedor Sr</v>
      </c>
      <c r="O719">
        <f>VLOOKUP(D719,Vendedores!A:H,8,0)</f>
        <v>2</v>
      </c>
      <c r="P719" s="18">
        <f t="shared" si="125"/>
        <v>52</v>
      </c>
      <c r="Q719" s="9">
        <f t="shared" si="121"/>
        <v>26</v>
      </c>
      <c r="R719" s="9">
        <f t="shared" si="131"/>
        <v>26</v>
      </c>
      <c r="S719" s="9">
        <f t="shared" si="126"/>
        <v>26</v>
      </c>
      <c r="T719" s="9">
        <f>VLOOKUP(O719,Comisiones!A:N,HLOOKUP(G719,Comisiones!$1:$7,2,0),0)</f>
        <v>0.14000000000000001</v>
      </c>
      <c r="U719" s="9">
        <f t="shared" si="122"/>
        <v>728</v>
      </c>
      <c r="V719" s="9">
        <f t="shared" si="127"/>
        <v>364</v>
      </c>
      <c r="W719" s="9">
        <f t="shared" si="128"/>
        <v>101.92000000000002</v>
      </c>
      <c r="X719" s="9">
        <f t="shared" si="129"/>
        <v>262.08</v>
      </c>
      <c r="Y719" s="11">
        <f t="shared" si="130"/>
        <v>0.36</v>
      </c>
    </row>
    <row r="720" spans="1:25" x14ac:dyDescent="0.2">
      <c r="A720" s="2">
        <v>719</v>
      </c>
      <c r="B720" s="3">
        <v>45167</v>
      </c>
      <c r="C720" s="2">
        <v>1</v>
      </c>
      <c r="D720" s="2">
        <v>35</v>
      </c>
      <c r="E720" s="2">
        <v>15</v>
      </c>
      <c r="F720" t="str">
        <f t="shared" si="123"/>
        <v>Tuesday</v>
      </c>
      <c r="G720" t="str">
        <f t="shared" si="124"/>
        <v>August</v>
      </c>
      <c r="H720" t="str">
        <f>VLOOKUP(C720,Productos!A:B,2,0)</f>
        <v>Producto A</v>
      </c>
      <c r="I720">
        <f>VLOOKUP(Ventas!C720,Productos!A:C,3,0)</f>
        <v>10</v>
      </c>
      <c r="J720">
        <f>VLOOKUP(C720,Productos!$A$1:$D$11,4,0)</f>
        <v>20</v>
      </c>
      <c r="K720" s="7" t="str">
        <f>VLOOKUP(D720,Vendedores!$A$1:$F$5000,6,0)</f>
        <v>Garcia, David</v>
      </c>
      <c r="L720" s="7">
        <f>VLOOKUP(D720,Vendedores!$A$1:$E$50000,5,0)</f>
        <v>2383</v>
      </c>
      <c r="M720">
        <f>VLOOKUP(D720,Vendedores!A:F,2,FALSE)</f>
        <v>7</v>
      </c>
      <c r="N720" s="7" t="str">
        <f>VLOOKUP(Ventas!D720,Vendedores!A:G,7,0)</f>
        <v>Vendedor Jr</v>
      </c>
      <c r="O720">
        <f>VLOOKUP(D720,Vendedores!A:H,8,0)</f>
        <v>2</v>
      </c>
      <c r="P720" s="18">
        <f t="shared" si="125"/>
        <v>20</v>
      </c>
      <c r="Q720" s="9">
        <f t="shared" si="121"/>
        <v>10.5</v>
      </c>
      <c r="R720" s="9">
        <f t="shared" si="131"/>
        <v>10</v>
      </c>
      <c r="S720" s="9">
        <f t="shared" si="126"/>
        <v>10.5</v>
      </c>
      <c r="T720" s="9">
        <f>VLOOKUP(O720,Comisiones!A:N,HLOOKUP(G720,Comisiones!$1:$7,2,0),0)</f>
        <v>0.14000000000000001</v>
      </c>
      <c r="U720" s="9">
        <f t="shared" si="122"/>
        <v>300</v>
      </c>
      <c r="V720" s="9">
        <f t="shared" si="127"/>
        <v>157.5</v>
      </c>
      <c r="W720" s="9">
        <f t="shared" si="128"/>
        <v>42.000000000000007</v>
      </c>
      <c r="X720" s="9">
        <f t="shared" si="129"/>
        <v>100.5</v>
      </c>
      <c r="Y720" s="11">
        <f t="shared" si="130"/>
        <v>0.33500000000000002</v>
      </c>
    </row>
    <row r="721" spans="1:25" x14ac:dyDescent="0.2">
      <c r="A721" s="2">
        <v>720</v>
      </c>
      <c r="B721" s="3">
        <v>45167</v>
      </c>
      <c r="C721" s="2">
        <v>9</v>
      </c>
      <c r="D721" s="2">
        <v>23</v>
      </c>
      <c r="E721" s="2">
        <v>15</v>
      </c>
      <c r="F721" t="str">
        <f t="shared" si="123"/>
        <v>Tuesday</v>
      </c>
      <c r="G721" t="str">
        <f t="shared" si="124"/>
        <v>August</v>
      </c>
      <c r="H721" t="str">
        <f>VLOOKUP(C721,Productos!A:B,2,0)</f>
        <v>Producto I</v>
      </c>
      <c r="I721">
        <f>VLOOKUP(Ventas!C721,Productos!A:C,3,0)</f>
        <v>26</v>
      </c>
      <c r="J721">
        <f>VLOOKUP(C721,Productos!$A$1:$D$11,4,0)</f>
        <v>52</v>
      </c>
      <c r="K721" s="7" t="str">
        <f>VLOOKUP(D721,Vendedores!$A$1:$F$5000,6,0)</f>
        <v>Martinez, Pedro</v>
      </c>
      <c r="L721" s="7">
        <f>VLOOKUP(D721,Vendedores!$A$1:$E$50000,5,0)</f>
        <v>5555</v>
      </c>
      <c r="M721">
        <f>VLOOKUP(D721,Vendedores!A:F,2,FALSE)</f>
        <v>4</v>
      </c>
      <c r="N721" s="7" t="str">
        <f>VLOOKUP(Ventas!D721,Vendedores!A:G,7,0)</f>
        <v>Jefe</v>
      </c>
      <c r="O721">
        <f>VLOOKUP(D721,Vendedores!A:H,8,0)</f>
        <v>3</v>
      </c>
      <c r="P721" s="18">
        <f t="shared" si="125"/>
        <v>52</v>
      </c>
      <c r="Q721" s="9">
        <f t="shared" si="121"/>
        <v>26</v>
      </c>
      <c r="R721" s="9">
        <f t="shared" si="131"/>
        <v>26</v>
      </c>
      <c r="S721" s="9">
        <f t="shared" si="126"/>
        <v>26</v>
      </c>
      <c r="T721" s="9">
        <f>VLOOKUP(O721,Comisiones!A:N,HLOOKUP(G721,Comisiones!$1:$7,2,0),0)</f>
        <v>0.15</v>
      </c>
      <c r="U721" s="9">
        <f t="shared" si="122"/>
        <v>780</v>
      </c>
      <c r="V721" s="9">
        <f t="shared" si="127"/>
        <v>390</v>
      </c>
      <c r="W721" s="9">
        <f t="shared" si="128"/>
        <v>117</v>
      </c>
      <c r="X721" s="9">
        <f t="shared" si="129"/>
        <v>273</v>
      </c>
      <c r="Y721" s="11">
        <f t="shared" si="130"/>
        <v>0.35</v>
      </c>
    </row>
    <row r="722" spans="1:25" x14ac:dyDescent="0.2">
      <c r="A722" s="2">
        <v>721</v>
      </c>
      <c r="B722" s="3">
        <v>45168</v>
      </c>
      <c r="C722" s="2">
        <v>1</v>
      </c>
      <c r="D722" s="2">
        <v>10</v>
      </c>
      <c r="E722" s="2">
        <v>22</v>
      </c>
      <c r="F722" t="str">
        <f t="shared" si="123"/>
        <v>Wednesday</v>
      </c>
      <c r="G722" t="str">
        <f t="shared" si="124"/>
        <v>August</v>
      </c>
      <c r="H722" t="str">
        <f>VLOOKUP(C722,Productos!A:B,2,0)</f>
        <v>Producto A</v>
      </c>
      <c r="I722">
        <f>VLOOKUP(Ventas!C722,Productos!A:C,3,0)</f>
        <v>10</v>
      </c>
      <c r="J722">
        <f>VLOOKUP(C722,Productos!$A$1:$D$11,4,0)</f>
        <v>20</v>
      </c>
      <c r="K722" s="7" t="str">
        <f>VLOOKUP(D722,Vendedores!$A$1:$F$5000,6,0)</f>
        <v>Martin, Francisco</v>
      </c>
      <c r="L722" s="7">
        <f>VLOOKUP(D722,Vendedores!$A$1:$E$50000,5,0)</f>
        <v>4384</v>
      </c>
      <c r="M722">
        <f>VLOOKUP(D722,Vendedores!A:F,2,FALSE)</f>
        <v>5</v>
      </c>
      <c r="N722" s="7" t="str">
        <f>VLOOKUP(Ventas!D722,Vendedores!A:G,7,0)</f>
        <v>Vendedor Sr</v>
      </c>
      <c r="O722">
        <f>VLOOKUP(D722,Vendedores!A:H,8,0)</f>
        <v>2</v>
      </c>
      <c r="P722" s="18">
        <f t="shared" si="125"/>
        <v>20</v>
      </c>
      <c r="Q722" s="9">
        <f t="shared" si="121"/>
        <v>10.5</v>
      </c>
      <c r="R722" s="9">
        <f t="shared" si="131"/>
        <v>10</v>
      </c>
      <c r="S722" s="9">
        <f t="shared" si="126"/>
        <v>10.5</v>
      </c>
      <c r="T722" s="9">
        <f>VLOOKUP(O722,Comisiones!A:N,HLOOKUP(G722,Comisiones!$1:$7,2,0),0)</f>
        <v>0.14000000000000001</v>
      </c>
      <c r="U722" s="9">
        <f t="shared" si="122"/>
        <v>440</v>
      </c>
      <c r="V722" s="9">
        <f t="shared" si="127"/>
        <v>231</v>
      </c>
      <c r="W722" s="9">
        <f t="shared" si="128"/>
        <v>61.600000000000009</v>
      </c>
      <c r="X722" s="9">
        <f t="shared" si="129"/>
        <v>147.39999999999998</v>
      </c>
      <c r="Y722" s="11">
        <f t="shared" si="130"/>
        <v>0.33499999999999996</v>
      </c>
    </row>
    <row r="723" spans="1:25" x14ac:dyDescent="0.2">
      <c r="A723" s="2">
        <v>722</v>
      </c>
      <c r="B723" s="3">
        <v>45168</v>
      </c>
      <c r="C723" s="2">
        <v>4</v>
      </c>
      <c r="D723" s="2">
        <v>19</v>
      </c>
      <c r="E723" s="2">
        <v>13</v>
      </c>
      <c r="F723" t="str">
        <f t="shared" si="123"/>
        <v>Wednesday</v>
      </c>
      <c r="G723" t="str">
        <f t="shared" si="124"/>
        <v>August</v>
      </c>
      <c r="H723" t="str">
        <f>VLOOKUP(C723,Productos!A:B,2,0)</f>
        <v>Producto D</v>
      </c>
      <c r="I723">
        <f>VLOOKUP(Ventas!C723,Productos!A:C,3,0)</f>
        <v>14</v>
      </c>
      <c r="J723">
        <f>VLOOKUP(C723,Productos!$A$1:$D$11,4,0)</f>
        <v>28</v>
      </c>
      <c r="K723" s="7" t="str">
        <f>VLOOKUP(D723,Vendedores!$A$1:$F$5000,6,0)</f>
        <v>Rodriguez, Maria</v>
      </c>
      <c r="L723" s="7">
        <f>VLOOKUP(D723,Vendedores!$A$1:$E$50000,5,0)</f>
        <v>4862</v>
      </c>
      <c r="M723">
        <f>VLOOKUP(D723,Vendedores!A:F,2,FALSE)</f>
        <v>5</v>
      </c>
      <c r="N723" s="7" t="str">
        <f>VLOOKUP(Ventas!D723,Vendedores!A:G,7,0)</f>
        <v>Vendedor Sr</v>
      </c>
      <c r="O723">
        <f>VLOOKUP(D723,Vendedores!A:H,8,0)</f>
        <v>2</v>
      </c>
      <c r="P723" s="18">
        <f t="shared" si="125"/>
        <v>28</v>
      </c>
      <c r="Q723" s="9">
        <f t="shared" si="121"/>
        <v>14.700000000000001</v>
      </c>
      <c r="R723" s="9">
        <f t="shared" si="131"/>
        <v>14</v>
      </c>
      <c r="S723" s="9">
        <f t="shared" si="126"/>
        <v>14.700000000000001</v>
      </c>
      <c r="T723" s="9">
        <f>VLOOKUP(O723,Comisiones!A:N,HLOOKUP(G723,Comisiones!$1:$7,2,0),0)</f>
        <v>0.14000000000000001</v>
      </c>
      <c r="U723" s="9">
        <f t="shared" si="122"/>
        <v>364</v>
      </c>
      <c r="V723" s="9">
        <f t="shared" si="127"/>
        <v>191.10000000000002</v>
      </c>
      <c r="W723" s="9">
        <f t="shared" si="128"/>
        <v>50.960000000000008</v>
      </c>
      <c r="X723" s="9">
        <f t="shared" si="129"/>
        <v>121.93999999999997</v>
      </c>
      <c r="Y723" s="11">
        <f t="shared" si="130"/>
        <v>0.33499999999999991</v>
      </c>
    </row>
    <row r="724" spans="1:25" x14ac:dyDescent="0.2">
      <c r="A724" s="2">
        <v>723</v>
      </c>
      <c r="B724" s="3">
        <v>45168</v>
      </c>
      <c r="C724" s="2">
        <v>1</v>
      </c>
      <c r="D724" s="2">
        <v>22</v>
      </c>
      <c r="E724" s="2">
        <v>8</v>
      </c>
      <c r="F724" t="str">
        <f t="shared" si="123"/>
        <v>Wednesday</v>
      </c>
      <c r="G724" t="str">
        <f t="shared" si="124"/>
        <v>August</v>
      </c>
      <c r="H724" t="str">
        <f>VLOOKUP(C724,Productos!A:B,2,0)</f>
        <v>Producto A</v>
      </c>
      <c r="I724">
        <f>VLOOKUP(Ventas!C724,Productos!A:C,3,0)</f>
        <v>10</v>
      </c>
      <c r="J724">
        <f>VLOOKUP(C724,Productos!$A$1:$D$11,4,0)</f>
        <v>20</v>
      </c>
      <c r="K724" s="7" t="str">
        <f>VLOOKUP(D724,Vendedores!$A$1:$F$5000,6,0)</f>
        <v>Lopez, Ana</v>
      </c>
      <c r="L724" s="7">
        <f>VLOOKUP(D724,Vendedores!$A$1:$E$50000,5,0)</f>
        <v>1601</v>
      </c>
      <c r="M724">
        <f>VLOOKUP(D724,Vendedores!A:F,2,FALSE)</f>
        <v>8</v>
      </c>
      <c r="N724" s="7" t="str">
        <f>VLOOKUP(Ventas!D724,Vendedores!A:G,7,0)</f>
        <v>Pasante</v>
      </c>
      <c r="O724">
        <f>VLOOKUP(D724,Vendedores!A:H,8,0)</f>
        <v>1</v>
      </c>
      <c r="P724" s="18">
        <f t="shared" si="125"/>
        <v>20</v>
      </c>
      <c r="Q724" s="9">
        <f t="shared" si="121"/>
        <v>10.5</v>
      </c>
      <c r="R724" s="9">
        <f t="shared" si="131"/>
        <v>10</v>
      </c>
      <c r="S724" s="9">
        <f t="shared" si="126"/>
        <v>10.5</v>
      </c>
      <c r="T724" s="9">
        <f>VLOOKUP(O724,Comisiones!A:N,HLOOKUP(G724,Comisiones!$1:$7,2,0),0)</f>
        <v>0.13</v>
      </c>
      <c r="U724" s="9">
        <f t="shared" si="122"/>
        <v>160</v>
      </c>
      <c r="V724" s="9">
        <f t="shared" si="127"/>
        <v>84</v>
      </c>
      <c r="W724" s="9">
        <f t="shared" si="128"/>
        <v>20.8</v>
      </c>
      <c r="X724" s="9">
        <f t="shared" si="129"/>
        <v>55.2</v>
      </c>
      <c r="Y724" s="11">
        <f t="shared" si="130"/>
        <v>0.34500000000000003</v>
      </c>
    </row>
    <row r="725" spans="1:25" x14ac:dyDescent="0.2">
      <c r="A725" s="2">
        <v>724</v>
      </c>
      <c r="B725" s="3">
        <v>45169</v>
      </c>
      <c r="C725" s="2">
        <v>3</v>
      </c>
      <c r="D725" s="2">
        <v>15</v>
      </c>
      <c r="E725" s="2">
        <v>17</v>
      </c>
      <c r="F725" t="str">
        <f t="shared" si="123"/>
        <v>Thursday</v>
      </c>
      <c r="G725" t="str">
        <f t="shared" si="124"/>
        <v>August</v>
      </c>
      <c r="H725" t="str">
        <f>VLOOKUP(C725,Productos!A:B,2,0)</f>
        <v>Producto C</v>
      </c>
      <c r="I725">
        <f>VLOOKUP(Ventas!C725,Productos!A:C,3,0)</f>
        <v>23</v>
      </c>
      <c r="J725">
        <f>VLOOKUP(C725,Productos!$A$1:$D$11,4,0)</f>
        <v>46</v>
      </c>
      <c r="K725" s="7" t="str">
        <f>VLOOKUP(D725,Vendedores!$A$1:$F$5000,6,0)</f>
        <v>Gomez, David</v>
      </c>
      <c r="L725" s="7">
        <f>VLOOKUP(D725,Vendedores!$A$1:$E$50000,5,0)</f>
        <v>1821</v>
      </c>
      <c r="M725">
        <f>VLOOKUP(D725,Vendedores!A:F,2,FALSE)</f>
        <v>8</v>
      </c>
      <c r="N725" s="7" t="str">
        <f>VLOOKUP(Ventas!D725,Vendedores!A:G,7,0)</f>
        <v>Pasante</v>
      </c>
      <c r="O725">
        <f>VLOOKUP(D725,Vendedores!A:H,8,0)</f>
        <v>1</v>
      </c>
      <c r="P725" s="18">
        <f t="shared" si="125"/>
        <v>46</v>
      </c>
      <c r="Q725" s="9">
        <f t="shared" si="121"/>
        <v>24.150000000000002</v>
      </c>
      <c r="R725" s="9">
        <f t="shared" si="131"/>
        <v>23</v>
      </c>
      <c r="S725" s="9">
        <f t="shared" si="126"/>
        <v>24.150000000000002</v>
      </c>
      <c r="T725" s="9">
        <f>VLOOKUP(O725,Comisiones!A:N,HLOOKUP(G725,Comisiones!$1:$7,2,0),0)</f>
        <v>0.13</v>
      </c>
      <c r="U725" s="9">
        <f t="shared" si="122"/>
        <v>782</v>
      </c>
      <c r="V725" s="9">
        <f t="shared" si="127"/>
        <v>410.55</v>
      </c>
      <c r="W725" s="9">
        <f t="shared" si="128"/>
        <v>101.66</v>
      </c>
      <c r="X725" s="9">
        <f t="shared" si="129"/>
        <v>269.78999999999996</v>
      </c>
      <c r="Y725" s="11">
        <f t="shared" si="130"/>
        <v>0.34499999999999997</v>
      </c>
    </row>
    <row r="726" spans="1:25" x14ac:dyDescent="0.2">
      <c r="A726" s="2">
        <v>725</v>
      </c>
      <c r="B726" s="3">
        <v>45169</v>
      </c>
      <c r="C726" s="2">
        <v>7</v>
      </c>
      <c r="D726" s="2">
        <v>26</v>
      </c>
      <c r="E726" s="2">
        <v>13</v>
      </c>
      <c r="F726" t="str">
        <f t="shared" si="123"/>
        <v>Thursday</v>
      </c>
      <c r="G726" t="str">
        <f t="shared" si="124"/>
        <v>August</v>
      </c>
      <c r="H726" t="str">
        <f>VLOOKUP(C726,Productos!A:B,2,0)</f>
        <v>Producto G</v>
      </c>
      <c r="I726">
        <f>VLOOKUP(Ventas!C726,Productos!A:C,3,0)</f>
        <v>17</v>
      </c>
      <c r="J726">
        <f>VLOOKUP(C726,Productos!$A$1:$D$11,4,0)</f>
        <v>34</v>
      </c>
      <c r="K726" s="7" t="str">
        <f>VLOOKUP(D726,Vendedores!$A$1:$F$5000,6,0)</f>
        <v>Gomez, Pilar</v>
      </c>
      <c r="L726" s="7">
        <f>VLOOKUP(D726,Vendedores!$A$1:$E$50000,5,0)</f>
        <v>2557</v>
      </c>
      <c r="M726">
        <f>VLOOKUP(D726,Vendedores!A:F,2,FALSE)</f>
        <v>7</v>
      </c>
      <c r="N726" s="7" t="str">
        <f>VLOOKUP(Ventas!D726,Vendedores!A:G,7,0)</f>
        <v>Vendedor Jr</v>
      </c>
      <c r="O726">
        <f>VLOOKUP(D726,Vendedores!A:H,8,0)</f>
        <v>2</v>
      </c>
      <c r="P726" s="18">
        <f t="shared" si="125"/>
        <v>34</v>
      </c>
      <c r="Q726" s="9">
        <f t="shared" si="121"/>
        <v>17</v>
      </c>
      <c r="R726" s="9">
        <f t="shared" si="131"/>
        <v>17</v>
      </c>
      <c r="S726" s="9">
        <f t="shared" si="126"/>
        <v>17</v>
      </c>
      <c r="T726" s="9">
        <f>VLOOKUP(O726,Comisiones!A:N,HLOOKUP(G726,Comisiones!$1:$7,2,0),0)</f>
        <v>0.14000000000000001</v>
      </c>
      <c r="U726" s="9">
        <f t="shared" si="122"/>
        <v>442</v>
      </c>
      <c r="V726" s="9">
        <f t="shared" si="127"/>
        <v>221</v>
      </c>
      <c r="W726" s="9">
        <f t="shared" si="128"/>
        <v>61.88</v>
      </c>
      <c r="X726" s="9">
        <f t="shared" si="129"/>
        <v>159.12</v>
      </c>
      <c r="Y726" s="11">
        <f t="shared" si="130"/>
        <v>0.36</v>
      </c>
    </row>
    <row r="727" spans="1:25" x14ac:dyDescent="0.2">
      <c r="A727" s="2">
        <v>726</v>
      </c>
      <c r="B727" s="3">
        <v>45169</v>
      </c>
      <c r="C727" s="2">
        <v>4</v>
      </c>
      <c r="D727" s="2">
        <v>23</v>
      </c>
      <c r="E727" s="2">
        <v>25</v>
      </c>
      <c r="F727" t="str">
        <f t="shared" si="123"/>
        <v>Thursday</v>
      </c>
      <c r="G727" t="str">
        <f t="shared" si="124"/>
        <v>August</v>
      </c>
      <c r="H727" t="str">
        <f>VLOOKUP(C727,Productos!A:B,2,0)</f>
        <v>Producto D</v>
      </c>
      <c r="I727">
        <f>VLOOKUP(Ventas!C727,Productos!A:C,3,0)</f>
        <v>14</v>
      </c>
      <c r="J727">
        <f>VLOOKUP(C727,Productos!$A$1:$D$11,4,0)</f>
        <v>28</v>
      </c>
      <c r="K727" s="7" t="str">
        <f>VLOOKUP(D727,Vendedores!$A$1:$F$5000,6,0)</f>
        <v>Martinez, Pedro</v>
      </c>
      <c r="L727" s="7">
        <f>VLOOKUP(D727,Vendedores!$A$1:$E$50000,5,0)</f>
        <v>5555</v>
      </c>
      <c r="M727">
        <f>VLOOKUP(D727,Vendedores!A:F,2,FALSE)</f>
        <v>4</v>
      </c>
      <c r="N727" s="7" t="str">
        <f>VLOOKUP(Ventas!D727,Vendedores!A:G,7,0)</f>
        <v>Jefe</v>
      </c>
      <c r="O727">
        <f>VLOOKUP(D727,Vendedores!A:H,8,0)</f>
        <v>3</v>
      </c>
      <c r="P727" s="18">
        <f t="shared" si="125"/>
        <v>28</v>
      </c>
      <c r="Q727" s="9">
        <f t="shared" si="121"/>
        <v>14.700000000000001</v>
      </c>
      <c r="R727" s="9">
        <f t="shared" si="131"/>
        <v>14</v>
      </c>
      <c r="S727" s="9">
        <f t="shared" si="126"/>
        <v>14.700000000000001</v>
      </c>
      <c r="T727" s="9">
        <f>VLOOKUP(O727,Comisiones!A:N,HLOOKUP(G727,Comisiones!$1:$7,2,0),0)</f>
        <v>0.15</v>
      </c>
      <c r="U727" s="9">
        <f t="shared" si="122"/>
        <v>700</v>
      </c>
      <c r="V727" s="9">
        <f t="shared" si="127"/>
        <v>367.5</v>
      </c>
      <c r="W727" s="9">
        <f t="shared" si="128"/>
        <v>105</v>
      </c>
      <c r="X727" s="9">
        <f t="shared" si="129"/>
        <v>227.5</v>
      </c>
      <c r="Y727" s="11">
        <f t="shared" si="130"/>
        <v>0.32500000000000001</v>
      </c>
    </row>
    <row r="728" spans="1:25" x14ac:dyDescent="0.2">
      <c r="A728" s="2">
        <v>418</v>
      </c>
      <c r="B728" s="3">
        <v>45067</v>
      </c>
      <c r="C728" s="2">
        <v>10</v>
      </c>
      <c r="D728" s="2">
        <v>5</v>
      </c>
      <c r="E728" s="2">
        <v>13</v>
      </c>
      <c r="F728" t="str">
        <f t="shared" si="123"/>
        <v>Sunday</v>
      </c>
      <c r="G728" t="str">
        <f t="shared" si="124"/>
        <v>May</v>
      </c>
      <c r="H728" t="str">
        <f>VLOOKUP(C728,Productos!A:B,2,0)</f>
        <v>Producto J</v>
      </c>
      <c r="I728">
        <f>VLOOKUP(Ventas!C728,Productos!A:C,3,0)</f>
        <v>29</v>
      </c>
      <c r="J728">
        <f>VLOOKUP(C728,Productos!$A$1:$D$11,4,0)</f>
        <v>58</v>
      </c>
      <c r="K728" s="7" t="str">
        <f>VLOOKUP(D728,Vendedores!$A$1:$F$5000,6,0)</f>
        <v>Lopez, Laura</v>
      </c>
      <c r="L728" s="7">
        <f>VLOOKUP(D728,Vendedores!$A$1:$E$50000,5,0)</f>
        <v>3037</v>
      </c>
      <c r="M728">
        <f>VLOOKUP(D728,Vendedores!A:F,2,FALSE)</f>
        <v>6</v>
      </c>
      <c r="N728" s="7" t="str">
        <f>VLOOKUP(Ventas!D728,Vendedores!A:G,7,0)</f>
        <v>Vendedor Ssr</v>
      </c>
      <c r="O728">
        <f>VLOOKUP(D728,Vendedores!A:H,8,0)</f>
        <v>2</v>
      </c>
      <c r="P728" s="18">
        <f t="shared" si="125"/>
        <v>69.599999999999994</v>
      </c>
      <c r="Q728" s="9">
        <f t="shared" si="121"/>
        <v>29</v>
      </c>
      <c r="R728" s="9">
        <f t="shared" si="131"/>
        <v>29</v>
      </c>
      <c r="S728" s="9">
        <f t="shared" si="126"/>
        <v>29</v>
      </c>
      <c r="T728" s="9">
        <f>VLOOKUP(O728,Comisiones!A:N,HLOOKUP(G728,Comisiones!$1:$7,2,0),0)</f>
        <v>0.22</v>
      </c>
      <c r="U728" s="9">
        <f t="shared" si="122"/>
        <v>904.8</v>
      </c>
      <c r="V728" s="9">
        <f t="shared" si="127"/>
        <v>377</v>
      </c>
      <c r="W728" s="9">
        <f t="shared" si="128"/>
        <v>199.05599999999998</v>
      </c>
      <c r="X728" s="9">
        <f t="shared" si="129"/>
        <v>328.74399999999991</v>
      </c>
      <c r="Y728" s="11">
        <f t="shared" si="130"/>
        <v>0.36333333333333323</v>
      </c>
    </row>
    <row r="729" spans="1:25" x14ac:dyDescent="0.2">
      <c r="A729" s="2">
        <v>728</v>
      </c>
      <c r="B729" s="3">
        <v>45170</v>
      </c>
      <c r="C729" s="2">
        <v>7</v>
      </c>
      <c r="D729" s="2">
        <v>25</v>
      </c>
      <c r="E729" s="2">
        <v>22</v>
      </c>
      <c r="F729" t="str">
        <f t="shared" si="123"/>
        <v>Friday</v>
      </c>
      <c r="G729" t="str">
        <f t="shared" si="124"/>
        <v>September</v>
      </c>
      <c r="H729" t="str">
        <f>VLOOKUP(C729,Productos!A:B,2,0)</f>
        <v>Producto G</v>
      </c>
      <c r="I729">
        <f>VLOOKUP(Ventas!C729,Productos!A:C,3,0)</f>
        <v>17</v>
      </c>
      <c r="J729">
        <f>VLOOKUP(C729,Productos!$A$1:$D$11,4,0)</f>
        <v>34</v>
      </c>
      <c r="K729" s="7" t="str">
        <f>VLOOKUP(D729,Vendedores!$A$1:$F$5000,6,0)</f>
        <v>Perez, Laura</v>
      </c>
      <c r="L729" s="7">
        <f>VLOOKUP(D729,Vendedores!$A$1:$E$50000,5,0)</f>
        <v>3586</v>
      </c>
      <c r="M729">
        <f>VLOOKUP(D729,Vendedores!A:F,2,FALSE)</f>
        <v>6</v>
      </c>
      <c r="N729" s="7" t="str">
        <f>VLOOKUP(Ventas!D729,Vendedores!A:G,7,0)</f>
        <v>Vendedor Ssr</v>
      </c>
      <c r="O729">
        <f>VLOOKUP(D729,Vendedores!A:H,8,0)</f>
        <v>2</v>
      </c>
      <c r="P729" s="18">
        <f t="shared" si="125"/>
        <v>34</v>
      </c>
      <c r="Q729" s="9">
        <f t="shared" si="121"/>
        <v>17</v>
      </c>
      <c r="R729" s="9">
        <f t="shared" si="131"/>
        <v>17</v>
      </c>
      <c r="S729" s="9">
        <f t="shared" si="126"/>
        <v>17</v>
      </c>
      <c r="T729" s="9">
        <f>VLOOKUP(O729,Comisiones!A:N,HLOOKUP(G729,Comisiones!$1:$7,2,0),0)</f>
        <v>0.19</v>
      </c>
      <c r="U729" s="9">
        <f t="shared" si="122"/>
        <v>748</v>
      </c>
      <c r="V729" s="9">
        <f t="shared" si="127"/>
        <v>374</v>
      </c>
      <c r="W729" s="9">
        <f t="shared" si="128"/>
        <v>142.12</v>
      </c>
      <c r="X729" s="9">
        <f t="shared" si="129"/>
        <v>231.88</v>
      </c>
      <c r="Y729" s="11">
        <f t="shared" si="130"/>
        <v>0.31</v>
      </c>
    </row>
    <row r="730" spans="1:25" x14ac:dyDescent="0.2">
      <c r="A730" s="2">
        <v>729</v>
      </c>
      <c r="B730" s="3">
        <v>45170</v>
      </c>
      <c r="C730" s="2">
        <v>8</v>
      </c>
      <c r="D730" s="2">
        <v>24</v>
      </c>
      <c r="E730" s="2">
        <v>12</v>
      </c>
      <c r="F730" t="str">
        <f t="shared" si="123"/>
        <v>Friday</v>
      </c>
      <c r="G730" t="str">
        <f t="shared" si="124"/>
        <v>September</v>
      </c>
      <c r="H730" t="str">
        <f>VLOOKUP(C730,Productos!A:B,2,0)</f>
        <v>Producto H</v>
      </c>
      <c r="I730">
        <f>VLOOKUP(Ventas!C730,Productos!A:C,3,0)</f>
        <v>14</v>
      </c>
      <c r="J730">
        <f>VLOOKUP(C730,Productos!$A$1:$D$11,4,0)</f>
        <v>28</v>
      </c>
      <c r="K730" s="7" t="str">
        <f>VLOOKUP(D730,Vendedores!$A$1:$F$5000,6,0)</f>
        <v>Sanchez, Isabel</v>
      </c>
      <c r="L730" s="7">
        <f>VLOOKUP(D730,Vendedores!$A$1:$E$50000,5,0)</f>
        <v>4875</v>
      </c>
      <c r="M730">
        <f>VLOOKUP(D730,Vendedores!A:F,2,FALSE)</f>
        <v>5</v>
      </c>
      <c r="N730" s="7" t="str">
        <f>VLOOKUP(Ventas!D730,Vendedores!A:G,7,0)</f>
        <v>Vendedor Sr</v>
      </c>
      <c r="O730">
        <f>VLOOKUP(D730,Vendedores!A:H,8,0)</f>
        <v>2</v>
      </c>
      <c r="P730" s="18">
        <f t="shared" si="125"/>
        <v>28</v>
      </c>
      <c r="Q730" s="9">
        <f t="shared" si="121"/>
        <v>14</v>
      </c>
      <c r="R730" s="9">
        <f t="shared" si="131"/>
        <v>14</v>
      </c>
      <c r="S730" s="9">
        <f t="shared" si="126"/>
        <v>14</v>
      </c>
      <c r="T730" s="9">
        <f>VLOOKUP(O730,Comisiones!A:N,HLOOKUP(G730,Comisiones!$1:$7,2,0),0)</f>
        <v>0.19</v>
      </c>
      <c r="U730" s="9">
        <f t="shared" si="122"/>
        <v>336</v>
      </c>
      <c r="V730" s="9">
        <f t="shared" si="127"/>
        <v>168</v>
      </c>
      <c r="W730" s="9">
        <f t="shared" si="128"/>
        <v>63.84</v>
      </c>
      <c r="X730" s="9">
        <f t="shared" si="129"/>
        <v>104.16</v>
      </c>
      <c r="Y730" s="11">
        <f t="shared" si="130"/>
        <v>0.31</v>
      </c>
    </row>
    <row r="731" spans="1:25" x14ac:dyDescent="0.2">
      <c r="A731" s="2">
        <v>730</v>
      </c>
      <c r="B731" s="3">
        <v>45171</v>
      </c>
      <c r="C731" s="2">
        <v>4</v>
      </c>
      <c r="D731" s="2">
        <v>6</v>
      </c>
      <c r="E731" s="2">
        <v>17</v>
      </c>
      <c r="F731" t="str">
        <f t="shared" si="123"/>
        <v>Saturday</v>
      </c>
      <c r="G731" t="str">
        <f t="shared" si="124"/>
        <v>September</v>
      </c>
      <c r="H731" t="str">
        <f>VLOOKUP(C731,Productos!A:B,2,0)</f>
        <v>Producto D</v>
      </c>
      <c r="I731">
        <f>VLOOKUP(Ventas!C731,Productos!A:C,3,0)</f>
        <v>14</v>
      </c>
      <c r="J731">
        <f>VLOOKUP(C731,Productos!$A$1:$D$11,4,0)</f>
        <v>28</v>
      </c>
      <c r="K731" s="7" t="str">
        <f>VLOOKUP(D731,Vendedores!$A$1:$F$5000,6,0)</f>
        <v>Martinez, Pilar</v>
      </c>
      <c r="L731" s="7">
        <f>VLOOKUP(D731,Vendedores!$A$1:$E$50000,5,0)</f>
        <v>2700</v>
      </c>
      <c r="M731">
        <f>VLOOKUP(D731,Vendedores!A:F,2,FALSE)</f>
        <v>2</v>
      </c>
      <c r="N731" s="7" t="str">
        <f>VLOOKUP(Ventas!D731,Vendedores!A:G,7,0)</f>
        <v>Director</v>
      </c>
      <c r="O731">
        <f>VLOOKUP(D731,Vendedores!A:H,8,0)</f>
        <v>4</v>
      </c>
      <c r="P731" s="18">
        <f t="shared" si="125"/>
        <v>25.2</v>
      </c>
      <c r="Q731" s="9">
        <f t="shared" si="121"/>
        <v>14</v>
      </c>
      <c r="R731" s="9">
        <f t="shared" si="131"/>
        <v>14</v>
      </c>
      <c r="S731" s="9">
        <f t="shared" si="126"/>
        <v>14</v>
      </c>
      <c r="T731" s="9">
        <f>VLOOKUP(O731,Comisiones!A:N,HLOOKUP(G731,Comisiones!$1:$7,2,0),0)</f>
        <v>0.23</v>
      </c>
      <c r="U731" s="9">
        <f t="shared" si="122"/>
        <v>428.4</v>
      </c>
      <c r="V731" s="9">
        <f t="shared" si="127"/>
        <v>238</v>
      </c>
      <c r="W731" s="9">
        <f t="shared" si="128"/>
        <v>98.531999999999996</v>
      </c>
      <c r="X731" s="9">
        <f t="shared" si="129"/>
        <v>91.867999999999995</v>
      </c>
      <c r="Y731" s="11">
        <f t="shared" si="130"/>
        <v>0.21444444444444444</v>
      </c>
    </row>
    <row r="732" spans="1:25" x14ac:dyDescent="0.2">
      <c r="A732" s="2">
        <v>731</v>
      </c>
      <c r="B732" s="3">
        <v>45171</v>
      </c>
      <c r="C732" s="2">
        <v>2</v>
      </c>
      <c r="D732" s="2">
        <v>34</v>
      </c>
      <c r="E732" s="2">
        <v>13</v>
      </c>
      <c r="F732" t="str">
        <f t="shared" si="123"/>
        <v>Saturday</v>
      </c>
      <c r="G732" t="str">
        <f t="shared" si="124"/>
        <v>September</v>
      </c>
      <c r="H732" t="str">
        <f>VLOOKUP(C732,Productos!A:B,2,0)</f>
        <v>Producto B</v>
      </c>
      <c r="I732">
        <f>VLOOKUP(Ventas!C732,Productos!A:C,3,0)</f>
        <v>14</v>
      </c>
      <c r="J732">
        <f>VLOOKUP(C732,Productos!$A$1:$D$11,4,0)</f>
        <v>28</v>
      </c>
      <c r="K732" s="7" t="str">
        <f>VLOOKUP(D732,Vendedores!$A$1:$F$5000,6,0)</f>
        <v>Lopez, Teresa</v>
      </c>
      <c r="L732" s="7">
        <f>VLOOKUP(D732,Vendedores!$A$1:$E$50000,5,0)</f>
        <v>3680</v>
      </c>
      <c r="M732">
        <f>VLOOKUP(D732,Vendedores!A:F,2,FALSE)</f>
        <v>6</v>
      </c>
      <c r="N732" s="7" t="str">
        <f>VLOOKUP(Ventas!D732,Vendedores!A:G,7,0)</f>
        <v>Vendedor Ssr</v>
      </c>
      <c r="O732">
        <f>VLOOKUP(D732,Vendedores!A:H,8,0)</f>
        <v>2</v>
      </c>
      <c r="P732" s="18">
        <f t="shared" si="125"/>
        <v>28</v>
      </c>
      <c r="Q732" s="9">
        <f t="shared" si="121"/>
        <v>14</v>
      </c>
      <c r="R732" s="9">
        <f t="shared" si="131"/>
        <v>14</v>
      </c>
      <c r="S732" s="9">
        <f t="shared" si="126"/>
        <v>14</v>
      </c>
      <c r="T732" s="9">
        <f>VLOOKUP(O732,Comisiones!A:N,HLOOKUP(G732,Comisiones!$1:$7,2,0),0)</f>
        <v>0.19</v>
      </c>
      <c r="U732" s="9">
        <f t="shared" si="122"/>
        <v>364</v>
      </c>
      <c r="V732" s="9">
        <f t="shared" si="127"/>
        <v>182</v>
      </c>
      <c r="W732" s="9">
        <f t="shared" si="128"/>
        <v>69.16</v>
      </c>
      <c r="X732" s="9">
        <f t="shared" si="129"/>
        <v>112.84</v>
      </c>
      <c r="Y732" s="11">
        <f t="shared" si="130"/>
        <v>0.31</v>
      </c>
    </row>
    <row r="733" spans="1:25" x14ac:dyDescent="0.2">
      <c r="A733" s="2">
        <v>732</v>
      </c>
      <c r="B733" s="3">
        <v>45171</v>
      </c>
      <c r="C733" s="2">
        <v>2</v>
      </c>
      <c r="D733" s="2">
        <v>31</v>
      </c>
      <c r="E733" s="2">
        <v>19</v>
      </c>
      <c r="F733" t="str">
        <f t="shared" si="123"/>
        <v>Saturday</v>
      </c>
      <c r="G733" t="str">
        <f t="shared" si="124"/>
        <v>September</v>
      </c>
      <c r="H733" t="str">
        <f>VLOOKUP(C733,Productos!A:B,2,0)</f>
        <v>Producto B</v>
      </c>
      <c r="I733">
        <f>VLOOKUP(Ventas!C733,Productos!A:C,3,0)</f>
        <v>14</v>
      </c>
      <c r="J733">
        <f>VLOOKUP(C733,Productos!$A$1:$D$11,4,0)</f>
        <v>28</v>
      </c>
      <c r="K733" s="7" t="str">
        <f>VLOOKUP(D733,Vendedores!$A$1:$F$5000,6,0)</f>
        <v>Fernandez, Isabel</v>
      </c>
      <c r="L733" s="7">
        <f>VLOOKUP(D733,Vendedores!$A$1:$E$50000,5,0)</f>
        <v>2227</v>
      </c>
      <c r="M733">
        <f>VLOOKUP(D733,Vendedores!A:F,2,FALSE)</f>
        <v>7</v>
      </c>
      <c r="N733" s="7" t="str">
        <f>VLOOKUP(Ventas!D733,Vendedores!A:G,7,0)</f>
        <v>Vendedor Jr</v>
      </c>
      <c r="O733">
        <f>VLOOKUP(D733,Vendedores!A:H,8,0)</f>
        <v>2</v>
      </c>
      <c r="P733" s="18">
        <f t="shared" si="125"/>
        <v>28</v>
      </c>
      <c r="Q733" s="9">
        <f t="shared" si="121"/>
        <v>14</v>
      </c>
      <c r="R733" s="9">
        <f t="shared" si="131"/>
        <v>14</v>
      </c>
      <c r="S733" s="9">
        <f t="shared" si="126"/>
        <v>14</v>
      </c>
      <c r="T733" s="9">
        <f>VLOOKUP(O733,Comisiones!A:N,HLOOKUP(G733,Comisiones!$1:$7,2,0),0)</f>
        <v>0.19</v>
      </c>
      <c r="U733" s="9">
        <f t="shared" si="122"/>
        <v>532</v>
      </c>
      <c r="V733" s="9">
        <f t="shared" si="127"/>
        <v>266</v>
      </c>
      <c r="W733" s="9">
        <f t="shared" si="128"/>
        <v>101.08</v>
      </c>
      <c r="X733" s="9">
        <f t="shared" si="129"/>
        <v>164.92000000000002</v>
      </c>
      <c r="Y733" s="11">
        <f t="shared" si="130"/>
        <v>0.31000000000000005</v>
      </c>
    </row>
    <row r="734" spans="1:25" x14ac:dyDescent="0.2">
      <c r="A734" s="2">
        <v>733</v>
      </c>
      <c r="B734" s="3">
        <v>45172</v>
      </c>
      <c r="C734" s="2">
        <v>6</v>
      </c>
      <c r="D734" s="2">
        <v>4</v>
      </c>
      <c r="E734" s="2">
        <v>12</v>
      </c>
      <c r="F734" t="str">
        <f t="shared" si="123"/>
        <v>Sunday</v>
      </c>
      <c r="G734" t="str">
        <f t="shared" si="124"/>
        <v>September</v>
      </c>
      <c r="H734" t="str">
        <f>VLOOKUP(C734,Productos!A:B,2,0)</f>
        <v>Producto F</v>
      </c>
      <c r="I734">
        <f>VLOOKUP(Ventas!C734,Productos!A:C,3,0)</f>
        <v>16</v>
      </c>
      <c r="J734">
        <f>VLOOKUP(C734,Productos!$A$1:$D$11,4,0)</f>
        <v>32</v>
      </c>
      <c r="K734" s="7" t="str">
        <f>VLOOKUP(D734,Vendedores!$A$1:$F$5000,6,0)</f>
        <v>Fernandez, Isabel</v>
      </c>
      <c r="L734" s="7">
        <f>VLOOKUP(D734,Vendedores!$A$1:$E$50000,5,0)</f>
        <v>4345</v>
      </c>
      <c r="M734">
        <f>VLOOKUP(D734,Vendedores!A:F,2,FALSE)</f>
        <v>5</v>
      </c>
      <c r="N734" s="7" t="str">
        <f>VLOOKUP(Ventas!D734,Vendedores!A:G,7,0)</f>
        <v>Vendedor Sr</v>
      </c>
      <c r="O734">
        <f>VLOOKUP(D734,Vendedores!A:H,8,0)</f>
        <v>2</v>
      </c>
      <c r="P734" s="18">
        <f t="shared" si="125"/>
        <v>38.4</v>
      </c>
      <c r="Q734" s="9">
        <f t="shared" si="121"/>
        <v>16</v>
      </c>
      <c r="R734" s="9">
        <f t="shared" si="131"/>
        <v>16</v>
      </c>
      <c r="S734" s="9">
        <f t="shared" si="126"/>
        <v>16</v>
      </c>
      <c r="T734" s="9">
        <f>VLOOKUP(O734,Comisiones!A:N,HLOOKUP(G734,Comisiones!$1:$7,2,0),0)</f>
        <v>0.19</v>
      </c>
      <c r="U734" s="9">
        <f t="shared" si="122"/>
        <v>460.79999999999995</v>
      </c>
      <c r="V734" s="9">
        <f t="shared" si="127"/>
        <v>192</v>
      </c>
      <c r="W734" s="9">
        <f t="shared" si="128"/>
        <v>87.551999999999992</v>
      </c>
      <c r="X734" s="9">
        <f t="shared" si="129"/>
        <v>181.24799999999993</v>
      </c>
      <c r="Y734" s="11">
        <f t="shared" si="130"/>
        <v>0.3933333333333332</v>
      </c>
    </row>
    <row r="735" spans="1:25" x14ac:dyDescent="0.2">
      <c r="A735" s="2">
        <v>734</v>
      </c>
      <c r="B735" s="3">
        <v>45172</v>
      </c>
      <c r="C735" s="2">
        <v>1</v>
      </c>
      <c r="D735" s="2">
        <v>4</v>
      </c>
      <c r="E735" s="2">
        <v>17</v>
      </c>
      <c r="F735" t="str">
        <f t="shared" si="123"/>
        <v>Sunday</v>
      </c>
      <c r="G735" t="str">
        <f t="shared" si="124"/>
        <v>September</v>
      </c>
      <c r="H735" t="str">
        <f>VLOOKUP(C735,Productos!A:B,2,0)</f>
        <v>Producto A</v>
      </c>
      <c r="I735">
        <f>VLOOKUP(Ventas!C735,Productos!A:C,3,0)</f>
        <v>10</v>
      </c>
      <c r="J735">
        <f>VLOOKUP(C735,Productos!$A$1:$D$11,4,0)</f>
        <v>20</v>
      </c>
      <c r="K735" s="7" t="str">
        <f>VLOOKUP(D735,Vendedores!$A$1:$F$5000,6,0)</f>
        <v>Fernandez, Isabel</v>
      </c>
      <c r="L735" s="7">
        <f>VLOOKUP(D735,Vendedores!$A$1:$E$50000,5,0)</f>
        <v>4345</v>
      </c>
      <c r="M735">
        <f>VLOOKUP(D735,Vendedores!A:F,2,FALSE)</f>
        <v>5</v>
      </c>
      <c r="N735" s="7" t="str">
        <f>VLOOKUP(Ventas!D735,Vendedores!A:G,7,0)</f>
        <v>Vendedor Sr</v>
      </c>
      <c r="O735">
        <f>VLOOKUP(D735,Vendedores!A:H,8,0)</f>
        <v>2</v>
      </c>
      <c r="P735" s="18">
        <f t="shared" si="125"/>
        <v>24</v>
      </c>
      <c r="Q735" s="9">
        <f t="shared" si="121"/>
        <v>10</v>
      </c>
      <c r="R735" s="9">
        <f t="shared" si="131"/>
        <v>10</v>
      </c>
      <c r="S735" s="9">
        <f t="shared" si="126"/>
        <v>10</v>
      </c>
      <c r="T735" s="9">
        <f>VLOOKUP(O735,Comisiones!A:N,HLOOKUP(G735,Comisiones!$1:$7,2,0),0)</f>
        <v>0.19</v>
      </c>
      <c r="U735" s="9">
        <f t="shared" si="122"/>
        <v>408</v>
      </c>
      <c r="V735" s="9">
        <f t="shared" si="127"/>
        <v>170</v>
      </c>
      <c r="W735" s="9">
        <f t="shared" si="128"/>
        <v>77.52</v>
      </c>
      <c r="X735" s="9">
        <f t="shared" si="129"/>
        <v>160.48000000000002</v>
      </c>
      <c r="Y735" s="11">
        <f t="shared" si="130"/>
        <v>0.39333333333333337</v>
      </c>
    </row>
    <row r="736" spans="1:25" x14ac:dyDescent="0.2">
      <c r="A736" s="2">
        <v>735</v>
      </c>
      <c r="B736" s="3">
        <v>45172</v>
      </c>
      <c r="C736" s="2">
        <v>3</v>
      </c>
      <c r="D736" s="2">
        <v>9</v>
      </c>
      <c r="E736" s="2">
        <v>7</v>
      </c>
      <c r="F736" t="str">
        <f t="shared" si="123"/>
        <v>Sunday</v>
      </c>
      <c r="G736" t="str">
        <f t="shared" si="124"/>
        <v>September</v>
      </c>
      <c r="H736" t="str">
        <f>VLOOKUP(C736,Productos!A:B,2,0)</f>
        <v>Producto C</v>
      </c>
      <c r="I736">
        <f>VLOOKUP(Ventas!C736,Productos!A:C,3,0)</f>
        <v>23</v>
      </c>
      <c r="J736">
        <f>VLOOKUP(C736,Productos!$A$1:$D$11,4,0)</f>
        <v>46</v>
      </c>
      <c r="K736" s="7" t="str">
        <f>VLOOKUP(D736,Vendedores!$A$1:$F$5000,6,0)</f>
        <v>Gomez, Jose</v>
      </c>
      <c r="L736" s="7">
        <f>VLOOKUP(D736,Vendedores!$A$1:$E$50000,5,0)</f>
        <v>5400</v>
      </c>
      <c r="M736">
        <f>VLOOKUP(D736,Vendedores!A:F,2,FALSE)</f>
        <v>4</v>
      </c>
      <c r="N736" s="7" t="str">
        <f>VLOOKUP(Ventas!D736,Vendedores!A:G,7,0)</f>
        <v>Jefe</v>
      </c>
      <c r="O736">
        <f>VLOOKUP(D736,Vendedores!A:H,8,0)</f>
        <v>3</v>
      </c>
      <c r="P736" s="18">
        <f t="shared" si="125"/>
        <v>55.199999999999996</v>
      </c>
      <c r="Q736" s="9">
        <f t="shared" si="121"/>
        <v>23</v>
      </c>
      <c r="R736" s="9">
        <f t="shared" si="131"/>
        <v>23</v>
      </c>
      <c r="S736" s="9">
        <f t="shared" si="126"/>
        <v>23</v>
      </c>
      <c r="T736" s="9">
        <f>VLOOKUP(O736,Comisiones!A:N,HLOOKUP(G736,Comisiones!$1:$7,2,0),0)</f>
        <v>0.21</v>
      </c>
      <c r="U736" s="9">
        <f t="shared" si="122"/>
        <v>386.4</v>
      </c>
      <c r="V736" s="9">
        <f t="shared" si="127"/>
        <v>161</v>
      </c>
      <c r="W736" s="9">
        <f t="shared" si="128"/>
        <v>81.143999999999991</v>
      </c>
      <c r="X736" s="9">
        <f t="shared" si="129"/>
        <v>144.25599999999997</v>
      </c>
      <c r="Y736" s="11">
        <f t="shared" si="130"/>
        <v>0.37333333333333329</v>
      </c>
    </row>
    <row r="737" spans="1:25" x14ac:dyDescent="0.2">
      <c r="A737" s="2">
        <v>736</v>
      </c>
      <c r="B737" s="3">
        <v>45173</v>
      </c>
      <c r="C737" s="2">
        <v>8</v>
      </c>
      <c r="D737" s="2">
        <v>9</v>
      </c>
      <c r="E737" s="2">
        <v>14</v>
      </c>
      <c r="F737" t="str">
        <f t="shared" si="123"/>
        <v>Monday</v>
      </c>
      <c r="G737" t="str">
        <f t="shared" si="124"/>
        <v>September</v>
      </c>
      <c r="H737" t="str">
        <f>VLOOKUP(C737,Productos!A:B,2,0)</f>
        <v>Producto H</v>
      </c>
      <c r="I737">
        <f>VLOOKUP(Ventas!C737,Productos!A:C,3,0)</f>
        <v>14</v>
      </c>
      <c r="J737">
        <f>VLOOKUP(C737,Productos!$A$1:$D$11,4,0)</f>
        <v>28</v>
      </c>
      <c r="K737" s="7" t="str">
        <f>VLOOKUP(D737,Vendedores!$A$1:$F$5000,6,0)</f>
        <v>Gomez, Jose</v>
      </c>
      <c r="L737" s="7">
        <f>VLOOKUP(D737,Vendedores!$A$1:$E$50000,5,0)</f>
        <v>5400</v>
      </c>
      <c r="M737">
        <f>VLOOKUP(D737,Vendedores!A:F,2,FALSE)</f>
        <v>4</v>
      </c>
      <c r="N737" s="7" t="str">
        <f>VLOOKUP(Ventas!D737,Vendedores!A:G,7,0)</f>
        <v>Jefe</v>
      </c>
      <c r="O737">
        <f>VLOOKUP(D737,Vendedores!A:H,8,0)</f>
        <v>3</v>
      </c>
      <c r="P737" s="18">
        <f t="shared" si="125"/>
        <v>28</v>
      </c>
      <c r="Q737" s="9">
        <f t="shared" si="121"/>
        <v>14</v>
      </c>
      <c r="R737" s="9">
        <f t="shared" si="131"/>
        <v>14</v>
      </c>
      <c r="S737" s="9">
        <f t="shared" si="126"/>
        <v>14</v>
      </c>
      <c r="T737" s="9">
        <f>VLOOKUP(O737,Comisiones!A:N,HLOOKUP(G737,Comisiones!$1:$7,2,0),0)</f>
        <v>0.21</v>
      </c>
      <c r="U737" s="9">
        <f t="shared" si="122"/>
        <v>392</v>
      </c>
      <c r="V737" s="9">
        <f t="shared" si="127"/>
        <v>196</v>
      </c>
      <c r="W737" s="9">
        <f t="shared" si="128"/>
        <v>82.32</v>
      </c>
      <c r="X737" s="9">
        <f t="shared" si="129"/>
        <v>113.68</v>
      </c>
      <c r="Y737" s="11">
        <f t="shared" si="130"/>
        <v>0.29000000000000004</v>
      </c>
    </row>
    <row r="738" spans="1:25" x14ac:dyDescent="0.2">
      <c r="A738" s="2">
        <v>737</v>
      </c>
      <c r="B738" s="3">
        <v>45173</v>
      </c>
      <c r="C738" s="2">
        <v>4</v>
      </c>
      <c r="D738" s="2">
        <v>18</v>
      </c>
      <c r="E738" s="2">
        <v>12</v>
      </c>
      <c r="F738" t="str">
        <f t="shared" si="123"/>
        <v>Monday</v>
      </c>
      <c r="G738" t="str">
        <f t="shared" si="124"/>
        <v>September</v>
      </c>
      <c r="H738" t="str">
        <f>VLOOKUP(C738,Productos!A:B,2,0)</f>
        <v>Producto D</v>
      </c>
      <c r="I738">
        <f>VLOOKUP(Ventas!C738,Productos!A:C,3,0)</f>
        <v>14</v>
      </c>
      <c r="J738">
        <f>VLOOKUP(C738,Productos!$A$1:$D$11,4,0)</f>
        <v>28</v>
      </c>
      <c r="K738" s="7" t="str">
        <f>VLOOKUP(D738,Vendedores!$A$1:$F$5000,6,0)</f>
        <v>Garcia, Jose</v>
      </c>
      <c r="L738" s="7">
        <f>VLOOKUP(D738,Vendedores!$A$1:$E$50000,5,0)</f>
        <v>5194</v>
      </c>
      <c r="M738">
        <f>VLOOKUP(D738,Vendedores!A:F,2,FALSE)</f>
        <v>4</v>
      </c>
      <c r="N738" s="7" t="str">
        <f>VLOOKUP(Ventas!D738,Vendedores!A:G,7,0)</f>
        <v>Jefe</v>
      </c>
      <c r="O738">
        <f>VLOOKUP(D738,Vendedores!A:H,8,0)</f>
        <v>3</v>
      </c>
      <c r="P738" s="18">
        <f t="shared" si="125"/>
        <v>28</v>
      </c>
      <c r="Q738" s="9">
        <f t="shared" si="121"/>
        <v>14</v>
      </c>
      <c r="R738" s="9">
        <f t="shared" si="131"/>
        <v>14</v>
      </c>
      <c r="S738" s="9">
        <f t="shared" si="126"/>
        <v>14</v>
      </c>
      <c r="T738" s="9">
        <f>VLOOKUP(O738,Comisiones!A:N,HLOOKUP(G738,Comisiones!$1:$7,2,0),0)</f>
        <v>0.21</v>
      </c>
      <c r="U738" s="9">
        <f t="shared" si="122"/>
        <v>336</v>
      </c>
      <c r="V738" s="9">
        <f t="shared" si="127"/>
        <v>168</v>
      </c>
      <c r="W738" s="9">
        <f t="shared" si="128"/>
        <v>70.56</v>
      </c>
      <c r="X738" s="9">
        <f t="shared" si="129"/>
        <v>97.44</v>
      </c>
      <c r="Y738" s="11">
        <f t="shared" si="130"/>
        <v>0.28999999999999998</v>
      </c>
    </row>
    <row r="739" spans="1:25" x14ac:dyDescent="0.2">
      <c r="A739" s="2">
        <v>738</v>
      </c>
      <c r="B739" s="3">
        <v>45173</v>
      </c>
      <c r="C739" s="2">
        <v>8</v>
      </c>
      <c r="D739" s="2">
        <v>1</v>
      </c>
      <c r="E739" s="2">
        <v>16</v>
      </c>
      <c r="F739" t="str">
        <f t="shared" si="123"/>
        <v>Monday</v>
      </c>
      <c r="G739" t="str">
        <f t="shared" si="124"/>
        <v>September</v>
      </c>
      <c r="H739" t="str">
        <f>VLOOKUP(C739,Productos!A:B,2,0)</f>
        <v>Producto H</v>
      </c>
      <c r="I739">
        <f>VLOOKUP(Ventas!C739,Productos!A:C,3,0)</f>
        <v>14</v>
      </c>
      <c r="J739">
        <f>VLOOKUP(C739,Productos!$A$1:$D$11,4,0)</f>
        <v>28</v>
      </c>
      <c r="K739" s="7" t="str">
        <f>VLOOKUP(D739,Vendedores!$A$1:$F$5000,6,0)</f>
        <v>Garcia, Juan</v>
      </c>
      <c r="L739" s="7">
        <f>VLOOKUP(D739,Vendedores!$A$1:$E$50000,5,0)</f>
        <v>7402</v>
      </c>
      <c r="M739">
        <f>VLOOKUP(D739,Vendedores!A:F,2,FALSE)</f>
        <v>7</v>
      </c>
      <c r="N739" s="7" t="str">
        <f>VLOOKUP(Ventas!D739,Vendedores!A:G,7,0)</f>
        <v>Vendedor Jr</v>
      </c>
      <c r="O739">
        <f>VLOOKUP(D739,Vendedores!A:H,8,0)</f>
        <v>2</v>
      </c>
      <c r="P739" s="18">
        <f t="shared" si="125"/>
        <v>28</v>
      </c>
      <c r="Q739" s="9">
        <f t="shared" si="121"/>
        <v>14</v>
      </c>
      <c r="R739" s="9">
        <f t="shared" si="131"/>
        <v>14</v>
      </c>
      <c r="S739" s="9">
        <f t="shared" si="126"/>
        <v>14</v>
      </c>
      <c r="T739" s="9">
        <f>VLOOKUP(O739,Comisiones!A:N,HLOOKUP(G739,Comisiones!$1:$7,2,0),0)</f>
        <v>0.19</v>
      </c>
      <c r="U739" s="9">
        <f t="shared" si="122"/>
        <v>448</v>
      </c>
      <c r="V739" s="9">
        <f t="shared" si="127"/>
        <v>224</v>
      </c>
      <c r="W739" s="9">
        <f t="shared" si="128"/>
        <v>85.12</v>
      </c>
      <c r="X739" s="9">
        <f t="shared" si="129"/>
        <v>138.88</v>
      </c>
      <c r="Y739" s="11">
        <f t="shared" si="130"/>
        <v>0.31</v>
      </c>
    </row>
    <row r="740" spans="1:25" x14ac:dyDescent="0.2">
      <c r="A740" s="2">
        <v>739</v>
      </c>
      <c r="B740" s="3">
        <v>45174</v>
      </c>
      <c r="C740" s="2">
        <v>4</v>
      </c>
      <c r="D740" s="2">
        <v>38</v>
      </c>
      <c r="E740" s="2">
        <v>22</v>
      </c>
      <c r="F740" t="str">
        <f t="shared" si="123"/>
        <v>Tuesday</v>
      </c>
      <c r="G740" t="str">
        <f t="shared" si="124"/>
        <v>September</v>
      </c>
      <c r="H740" t="str">
        <f>VLOOKUP(C740,Productos!A:B,2,0)</f>
        <v>Producto D</v>
      </c>
      <c r="I740">
        <f>VLOOKUP(Ventas!C740,Productos!A:C,3,0)</f>
        <v>14</v>
      </c>
      <c r="J740">
        <f>VLOOKUP(C740,Productos!$A$1:$D$11,4,0)</f>
        <v>28</v>
      </c>
      <c r="K740" s="7" t="str">
        <f>VLOOKUP(D740,Vendedores!$A$1:$F$5000,6,0)</f>
        <v>Fernandez, Jose</v>
      </c>
      <c r="L740" s="7">
        <f>VLOOKUP(D740,Vendedores!$A$1:$E$50000,5,0)</f>
        <v>3055</v>
      </c>
      <c r="M740">
        <f>VLOOKUP(D740,Vendedores!A:F,2,FALSE)</f>
        <v>6</v>
      </c>
      <c r="N740" s="7" t="str">
        <f>VLOOKUP(Ventas!D740,Vendedores!A:G,7,0)</f>
        <v>Vendedor Ssr</v>
      </c>
      <c r="O740">
        <f>VLOOKUP(D740,Vendedores!A:H,8,0)</f>
        <v>2</v>
      </c>
      <c r="P740" s="18">
        <f t="shared" si="125"/>
        <v>28</v>
      </c>
      <c r="Q740" s="9">
        <f t="shared" si="121"/>
        <v>14</v>
      </c>
      <c r="R740" s="9">
        <f t="shared" si="131"/>
        <v>14</v>
      </c>
      <c r="S740" s="9">
        <f t="shared" si="126"/>
        <v>14</v>
      </c>
      <c r="T740" s="9">
        <f>VLOOKUP(O740,Comisiones!A:N,HLOOKUP(G740,Comisiones!$1:$7,2,0),0)</f>
        <v>0.19</v>
      </c>
      <c r="U740" s="9">
        <f t="shared" si="122"/>
        <v>616</v>
      </c>
      <c r="V740" s="9">
        <f t="shared" si="127"/>
        <v>308</v>
      </c>
      <c r="W740" s="9">
        <f t="shared" si="128"/>
        <v>117.04</v>
      </c>
      <c r="X740" s="9">
        <f t="shared" si="129"/>
        <v>190.95999999999998</v>
      </c>
      <c r="Y740" s="11">
        <f t="shared" si="130"/>
        <v>0.30999999999999994</v>
      </c>
    </row>
    <row r="741" spans="1:25" x14ac:dyDescent="0.2">
      <c r="A741" s="2">
        <v>740</v>
      </c>
      <c r="B741" s="3">
        <v>45174</v>
      </c>
      <c r="C741" s="2">
        <v>2</v>
      </c>
      <c r="D741" s="2">
        <v>36</v>
      </c>
      <c r="E741" s="2">
        <v>12</v>
      </c>
      <c r="F741" t="str">
        <f t="shared" si="123"/>
        <v>Tuesday</v>
      </c>
      <c r="G741" t="str">
        <f t="shared" si="124"/>
        <v>September</v>
      </c>
      <c r="H741" t="str">
        <f>VLOOKUP(C741,Productos!A:B,2,0)</f>
        <v>Producto B</v>
      </c>
      <c r="I741">
        <f>VLOOKUP(Ventas!C741,Productos!A:C,3,0)</f>
        <v>14</v>
      </c>
      <c r="J741">
        <f>VLOOKUP(C741,Productos!$A$1:$D$11,4,0)</f>
        <v>28</v>
      </c>
      <c r="K741" s="7" t="str">
        <f>VLOOKUP(D741,Vendedores!$A$1:$F$5000,6,0)</f>
        <v>Rodriguez, Francisco</v>
      </c>
      <c r="L741" s="7">
        <f>VLOOKUP(D741,Vendedores!$A$1:$E$50000,5,0)</f>
        <v>1898</v>
      </c>
      <c r="M741">
        <f>VLOOKUP(D741,Vendedores!A:F,2,FALSE)</f>
        <v>8</v>
      </c>
      <c r="N741" s="7" t="str">
        <f>VLOOKUP(Ventas!D741,Vendedores!A:G,7,0)</f>
        <v>Pasante</v>
      </c>
      <c r="O741">
        <f>VLOOKUP(D741,Vendedores!A:H,8,0)</f>
        <v>1</v>
      </c>
      <c r="P741" s="18">
        <f t="shared" si="125"/>
        <v>28</v>
      </c>
      <c r="Q741" s="9">
        <f t="shared" si="121"/>
        <v>14</v>
      </c>
      <c r="R741" s="9">
        <f t="shared" si="131"/>
        <v>14</v>
      </c>
      <c r="S741" s="9">
        <f t="shared" si="126"/>
        <v>14</v>
      </c>
      <c r="T741" s="9">
        <f>VLOOKUP(O741,Comisiones!A:N,HLOOKUP(G741,Comisiones!$1:$7,2,0),0)</f>
        <v>0.17</v>
      </c>
      <c r="U741" s="9">
        <f t="shared" si="122"/>
        <v>336</v>
      </c>
      <c r="V741" s="9">
        <f t="shared" si="127"/>
        <v>168</v>
      </c>
      <c r="W741" s="9">
        <f t="shared" si="128"/>
        <v>57.120000000000005</v>
      </c>
      <c r="X741" s="9">
        <f t="shared" si="129"/>
        <v>110.88</v>
      </c>
      <c r="Y741" s="11">
        <f t="shared" si="130"/>
        <v>0.32999999999999996</v>
      </c>
    </row>
    <row r="742" spans="1:25" x14ac:dyDescent="0.2">
      <c r="A742" s="2">
        <v>741</v>
      </c>
      <c r="B742" s="3">
        <v>45174</v>
      </c>
      <c r="C742" s="2">
        <v>2</v>
      </c>
      <c r="D742" s="2">
        <v>37</v>
      </c>
      <c r="E742" s="2">
        <v>15</v>
      </c>
      <c r="F742" t="str">
        <f t="shared" si="123"/>
        <v>Tuesday</v>
      </c>
      <c r="G742" t="str">
        <f t="shared" si="124"/>
        <v>September</v>
      </c>
      <c r="H742" t="str">
        <f>VLOOKUP(C742,Productos!A:B,2,0)</f>
        <v>Producto B</v>
      </c>
      <c r="I742">
        <f>VLOOKUP(Ventas!C742,Productos!A:C,3,0)</f>
        <v>14</v>
      </c>
      <c r="J742">
        <f>VLOOKUP(C742,Productos!$A$1:$D$11,4,0)</f>
        <v>28</v>
      </c>
      <c r="K742" s="7" t="str">
        <f>VLOOKUP(D742,Vendedores!$A$1:$F$5000,6,0)</f>
        <v>Gonzalez, Lionel</v>
      </c>
      <c r="L742" s="7">
        <f>VLOOKUP(D742,Vendedores!$A$1:$E$50000,5,0)</f>
        <v>4073</v>
      </c>
      <c r="M742">
        <f>VLOOKUP(D742,Vendedores!A:F,2,FALSE)</f>
        <v>5</v>
      </c>
      <c r="N742" s="7" t="str">
        <f>VLOOKUP(Ventas!D742,Vendedores!A:G,7,0)</f>
        <v>Vendedor Sr</v>
      </c>
      <c r="O742">
        <f>VLOOKUP(D742,Vendedores!A:H,8,0)</f>
        <v>2</v>
      </c>
      <c r="P742" s="18">
        <f t="shared" si="125"/>
        <v>28</v>
      </c>
      <c r="Q742" s="9">
        <f t="shared" si="121"/>
        <v>14</v>
      </c>
      <c r="R742" s="9">
        <f t="shared" si="131"/>
        <v>14</v>
      </c>
      <c r="S742" s="9">
        <f t="shared" si="126"/>
        <v>14</v>
      </c>
      <c r="T742" s="9">
        <f>VLOOKUP(O742,Comisiones!A:N,HLOOKUP(G742,Comisiones!$1:$7,2,0),0)</f>
        <v>0.19</v>
      </c>
      <c r="U742" s="9">
        <f t="shared" si="122"/>
        <v>420</v>
      </c>
      <c r="V742" s="9">
        <f t="shared" si="127"/>
        <v>210</v>
      </c>
      <c r="W742" s="9">
        <f t="shared" si="128"/>
        <v>79.8</v>
      </c>
      <c r="X742" s="9">
        <f t="shared" si="129"/>
        <v>130.19999999999999</v>
      </c>
      <c r="Y742" s="11">
        <f t="shared" si="130"/>
        <v>0.31</v>
      </c>
    </row>
    <row r="743" spans="1:25" x14ac:dyDescent="0.2">
      <c r="A743" s="2">
        <v>686</v>
      </c>
      <c r="B743" s="3">
        <v>45156</v>
      </c>
      <c r="C743" s="2">
        <v>1</v>
      </c>
      <c r="D743" s="2">
        <v>5</v>
      </c>
      <c r="E743" s="2">
        <v>13</v>
      </c>
      <c r="F743" t="str">
        <f t="shared" si="123"/>
        <v>Friday</v>
      </c>
      <c r="G743" t="str">
        <f t="shared" si="124"/>
        <v>August</v>
      </c>
      <c r="H743" t="str">
        <f>VLOOKUP(C743,Productos!A:B,2,0)</f>
        <v>Producto A</v>
      </c>
      <c r="I743">
        <f>VLOOKUP(Ventas!C743,Productos!A:C,3,0)</f>
        <v>10</v>
      </c>
      <c r="J743">
        <f>VLOOKUP(C743,Productos!$A$1:$D$11,4,0)</f>
        <v>20</v>
      </c>
      <c r="K743" s="7" t="str">
        <f>VLOOKUP(D743,Vendedores!$A$1:$F$5000,6,0)</f>
        <v>Lopez, Laura</v>
      </c>
      <c r="L743" s="7">
        <f>VLOOKUP(D743,Vendedores!$A$1:$E$50000,5,0)</f>
        <v>3037</v>
      </c>
      <c r="M743">
        <f>VLOOKUP(D743,Vendedores!A:F,2,FALSE)</f>
        <v>6</v>
      </c>
      <c r="N743" s="7" t="str">
        <f>VLOOKUP(Ventas!D743,Vendedores!A:G,7,0)</f>
        <v>Vendedor Ssr</v>
      </c>
      <c r="O743">
        <f>VLOOKUP(D743,Vendedores!A:H,8,0)</f>
        <v>2</v>
      </c>
      <c r="P743" s="18">
        <f t="shared" si="125"/>
        <v>20</v>
      </c>
      <c r="Q743" s="9">
        <f t="shared" si="121"/>
        <v>10.5</v>
      </c>
      <c r="R743" s="9">
        <f t="shared" si="131"/>
        <v>10</v>
      </c>
      <c r="S743" s="9">
        <f t="shared" si="126"/>
        <v>10.5</v>
      </c>
      <c r="T743" s="9">
        <f>VLOOKUP(O743,Comisiones!A:N,HLOOKUP(G743,Comisiones!$1:$7,2,0),0)</f>
        <v>0.14000000000000001</v>
      </c>
      <c r="U743" s="9">
        <f t="shared" si="122"/>
        <v>260</v>
      </c>
      <c r="V743" s="9">
        <f t="shared" si="127"/>
        <v>136.5</v>
      </c>
      <c r="W743" s="9">
        <f t="shared" si="128"/>
        <v>36.400000000000006</v>
      </c>
      <c r="X743" s="9">
        <f t="shared" si="129"/>
        <v>87.1</v>
      </c>
      <c r="Y743" s="11">
        <f t="shared" si="130"/>
        <v>0.33499999999999996</v>
      </c>
    </row>
    <row r="744" spans="1:25" x14ac:dyDescent="0.2">
      <c r="A744" s="2">
        <v>743</v>
      </c>
      <c r="B744" s="3">
        <v>45175</v>
      </c>
      <c r="C744" s="2">
        <v>9</v>
      </c>
      <c r="D744" s="2">
        <v>39</v>
      </c>
      <c r="E744" s="2">
        <v>16</v>
      </c>
      <c r="F744" t="str">
        <f t="shared" si="123"/>
        <v>Wednesday</v>
      </c>
      <c r="G744" t="str">
        <f t="shared" si="124"/>
        <v>September</v>
      </c>
      <c r="H744" t="str">
        <f>VLOOKUP(C744,Productos!A:B,2,0)</f>
        <v>Producto I</v>
      </c>
      <c r="I744">
        <f>VLOOKUP(Ventas!C744,Productos!A:C,3,0)</f>
        <v>26</v>
      </c>
      <c r="J744">
        <f>VLOOKUP(C744,Productos!$A$1:$D$11,4,0)</f>
        <v>52</v>
      </c>
      <c r="K744" s="7" t="str">
        <f>VLOOKUP(D744,Vendedores!$A$1:$F$5000,6,0)</f>
        <v>Gomez, Maria</v>
      </c>
      <c r="L744" s="7">
        <f>VLOOKUP(D744,Vendedores!$A$1:$E$50000,5,0)</f>
        <v>2483</v>
      </c>
      <c r="M744">
        <f>VLOOKUP(D744,Vendedores!A:F,2,FALSE)</f>
        <v>7</v>
      </c>
      <c r="N744" s="7" t="str">
        <f>VLOOKUP(Ventas!D744,Vendedores!A:G,7,0)</f>
        <v>Vendedor Jr</v>
      </c>
      <c r="O744">
        <f>VLOOKUP(D744,Vendedores!A:H,8,0)</f>
        <v>2</v>
      </c>
      <c r="P744" s="18">
        <f t="shared" si="125"/>
        <v>52</v>
      </c>
      <c r="Q744" s="9">
        <f t="shared" si="121"/>
        <v>26</v>
      </c>
      <c r="R744" s="9">
        <f t="shared" si="131"/>
        <v>26</v>
      </c>
      <c r="S744" s="9">
        <f t="shared" si="126"/>
        <v>26</v>
      </c>
      <c r="T744" s="9">
        <f>VLOOKUP(O744,Comisiones!A:N,HLOOKUP(G744,Comisiones!$1:$7,2,0),0)</f>
        <v>0.19</v>
      </c>
      <c r="U744" s="9">
        <f t="shared" si="122"/>
        <v>832</v>
      </c>
      <c r="V744" s="9">
        <f t="shared" si="127"/>
        <v>416</v>
      </c>
      <c r="W744" s="9">
        <f t="shared" si="128"/>
        <v>158.08000000000001</v>
      </c>
      <c r="X744" s="9">
        <f t="shared" si="129"/>
        <v>257.91999999999996</v>
      </c>
      <c r="Y744" s="11">
        <f t="shared" si="130"/>
        <v>0.30999999999999994</v>
      </c>
    </row>
    <row r="745" spans="1:25" x14ac:dyDescent="0.2">
      <c r="A745" s="2">
        <v>744</v>
      </c>
      <c r="B745" s="3">
        <v>45175</v>
      </c>
      <c r="C745" s="2">
        <v>4</v>
      </c>
      <c r="D745" s="2">
        <v>20</v>
      </c>
      <c r="E745" s="2">
        <v>20</v>
      </c>
      <c r="F745" t="str">
        <f t="shared" si="123"/>
        <v>Wednesday</v>
      </c>
      <c r="G745" t="str">
        <f t="shared" si="124"/>
        <v>September</v>
      </c>
      <c r="H745" t="str">
        <f>VLOOKUP(C745,Productos!A:B,2,0)</f>
        <v>Producto D</v>
      </c>
      <c r="I745">
        <f>VLOOKUP(Ventas!C745,Productos!A:C,3,0)</f>
        <v>14</v>
      </c>
      <c r="J745">
        <f>VLOOKUP(C745,Productos!$A$1:$D$11,4,0)</f>
        <v>28</v>
      </c>
      <c r="K745" s="7" t="str">
        <f>VLOOKUP(D745,Vendedores!$A$1:$F$5000,6,0)</f>
        <v>Gonzalez, Carmen</v>
      </c>
      <c r="L745" s="7">
        <f>VLOOKUP(D745,Vendedores!$A$1:$E$50000,5,0)</f>
        <v>3522</v>
      </c>
      <c r="M745">
        <f>VLOOKUP(D745,Vendedores!A:F,2,FALSE)</f>
        <v>6</v>
      </c>
      <c r="N745" s="7" t="str">
        <f>VLOOKUP(Ventas!D745,Vendedores!A:G,7,0)</f>
        <v>Vendedor Ssr</v>
      </c>
      <c r="O745">
        <f>VLOOKUP(D745,Vendedores!A:H,8,0)</f>
        <v>2</v>
      </c>
      <c r="P745" s="18">
        <f t="shared" si="125"/>
        <v>28</v>
      </c>
      <c r="Q745" s="9">
        <f t="shared" si="121"/>
        <v>14</v>
      </c>
      <c r="R745" s="9">
        <f t="shared" si="131"/>
        <v>14</v>
      </c>
      <c r="S745" s="9">
        <f t="shared" si="126"/>
        <v>14</v>
      </c>
      <c r="T745" s="9">
        <f>VLOOKUP(O745,Comisiones!A:N,HLOOKUP(G745,Comisiones!$1:$7,2,0),0)</f>
        <v>0.19</v>
      </c>
      <c r="U745" s="9">
        <f t="shared" si="122"/>
        <v>560</v>
      </c>
      <c r="V745" s="9">
        <f t="shared" si="127"/>
        <v>280</v>
      </c>
      <c r="W745" s="9">
        <f t="shared" si="128"/>
        <v>106.4</v>
      </c>
      <c r="X745" s="9">
        <f t="shared" si="129"/>
        <v>173.60000000000002</v>
      </c>
      <c r="Y745" s="11">
        <f t="shared" si="130"/>
        <v>0.31000000000000005</v>
      </c>
    </row>
    <row r="746" spans="1:25" x14ac:dyDescent="0.2">
      <c r="A746" s="2">
        <v>745</v>
      </c>
      <c r="B746" s="3">
        <v>45176</v>
      </c>
      <c r="C746" s="2">
        <v>2</v>
      </c>
      <c r="D746" s="2">
        <v>25</v>
      </c>
      <c r="E746" s="2">
        <v>12</v>
      </c>
      <c r="F746" t="str">
        <f t="shared" si="123"/>
        <v>Thursday</v>
      </c>
      <c r="G746" t="str">
        <f t="shared" si="124"/>
        <v>September</v>
      </c>
      <c r="H746" t="str">
        <f>VLOOKUP(C746,Productos!A:B,2,0)</f>
        <v>Producto B</v>
      </c>
      <c r="I746">
        <f>VLOOKUP(Ventas!C746,Productos!A:C,3,0)</f>
        <v>14</v>
      </c>
      <c r="J746">
        <f>VLOOKUP(C746,Productos!$A$1:$D$11,4,0)</f>
        <v>28</v>
      </c>
      <c r="K746" s="7" t="str">
        <f>VLOOKUP(D746,Vendedores!$A$1:$F$5000,6,0)</f>
        <v>Perez, Laura</v>
      </c>
      <c r="L746" s="7">
        <f>VLOOKUP(D746,Vendedores!$A$1:$E$50000,5,0)</f>
        <v>3586</v>
      </c>
      <c r="M746">
        <f>VLOOKUP(D746,Vendedores!A:F,2,FALSE)</f>
        <v>6</v>
      </c>
      <c r="N746" s="7" t="str">
        <f>VLOOKUP(Ventas!D746,Vendedores!A:G,7,0)</f>
        <v>Vendedor Ssr</v>
      </c>
      <c r="O746">
        <f>VLOOKUP(D746,Vendedores!A:H,8,0)</f>
        <v>2</v>
      </c>
      <c r="P746" s="18">
        <f t="shared" si="125"/>
        <v>28</v>
      </c>
      <c r="Q746" s="9">
        <f t="shared" si="121"/>
        <v>14</v>
      </c>
      <c r="R746" s="9">
        <f t="shared" si="131"/>
        <v>14</v>
      </c>
      <c r="S746" s="9">
        <f t="shared" si="126"/>
        <v>14</v>
      </c>
      <c r="T746" s="9">
        <f>VLOOKUP(O746,Comisiones!A:N,HLOOKUP(G746,Comisiones!$1:$7,2,0),0)</f>
        <v>0.19</v>
      </c>
      <c r="U746" s="9">
        <f t="shared" si="122"/>
        <v>336</v>
      </c>
      <c r="V746" s="9">
        <f t="shared" si="127"/>
        <v>168</v>
      </c>
      <c r="W746" s="9">
        <f t="shared" si="128"/>
        <v>63.84</v>
      </c>
      <c r="X746" s="9">
        <f t="shared" si="129"/>
        <v>104.16</v>
      </c>
      <c r="Y746" s="11">
        <f t="shared" si="130"/>
        <v>0.31</v>
      </c>
    </row>
    <row r="747" spans="1:25" x14ac:dyDescent="0.2">
      <c r="A747" s="2">
        <v>746</v>
      </c>
      <c r="B747" s="3">
        <v>45176</v>
      </c>
      <c r="C747" s="2">
        <v>1</v>
      </c>
      <c r="D747" s="2">
        <v>18</v>
      </c>
      <c r="E747" s="2">
        <v>16</v>
      </c>
      <c r="F747" t="str">
        <f t="shared" si="123"/>
        <v>Thursday</v>
      </c>
      <c r="G747" t="str">
        <f t="shared" si="124"/>
        <v>September</v>
      </c>
      <c r="H747" t="str">
        <f>VLOOKUP(C747,Productos!A:B,2,0)</f>
        <v>Producto A</v>
      </c>
      <c r="I747">
        <f>VLOOKUP(Ventas!C747,Productos!A:C,3,0)</f>
        <v>10</v>
      </c>
      <c r="J747">
        <f>VLOOKUP(C747,Productos!$A$1:$D$11,4,0)</f>
        <v>20</v>
      </c>
      <c r="K747" s="7" t="str">
        <f>VLOOKUP(D747,Vendedores!$A$1:$F$5000,6,0)</f>
        <v>Garcia, Jose</v>
      </c>
      <c r="L747" s="7">
        <f>VLOOKUP(D747,Vendedores!$A$1:$E$50000,5,0)</f>
        <v>5194</v>
      </c>
      <c r="M747">
        <f>VLOOKUP(D747,Vendedores!A:F,2,FALSE)</f>
        <v>4</v>
      </c>
      <c r="N747" s="7" t="str">
        <f>VLOOKUP(Ventas!D747,Vendedores!A:G,7,0)</f>
        <v>Jefe</v>
      </c>
      <c r="O747">
        <f>VLOOKUP(D747,Vendedores!A:H,8,0)</f>
        <v>3</v>
      </c>
      <c r="P747" s="18">
        <f t="shared" si="125"/>
        <v>20</v>
      </c>
      <c r="Q747" s="9">
        <f t="shared" si="121"/>
        <v>10</v>
      </c>
      <c r="R747" s="9">
        <f t="shared" si="131"/>
        <v>10</v>
      </c>
      <c r="S747" s="9">
        <f t="shared" si="126"/>
        <v>10</v>
      </c>
      <c r="T747" s="9">
        <f>VLOOKUP(O747,Comisiones!A:N,HLOOKUP(G747,Comisiones!$1:$7,2,0),0)</f>
        <v>0.21</v>
      </c>
      <c r="U747" s="9">
        <f t="shared" si="122"/>
        <v>320</v>
      </c>
      <c r="V747" s="9">
        <f t="shared" si="127"/>
        <v>160</v>
      </c>
      <c r="W747" s="9">
        <f t="shared" si="128"/>
        <v>67.2</v>
      </c>
      <c r="X747" s="9">
        <f t="shared" si="129"/>
        <v>92.800000000000011</v>
      </c>
      <c r="Y747" s="11">
        <f t="shared" si="130"/>
        <v>0.29000000000000004</v>
      </c>
    </row>
    <row r="748" spans="1:25" x14ac:dyDescent="0.2">
      <c r="A748" s="2">
        <v>747</v>
      </c>
      <c r="B748" s="3">
        <v>45176</v>
      </c>
      <c r="C748" s="2">
        <v>3</v>
      </c>
      <c r="D748" s="2">
        <v>7</v>
      </c>
      <c r="E748" s="2">
        <v>16</v>
      </c>
      <c r="F748" t="str">
        <f t="shared" si="123"/>
        <v>Thursday</v>
      </c>
      <c r="G748" t="str">
        <f t="shared" si="124"/>
        <v>September</v>
      </c>
      <c r="H748" t="str">
        <f>VLOOKUP(C748,Productos!A:B,2,0)</f>
        <v>Producto C</v>
      </c>
      <c r="I748">
        <f>VLOOKUP(Ventas!C748,Productos!A:C,3,0)</f>
        <v>23</v>
      </c>
      <c r="J748">
        <f>VLOOKUP(C748,Productos!$A$1:$D$11,4,0)</f>
        <v>46</v>
      </c>
      <c r="K748" s="7" t="str">
        <f>VLOOKUP(D748,Vendedores!$A$1:$F$5000,6,0)</f>
        <v>Sanchez, Antonio</v>
      </c>
      <c r="L748" s="7">
        <f>VLOOKUP(D748,Vendedores!$A$1:$E$50000,5,0)</f>
        <v>1810</v>
      </c>
      <c r="M748">
        <f>VLOOKUP(D748,Vendedores!A:F,2,FALSE)</f>
        <v>8</v>
      </c>
      <c r="N748" s="7" t="str">
        <f>VLOOKUP(Ventas!D748,Vendedores!A:G,7,0)</f>
        <v>Pasante</v>
      </c>
      <c r="O748">
        <f>VLOOKUP(D748,Vendedores!A:H,8,0)</f>
        <v>1</v>
      </c>
      <c r="P748" s="18">
        <f t="shared" si="125"/>
        <v>46</v>
      </c>
      <c r="Q748" s="9">
        <f t="shared" si="121"/>
        <v>23</v>
      </c>
      <c r="R748" s="9">
        <f t="shared" si="131"/>
        <v>23</v>
      </c>
      <c r="S748" s="9">
        <f t="shared" si="126"/>
        <v>23</v>
      </c>
      <c r="T748" s="9">
        <f>VLOOKUP(O748,Comisiones!A:N,HLOOKUP(G748,Comisiones!$1:$7,2,0),0)</f>
        <v>0.17</v>
      </c>
      <c r="U748" s="9">
        <f t="shared" si="122"/>
        <v>736</v>
      </c>
      <c r="V748" s="9">
        <f t="shared" si="127"/>
        <v>368</v>
      </c>
      <c r="W748" s="9">
        <f t="shared" si="128"/>
        <v>125.12</v>
      </c>
      <c r="X748" s="9">
        <f t="shared" si="129"/>
        <v>242.88</v>
      </c>
      <c r="Y748" s="11">
        <f t="shared" si="130"/>
        <v>0.33</v>
      </c>
    </row>
    <row r="749" spans="1:25" x14ac:dyDescent="0.2">
      <c r="A749" s="2">
        <v>748</v>
      </c>
      <c r="B749" s="3">
        <v>45177</v>
      </c>
      <c r="C749" s="2">
        <v>3</v>
      </c>
      <c r="D749" s="2">
        <v>20</v>
      </c>
      <c r="E749" s="2">
        <v>11</v>
      </c>
      <c r="F749" t="str">
        <f t="shared" si="123"/>
        <v>Friday</v>
      </c>
      <c r="G749" t="str">
        <f t="shared" si="124"/>
        <v>September</v>
      </c>
      <c r="H749" t="str">
        <f>VLOOKUP(C749,Productos!A:B,2,0)</f>
        <v>Producto C</v>
      </c>
      <c r="I749">
        <f>VLOOKUP(Ventas!C749,Productos!A:C,3,0)</f>
        <v>23</v>
      </c>
      <c r="J749">
        <f>VLOOKUP(C749,Productos!$A$1:$D$11,4,0)</f>
        <v>46</v>
      </c>
      <c r="K749" s="7" t="str">
        <f>VLOOKUP(D749,Vendedores!$A$1:$F$5000,6,0)</f>
        <v>Gonzalez, Carmen</v>
      </c>
      <c r="L749" s="7">
        <f>VLOOKUP(D749,Vendedores!$A$1:$E$50000,5,0)</f>
        <v>3522</v>
      </c>
      <c r="M749">
        <f>VLOOKUP(D749,Vendedores!A:F,2,FALSE)</f>
        <v>6</v>
      </c>
      <c r="N749" s="7" t="str">
        <f>VLOOKUP(Ventas!D749,Vendedores!A:G,7,0)</f>
        <v>Vendedor Ssr</v>
      </c>
      <c r="O749">
        <f>VLOOKUP(D749,Vendedores!A:H,8,0)</f>
        <v>2</v>
      </c>
      <c r="P749" s="18">
        <f t="shared" si="125"/>
        <v>46</v>
      </c>
      <c r="Q749" s="9">
        <f t="shared" si="121"/>
        <v>23</v>
      </c>
      <c r="R749" s="9">
        <f t="shared" si="131"/>
        <v>23</v>
      </c>
      <c r="S749" s="9">
        <f t="shared" si="126"/>
        <v>23</v>
      </c>
      <c r="T749" s="9">
        <f>VLOOKUP(O749,Comisiones!A:N,HLOOKUP(G749,Comisiones!$1:$7,2,0),0)</f>
        <v>0.19</v>
      </c>
      <c r="U749" s="9">
        <f t="shared" si="122"/>
        <v>506</v>
      </c>
      <c r="V749" s="9">
        <f t="shared" si="127"/>
        <v>253</v>
      </c>
      <c r="W749" s="9">
        <f t="shared" si="128"/>
        <v>96.14</v>
      </c>
      <c r="X749" s="9">
        <f t="shared" si="129"/>
        <v>156.86000000000001</v>
      </c>
      <c r="Y749" s="11">
        <f t="shared" si="130"/>
        <v>0.31000000000000005</v>
      </c>
    </row>
    <row r="750" spans="1:25" x14ac:dyDescent="0.2">
      <c r="A750" s="2">
        <v>749</v>
      </c>
      <c r="B750" s="3">
        <v>45177</v>
      </c>
      <c r="C750" s="2">
        <v>7</v>
      </c>
      <c r="D750" s="2">
        <v>20</v>
      </c>
      <c r="E750" s="2">
        <v>19</v>
      </c>
      <c r="F750" t="str">
        <f t="shared" si="123"/>
        <v>Friday</v>
      </c>
      <c r="G750" t="str">
        <f t="shared" si="124"/>
        <v>September</v>
      </c>
      <c r="H750" t="str">
        <f>VLOOKUP(C750,Productos!A:B,2,0)</f>
        <v>Producto G</v>
      </c>
      <c r="I750">
        <f>VLOOKUP(Ventas!C750,Productos!A:C,3,0)</f>
        <v>17</v>
      </c>
      <c r="J750">
        <f>VLOOKUP(C750,Productos!$A$1:$D$11,4,0)</f>
        <v>34</v>
      </c>
      <c r="K750" s="7" t="str">
        <f>VLOOKUP(D750,Vendedores!$A$1:$F$5000,6,0)</f>
        <v>Gonzalez, Carmen</v>
      </c>
      <c r="L750" s="7">
        <f>VLOOKUP(D750,Vendedores!$A$1:$E$50000,5,0)</f>
        <v>3522</v>
      </c>
      <c r="M750">
        <f>VLOOKUP(D750,Vendedores!A:F,2,FALSE)</f>
        <v>6</v>
      </c>
      <c r="N750" s="7" t="str">
        <f>VLOOKUP(Ventas!D750,Vendedores!A:G,7,0)</f>
        <v>Vendedor Ssr</v>
      </c>
      <c r="O750">
        <f>VLOOKUP(D750,Vendedores!A:H,8,0)</f>
        <v>2</v>
      </c>
      <c r="P750" s="18">
        <f t="shared" si="125"/>
        <v>34</v>
      </c>
      <c r="Q750" s="9">
        <f t="shared" si="121"/>
        <v>17</v>
      </c>
      <c r="R750" s="9">
        <f t="shared" si="131"/>
        <v>17</v>
      </c>
      <c r="S750" s="9">
        <f t="shared" si="126"/>
        <v>17</v>
      </c>
      <c r="T750" s="9">
        <f>VLOOKUP(O750,Comisiones!A:N,HLOOKUP(G750,Comisiones!$1:$7,2,0),0)</f>
        <v>0.19</v>
      </c>
      <c r="U750" s="9">
        <f t="shared" si="122"/>
        <v>646</v>
      </c>
      <c r="V750" s="9">
        <f t="shared" si="127"/>
        <v>323</v>
      </c>
      <c r="W750" s="9">
        <f t="shared" si="128"/>
        <v>122.74</v>
      </c>
      <c r="X750" s="9">
        <f t="shared" si="129"/>
        <v>200.26</v>
      </c>
      <c r="Y750" s="11">
        <f t="shared" si="130"/>
        <v>0.31</v>
      </c>
    </row>
    <row r="751" spans="1:25" x14ac:dyDescent="0.2">
      <c r="A751" s="2">
        <v>750</v>
      </c>
      <c r="B751" s="3">
        <v>45177</v>
      </c>
      <c r="C751" s="2">
        <v>4</v>
      </c>
      <c r="D751" s="2">
        <v>1</v>
      </c>
      <c r="E751" s="2">
        <v>19</v>
      </c>
      <c r="F751" t="str">
        <f t="shared" si="123"/>
        <v>Friday</v>
      </c>
      <c r="G751" t="str">
        <f t="shared" si="124"/>
        <v>September</v>
      </c>
      <c r="H751" t="str">
        <f>VLOOKUP(C751,Productos!A:B,2,0)</f>
        <v>Producto D</v>
      </c>
      <c r="I751">
        <f>VLOOKUP(Ventas!C751,Productos!A:C,3,0)</f>
        <v>14</v>
      </c>
      <c r="J751">
        <f>VLOOKUP(C751,Productos!$A$1:$D$11,4,0)</f>
        <v>28</v>
      </c>
      <c r="K751" s="7" t="str">
        <f>VLOOKUP(D751,Vendedores!$A$1:$F$5000,6,0)</f>
        <v>Garcia, Juan</v>
      </c>
      <c r="L751" s="7">
        <f>VLOOKUP(D751,Vendedores!$A$1:$E$50000,5,0)</f>
        <v>7402</v>
      </c>
      <c r="M751">
        <f>VLOOKUP(D751,Vendedores!A:F,2,FALSE)</f>
        <v>7</v>
      </c>
      <c r="N751" s="7" t="str">
        <f>VLOOKUP(Ventas!D751,Vendedores!A:G,7,0)</f>
        <v>Vendedor Jr</v>
      </c>
      <c r="O751">
        <f>VLOOKUP(D751,Vendedores!A:H,8,0)</f>
        <v>2</v>
      </c>
      <c r="P751" s="18">
        <f t="shared" si="125"/>
        <v>28</v>
      </c>
      <c r="Q751" s="9">
        <f t="shared" si="121"/>
        <v>14</v>
      </c>
      <c r="R751" s="9">
        <f t="shared" si="131"/>
        <v>14</v>
      </c>
      <c r="S751" s="9">
        <f t="shared" si="126"/>
        <v>14</v>
      </c>
      <c r="T751" s="9">
        <f>VLOOKUP(O751,Comisiones!A:N,HLOOKUP(G751,Comisiones!$1:$7,2,0),0)</f>
        <v>0.19</v>
      </c>
      <c r="U751" s="9">
        <f t="shared" si="122"/>
        <v>532</v>
      </c>
      <c r="V751" s="9">
        <f t="shared" si="127"/>
        <v>266</v>
      </c>
      <c r="W751" s="9">
        <f t="shared" si="128"/>
        <v>101.08</v>
      </c>
      <c r="X751" s="9">
        <f t="shared" si="129"/>
        <v>164.92000000000002</v>
      </c>
      <c r="Y751" s="11">
        <f t="shared" si="130"/>
        <v>0.31000000000000005</v>
      </c>
    </row>
    <row r="752" spans="1:25" x14ac:dyDescent="0.2">
      <c r="A752" s="2">
        <v>751</v>
      </c>
      <c r="B752" s="3">
        <v>45178</v>
      </c>
      <c r="C752" s="2">
        <v>4</v>
      </c>
      <c r="D752" s="2">
        <v>5</v>
      </c>
      <c r="E752" s="2">
        <v>13</v>
      </c>
      <c r="F752" t="str">
        <f t="shared" si="123"/>
        <v>Saturday</v>
      </c>
      <c r="G752" t="str">
        <f t="shared" si="124"/>
        <v>September</v>
      </c>
      <c r="H752" t="str">
        <f>VLOOKUP(C752,Productos!A:B,2,0)</f>
        <v>Producto D</v>
      </c>
      <c r="I752">
        <f>VLOOKUP(Ventas!C752,Productos!A:C,3,0)</f>
        <v>14</v>
      </c>
      <c r="J752">
        <f>VLOOKUP(C752,Productos!$A$1:$D$11,4,0)</f>
        <v>28</v>
      </c>
      <c r="K752" s="7" t="str">
        <f>VLOOKUP(D752,Vendedores!$A$1:$F$5000,6,0)</f>
        <v>Lopez, Laura</v>
      </c>
      <c r="L752" s="7">
        <f>VLOOKUP(D752,Vendedores!$A$1:$E$50000,5,0)</f>
        <v>3037</v>
      </c>
      <c r="M752">
        <f>VLOOKUP(D752,Vendedores!A:F,2,FALSE)</f>
        <v>6</v>
      </c>
      <c r="N752" s="7" t="str">
        <f>VLOOKUP(Ventas!D752,Vendedores!A:G,7,0)</f>
        <v>Vendedor Ssr</v>
      </c>
      <c r="O752">
        <f>VLOOKUP(D752,Vendedores!A:H,8,0)</f>
        <v>2</v>
      </c>
      <c r="P752" s="18">
        <f t="shared" si="125"/>
        <v>28</v>
      </c>
      <c r="Q752" s="9">
        <f t="shared" si="121"/>
        <v>14</v>
      </c>
      <c r="R752" s="9">
        <f t="shared" si="131"/>
        <v>14</v>
      </c>
      <c r="S752" s="9">
        <f t="shared" si="126"/>
        <v>14</v>
      </c>
      <c r="T752" s="9">
        <f>VLOOKUP(O752,Comisiones!A:N,HLOOKUP(G752,Comisiones!$1:$7,2,0),0)</f>
        <v>0.19</v>
      </c>
      <c r="U752" s="9">
        <f t="shared" si="122"/>
        <v>364</v>
      </c>
      <c r="V752" s="9">
        <f t="shared" si="127"/>
        <v>182</v>
      </c>
      <c r="W752" s="9">
        <f t="shared" si="128"/>
        <v>69.16</v>
      </c>
      <c r="X752" s="9">
        <f t="shared" si="129"/>
        <v>112.84</v>
      </c>
      <c r="Y752" s="11">
        <f t="shared" si="130"/>
        <v>0.31</v>
      </c>
    </row>
    <row r="753" spans="1:25" x14ac:dyDescent="0.2">
      <c r="A753" s="2">
        <v>752</v>
      </c>
      <c r="B753" s="3">
        <v>45178</v>
      </c>
      <c r="C753" s="2">
        <v>5</v>
      </c>
      <c r="D753" s="2">
        <v>31</v>
      </c>
      <c r="E753" s="2">
        <v>19</v>
      </c>
      <c r="F753" t="str">
        <f t="shared" si="123"/>
        <v>Saturday</v>
      </c>
      <c r="G753" t="str">
        <f t="shared" si="124"/>
        <v>September</v>
      </c>
      <c r="H753" t="str">
        <f>VLOOKUP(C753,Productos!A:B,2,0)</f>
        <v>Producto E</v>
      </c>
      <c r="I753">
        <f>VLOOKUP(Ventas!C753,Productos!A:C,3,0)</f>
        <v>24</v>
      </c>
      <c r="J753">
        <f>VLOOKUP(C753,Productos!$A$1:$D$11,4,0)</f>
        <v>48</v>
      </c>
      <c r="K753" s="7" t="str">
        <f>VLOOKUP(D753,Vendedores!$A$1:$F$5000,6,0)</f>
        <v>Fernandez, Isabel</v>
      </c>
      <c r="L753" s="7">
        <f>VLOOKUP(D753,Vendedores!$A$1:$E$50000,5,0)</f>
        <v>2227</v>
      </c>
      <c r="M753">
        <f>VLOOKUP(D753,Vendedores!A:F,2,FALSE)</f>
        <v>7</v>
      </c>
      <c r="N753" s="7" t="str">
        <f>VLOOKUP(Ventas!D753,Vendedores!A:G,7,0)</f>
        <v>Vendedor Jr</v>
      </c>
      <c r="O753">
        <f>VLOOKUP(D753,Vendedores!A:H,8,0)</f>
        <v>2</v>
      </c>
      <c r="P753" s="18">
        <f t="shared" si="125"/>
        <v>48</v>
      </c>
      <c r="Q753" s="9">
        <f t="shared" si="121"/>
        <v>24</v>
      </c>
      <c r="R753" s="9">
        <f t="shared" si="131"/>
        <v>24</v>
      </c>
      <c r="S753" s="9">
        <f t="shared" si="126"/>
        <v>24</v>
      </c>
      <c r="T753" s="9">
        <f>VLOOKUP(O753,Comisiones!A:N,HLOOKUP(G753,Comisiones!$1:$7,2,0),0)</f>
        <v>0.19</v>
      </c>
      <c r="U753" s="9">
        <f t="shared" si="122"/>
        <v>912</v>
      </c>
      <c r="V753" s="9">
        <f t="shared" si="127"/>
        <v>456</v>
      </c>
      <c r="W753" s="9">
        <f t="shared" si="128"/>
        <v>173.28</v>
      </c>
      <c r="X753" s="9">
        <f t="shared" si="129"/>
        <v>282.72000000000003</v>
      </c>
      <c r="Y753" s="11">
        <f t="shared" si="130"/>
        <v>0.31000000000000005</v>
      </c>
    </row>
    <row r="754" spans="1:25" x14ac:dyDescent="0.2">
      <c r="A754" s="2">
        <v>753</v>
      </c>
      <c r="B754" s="3">
        <v>45178</v>
      </c>
      <c r="C754" s="2">
        <v>3</v>
      </c>
      <c r="D754" s="2">
        <v>15</v>
      </c>
      <c r="E754" s="2">
        <v>15</v>
      </c>
      <c r="F754" t="str">
        <f t="shared" si="123"/>
        <v>Saturday</v>
      </c>
      <c r="G754" t="str">
        <f t="shared" si="124"/>
        <v>September</v>
      </c>
      <c r="H754" t="str">
        <f>VLOOKUP(C754,Productos!A:B,2,0)</f>
        <v>Producto C</v>
      </c>
      <c r="I754">
        <f>VLOOKUP(Ventas!C754,Productos!A:C,3,0)</f>
        <v>23</v>
      </c>
      <c r="J754">
        <f>VLOOKUP(C754,Productos!$A$1:$D$11,4,0)</f>
        <v>46</v>
      </c>
      <c r="K754" s="7" t="str">
        <f>VLOOKUP(D754,Vendedores!$A$1:$F$5000,6,0)</f>
        <v>Gomez, David</v>
      </c>
      <c r="L754" s="7">
        <f>VLOOKUP(D754,Vendedores!$A$1:$E$50000,5,0)</f>
        <v>1821</v>
      </c>
      <c r="M754">
        <f>VLOOKUP(D754,Vendedores!A:F,2,FALSE)</f>
        <v>8</v>
      </c>
      <c r="N754" s="7" t="str">
        <f>VLOOKUP(Ventas!D754,Vendedores!A:G,7,0)</f>
        <v>Pasante</v>
      </c>
      <c r="O754">
        <f>VLOOKUP(D754,Vendedores!A:H,8,0)</f>
        <v>1</v>
      </c>
      <c r="P754" s="18">
        <f t="shared" si="125"/>
        <v>46</v>
      </c>
      <c r="Q754" s="9">
        <f t="shared" si="121"/>
        <v>23</v>
      </c>
      <c r="R754" s="9">
        <f t="shared" si="131"/>
        <v>23</v>
      </c>
      <c r="S754" s="9">
        <f t="shared" si="126"/>
        <v>23</v>
      </c>
      <c r="T754" s="9">
        <f>VLOOKUP(O754,Comisiones!A:N,HLOOKUP(G754,Comisiones!$1:$7,2,0),0)</f>
        <v>0.17</v>
      </c>
      <c r="U754" s="9">
        <f t="shared" si="122"/>
        <v>690</v>
      </c>
      <c r="V754" s="9">
        <f t="shared" si="127"/>
        <v>345</v>
      </c>
      <c r="W754" s="9">
        <f t="shared" si="128"/>
        <v>117.30000000000001</v>
      </c>
      <c r="X754" s="9">
        <f t="shared" si="129"/>
        <v>227.7</v>
      </c>
      <c r="Y754" s="11">
        <f t="shared" si="130"/>
        <v>0.32999999999999996</v>
      </c>
    </row>
    <row r="755" spans="1:25" x14ac:dyDescent="0.2">
      <c r="A755" s="2">
        <v>754</v>
      </c>
      <c r="B755" s="3">
        <v>45179</v>
      </c>
      <c r="C755" s="2">
        <v>5</v>
      </c>
      <c r="D755" s="2">
        <v>7</v>
      </c>
      <c r="E755" s="2">
        <v>15</v>
      </c>
      <c r="F755" t="str">
        <f t="shared" si="123"/>
        <v>Sunday</v>
      </c>
      <c r="G755" t="str">
        <f t="shared" si="124"/>
        <v>September</v>
      </c>
      <c r="H755" t="str">
        <f>VLOOKUP(C755,Productos!A:B,2,0)</f>
        <v>Producto E</v>
      </c>
      <c r="I755">
        <f>VLOOKUP(Ventas!C755,Productos!A:C,3,0)</f>
        <v>24</v>
      </c>
      <c r="J755">
        <f>VLOOKUP(C755,Productos!$A$1:$D$11,4,0)</f>
        <v>48</v>
      </c>
      <c r="K755" s="7" t="str">
        <f>VLOOKUP(D755,Vendedores!$A$1:$F$5000,6,0)</f>
        <v>Sanchez, Antonio</v>
      </c>
      <c r="L755" s="7">
        <f>VLOOKUP(D755,Vendedores!$A$1:$E$50000,5,0)</f>
        <v>1810</v>
      </c>
      <c r="M755">
        <f>VLOOKUP(D755,Vendedores!A:F,2,FALSE)</f>
        <v>8</v>
      </c>
      <c r="N755" s="7" t="str">
        <f>VLOOKUP(Ventas!D755,Vendedores!A:G,7,0)</f>
        <v>Pasante</v>
      </c>
      <c r="O755">
        <f>VLOOKUP(D755,Vendedores!A:H,8,0)</f>
        <v>1</v>
      </c>
      <c r="P755" s="18">
        <f t="shared" si="125"/>
        <v>57.599999999999994</v>
      </c>
      <c r="Q755" s="9">
        <f t="shared" si="121"/>
        <v>24</v>
      </c>
      <c r="R755" s="9">
        <f t="shared" si="131"/>
        <v>24</v>
      </c>
      <c r="S755" s="9">
        <f t="shared" si="126"/>
        <v>24</v>
      </c>
      <c r="T755" s="9">
        <f>VLOOKUP(O755,Comisiones!A:N,HLOOKUP(G755,Comisiones!$1:$7,2,0),0)</f>
        <v>0.17</v>
      </c>
      <c r="U755" s="9">
        <f t="shared" si="122"/>
        <v>863.99999999999989</v>
      </c>
      <c r="V755" s="9">
        <f t="shared" si="127"/>
        <v>360</v>
      </c>
      <c r="W755" s="9">
        <f t="shared" si="128"/>
        <v>146.88</v>
      </c>
      <c r="X755" s="9">
        <f t="shared" si="129"/>
        <v>357.11999999999989</v>
      </c>
      <c r="Y755" s="11">
        <f t="shared" si="130"/>
        <v>0.41333333333333327</v>
      </c>
    </row>
    <row r="756" spans="1:25" x14ac:dyDescent="0.2">
      <c r="A756" s="2">
        <v>755</v>
      </c>
      <c r="B756" s="3">
        <v>45179</v>
      </c>
      <c r="C756" s="2">
        <v>10</v>
      </c>
      <c r="D756" s="2">
        <v>9</v>
      </c>
      <c r="E756" s="2">
        <v>11</v>
      </c>
      <c r="F756" t="str">
        <f t="shared" si="123"/>
        <v>Sunday</v>
      </c>
      <c r="G756" t="str">
        <f t="shared" si="124"/>
        <v>September</v>
      </c>
      <c r="H756" t="str">
        <f>VLOOKUP(C756,Productos!A:B,2,0)</f>
        <v>Producto J</v>
      </c>
      <c r="I756">
        <f>VLOOKUP(Ventas!C756,Productos!A:C,3,0)</f>
        <v>29</v>
      </c>
      <c r="J756">
        <f>VLOOKUP(C756,Productos!$A$1:$D$11,4,0)</f>
        <v>58</v>
      </c>
      <c r="K756" s="7" t="str">
        <f>VLOOKUP(D756,Vendedores!$A$1:$F$5000,6,0)</f>
        <v>Gomez, Jose</v>
      </c>
      <c r="L756" s="7">
        <f>VLOOKUP(D756,Vendedores!$A$1:$E$50000,5,0)</f>
        <v>5400</v>
      </c>
      <c r="M756">
        <f>VLOOKUP(D756,Vendedores!A:F,2,FALSE)</f>
        <v>4</v>
      </c>
      <c r="N756" s="7" t="str">
        <f>VLOOKUP(Ventas!D756,Vendedores!A:G,7,0)</f>
        <v>Jefe</v>
      </c>
      <c r="O756">
        <f>VLOOKUP(D756,Vendedores!A:H,8,0)</f>
        <v>3</v>
      </c>
      <c r="P756" s="18">
        <f t="shared" si="125"/>
        <v>69.599999999999994</v>
      </c>
      <c r="Q756" s="9">
        <f t="shared" si="121"/>
        <v>29</v>
      </c>
      <c r="R756" s="9">
        <f t="shared" si="131"/>
        <v>29</v>
      </c>
      <c r="S756" s="9">
        <f t="shared" si="126"/>
        <v>29</v>
      </c>
      <c r="T756" s="9">
        <f>VLOOKUP(O756,Comisiones!A:N,HLOOKUP(G756,Comisiones!$1:$7,2,0),0)</f>
        <v>0.21</v>
      </c>
      <c r="U756" s="9">
        <f t="shared" si="122"/>
        <v>765.59999999999991</v>
      </c>
      <c r="V756" s="9">
        <f t="shared" si="127"/>
        <v>319</v>
      </c>
      <c r="W756" s="9">
        <f t="shared" si="128"/>
        <v>160.77599999999998</v>
      </c>
      <c r="X756" s="9">
        <f t="shared" si="129"/>
        <v>285.82399999999996</v>
      </c>
      <c r="Y756" s="11">
        <f t="shared" si="130"/>
        <v>0.37333333333333329</v>
      </c>
    </row>
    <row r="757" spans="1:25" x14ac:dyDescent="0.2">
      <c r="A757" s="2">
        <v>756</v>
      </c>
      <c r="B757" s="3">
        <v>45179</v>
      </c>
      <c r="C757" s="2">
        <v>9</v>
      </c>
      <c r="D757" s="2">
        <v>32</v>
      </c>
      <c r="E757" s="2">
        <v>10</v>
      </c>
      <c r="F757" t="str">
        <f t="shared" si="123"/>
        <v>Sunday</v>
      </c>
      <c r="G757" t="str">
        <f t="shared" si="124"/>
        <v>September</v>
      </c>
      <c r="H757" t="str">
        <f>VLOOKUP(C757,Productos!A:B,2,0)</f>
        <v>Producto I</v>
      </c>
      <c r="I757">
        <f>VLOOKUP(Ventas!C757,Productos!A:C,3,0)</f>
        <v>26</v>
      </c>
      <c r="J757">
        <f>VLOOKUP(C757,Productos!$A$1:$D$11,4,0)</f>
        <v>52</v>
      </c>
      <c r="K757" s="7" t="str">
        <f>VLOOKUP(D757,Vendedores!$A$1:$F$5000,6,0)</f>
        <v>Gomez, Javier</v>
      </c>
      <c r="L757" s="7">
        <f>VLOOKUP(D757,Vendedores!$A$1:$E$50000,5,0)</f>
        <v>1612</v>
      </c>
      <c r="M757">
        <f>VLOOKUP(D757,Vendedores!A:F,2,FALSE)</f>
        <v>8</v>
      </c>
      <c r="N757" s="7" t="str">
        <f>VLOOKUP(Ventas!D757,Vendedores!A:G,7,0)</f>
        <v>Pasante</v>
      </c>
      <c r="O757">
        <f>VLOOKUP(D757,Vendedores!A:H,8,0)</f>
        <v>1</v>
      </c>
      <c r="P757" s="18">
        <f t="shared" si="125"/>
        <v>62.4</v>
      </c>
      <c r="Q757" s="9">
        <f t="shared" si="121"/>
        <v>26</v>
      </c>
      <c r="R757" s="9">
        <f t="shared" si="131"/>
        <v>26</v>
      </c>
      <c r="S757" s="9">
        <f t="shared" si="126"/>
        <v>26</v>
      </c>
      <c r="T757" s="9">
        <f>VLOOKUP(O757,Comisiones!A:N,HLOOKUP(G757,Comisiones!$1:$7,2,0),0)</f>
        <v>0.17</v>
      </c>
      <c r="U757" s="9">
        <f t="shared" si="122"/>
        <v>624</v>
      </c>
      <c r="V757" s="9">
        <f t="shared" si="127"/>
        <v>260</v>
      </c>
      <c r="W757" s="9">
        <f t="shared" si="128"/>
        <v>106.08000000000001</v>
      </c>
      <c r="X757" s="9">
        <f t="shared" si="129"/>
        <v>257.91999999999996</v>
      </c>
      <c r="Y757" s="11">
        <f t="shared" si="130"/>
        <v>0.41333333333333327</v>
      </c>
    </row>
    <row r="758" spans="1:25" x14ac:dyDescent="0.2">
      <c r="A758" s="2">
        <v>757</v>
      </c>
      <c r="B758" s="3">
        <v>45180</v>
      </c>
      <c r="C758" s="2">
        <v>4</v>
      </c>
      <c r="D758" s="2">
        <v>18</v>
      </c>
      <c r="E758" s="2">
        <v>15</v>
      </c>
      <c r="F758" t="str">
        <f t="shared" si="123"/>
        <v>Monday</v>
      </c>
      <c r="G758" t="str">
        <f t="shared" si="124"/>
        <v>September</v>
      </c>
      <c r="H758" t="str">
        <f>VLOOKUP(C758,Productos!A:B,2,0)</f>
        <v>Producto D</v>
      </c>
      <c r="I758">
        <f>VLOOKUP(Ventas!C758,Productos!A:C,3,0)</f>
        <v>14</v>
      </c>
      <c r="J758">
        <f>VLOOKUP(C758,Productos!$A$1:$D$11,4,0)</f>
        <v>28</v>
      </c>
      <c r="K758" s="7" t="str">
        <f>VLOOKUP(D758,Vendedores!$A$1:$F$5000,6,0)</f>
        <v>Garcia, Jose</v>
      </c>
      <c r="L758" s="7">
        <f>VLOOKUP(D758,Vendedores!$A$1:$E$50000,5,0)</f>
        <v>5194</v>
      </c>
      <c r="M758">
        <f>VLOOKUP(D758,Vendedores!A:F,2,FALSE)</f>
        <v>4</v>
      </c>
      <c r="N758" s="7" t="str">
        <f>VLOOKUP(Ventas!D758,Vendedores!A:G,7,0)</f>
        <v>Jefe</v>
      </c>
      <c r="O758">
        <f>VLOOKUP(D758,Vendedores!A:H,8,0)</f>
        <v>3</v>
      </c>
      <c r="P758" s="18">
        <f t="shared" si="125"/>
        <v>28</v>
      </c>
      <c r="Q758" s="9">
        <f t="shared" si="121"/>
        <v>14</v>
      </c>
      <c r="R758" s="9">
        <f t="shared" si="131"/>
        <v>14</v>
      </c>
      <c r="S758" s="9">
        <f t="shared" si="126"/>
        <v>14</v>
      </c>
      <c r="T758" s="9">
        <f>VLOOKUP(O758,Comisiones!A:N,HLOOKUP(G758,Comisiones!$1:$7,2,0),0)</f>
        <v>0.21</v>
      </c>
      <c r="U758" s="9">
        <f t="shared" si="122"/>
        <v>420</v>
      </c>
      <c r="V758" s="9">
        <f t="shared" si="127"/>
        <v>210</v>
      </c>
      <c r="W758" s="9">
        <f t="shared" si="128"/>
        <v>88.2</v>
      </c>
      <c r="X758" s="9">
        <f t="shared" si="129"/>
        <v>121.80000000000001</v>
      </c>
      <c r="Y758" s="11">
        <f t="shared" si="130"/>
        <v>0.29000000000000004</v>
      </c>
    </row>
    <row r="759" spans="1:25" x14ac:dyDescent="0.2">
      <c r="A759" s="2">
        <v>758</v>
      </c>
      <c r="B759" s="3">
        <v>45180</v>
      </c>
      <c r="C759" s="2">
        <v>7</v>
      </c>
      <c r="D759" s="2">
        <v>5</v>
      </c>
      <c r="E759" s="2">
        <v>13</v>
      </c>
      <c r="F759" t="str">
        <f t="shared" si="123"/>
        <v>Monday</v>
      </c>
      <c r="G759" t="str">
        <f t="shared" si="124"/>
        <v>September</v>
      </c>
      <c r="H759" t="str">
        <f>VLOOKUP(C759,Productos!A:B,2,0)</f>
        <v>Producto G</v>
      </c>
      <c r="I759">
        <f>VLOOKUP(Ventas!C759,Productos!A:C,3,0)</f>
        <v>17</v>
      </c>
      <c r="J759">
        <f>VLOOKUP(C759,Productos!$A$1:$D$11,4,0)</f>
        <v>34</v>
      </c>
      <c r="K759" s="7" t="str">
        <f>VLOOKUP(D759,Vendedores!$A$1:$F$5000,6,0)</f>
        <v>Lopez, Laura</v>
      </c>
      <c r="L759" s="7">
        <f>VLOOKUP(D759,Vendedores!$A$1:$E$50000,5,0)</f>
        <v>3037</v>
      </c>
      <c r="M759">
        <f>VLOOKUP(D759,Vendedores!A:F,2,FALSE)</f>
        <v>6</v>
      </c>
      <c r="N759" s="7" t="str">
        <f>VLOOKUP(Ventas!D759,Vendedores!A:G,7,0)</f>
        <v>Vendedor Ssr</v>
      </c>
      <c r="O759">
        <f>VLOOKUP(D759,Vendedores!A:H,8,0)</f>
        <v>2</v>
      </c>
      <c r="P759" s="18">
        <f t="shared" si="125"/>
        <v>34</v>
      </c>
      <c r="Q759" s="9">
        <f t="shared" si="121"/>
        <v>17</v>
      </c>
      <c r="R759" s="9">
        <f t="shared" si="131"/>
        <v>17</v>
      </c>
      <c r="S759" s="9">
        <f t="shared" si="126"/>
        <v>17</v>
      </c>
      <c r="T759" s="9">
        <f>VLOOKUP(O759,Comisiones!A:N,HLOOKUP(G759,Comisiones!$1:$7,2,0),0)</f>
        <v>0.19</v>
      </c>
      <c r="U759" s="9">
        <f t="shared" si="122"/>
        <v>442</v>
      </c>
      <c r="V759" s="9">
        <f t="shared" si="127"/>
        <v>221</v>
      </c>
      <c r="W759" s="9">
        <f t="shared" si="128"/>
        <v>83.98</v>
      </c>
      <c r="X759" s="9">
        <f t="shared" si="129"/>
        <v>137.01999999999998</v>
      </c>
      <c r="Y759" s="11">
        <f t="shared" si="130"/>
        <v>0.30999999999999994</v>
      </c>
    </row>
    <row r="760" spans="1:25" x14ac:dyDescent="0.2">
      <c r="A760" s="2">
        <v>759</v>
      </c>
      <c r="B760" s="3">
        <v>45180</v>
      </c>
      <c r="C760" s="2">
        <v>4</v>
      </c>
      <c r="D760" s="2">
        <v>27</v>
      </c>
      <c r="E760" s="2">
        <v>16</v>
      </c>
      <c r="F760" t="str">
        <f t="shared" si="123"/>
        <v>Monday</v>
      </c>
      <c r="G760" t="str">
        <f t="shared" si="124"/>
        <v>September</v>
      </c>
      <c r="H760" t="str">
        <f>VLOOKUP(C760,Productos!A:B,2,0)</f>
        <v>Producto D</v>
      </c>
      <c r="I760">
        <f>VLOOKUP(Ventas!C760,Productos!A:C,3,0)</f>
        <v>14</v>
      </c>
      <c r="J760">
        <f>VLOOKUP(C760,Productos!$A$1:$D$11,4,0)</f>
        <v>28</v>
      </c>
      <c r="K760" s="7" t="str">
        <f>VLOOKUP(D760,Vendedores!$A$1:$F$5000,6,0)</f>
        <v>Martin, Antonio</v>
      </c>
      <c r="L760" s="7">
        <f>VLOOKUP(D760,Vendedores!$A$1:$E$50000,5,0)</f>
        <v>1057</v>
      </c>
      <c r="M760">
        <f>VLOOKUP(D760,Vendedores!A:F,2,FALSE)</f>
        <v>8</v>
      </c>
      <c r="N760" s="7" t="str">
        <f>VLOOKUP(Ventas!D760,Vendedores!A:G,7,0)</f>
        <v>Pasante</v>
      </c>
      <c r="O760">
        <f>VLOOKUP(D760,Vendedores!A:H,8,0)</f>
        <v>1</v>
      </c>
      <c r="P760" s="18">
        <f t="shared" si="125"/>
        <v>28</v>
      </c>
      <c r="Q760" s="9">
        <f t="shared" si="121"/>
        <v>14</v>
      </c>
      <c r="R760" s="9">
        <f t="shared" si="131"/>
        <v>14</v>
      </c>
      <c r="S760" s="9">
        <f t="shared" si="126"/>
        <v>14</v>
      </c>
      <c r="T760" s="9">
        <f>VLOOKUP(O760,Comisiones!A:N,HLOOKUP(G760,Comisiones!$1:$7,2,0),0)</f>
        <v>0.17</v>
      </c>
      <c r="U760" s="9">
        <f t="shared" si="122"/>
        <v>448</v>
      </c>
      <c r="V760" s="9">
        <f t="shared" si="127"/>
        <v>224</v>
      </c>
      <c r="W760" s="9">
        <f t="shared" si="128"/>
        <v>76.160000000000011</v>
      </c>
      <c r="X760" s="9">
        <f t="shared" si="129"/>
        <v>147.83999999999997</v>
      </c>
      <c r="Y760" s="11">
        <f t="shared" si="130"/>
        <v>0.32999999999999996</v>
      </c>
    </row>
    <row r="761" spans="1:25" x14ac:dyDescent="0.2">
      <c r="A761" s="2">
        <v>760</v>
      </c>
      <c r="B761" s="3">
        <v>45181</v>
      </c>
      <c r="C761" s="2">
        <v>1</v>
      </c>
      <c r="D761" s="2">
        <v>24</v>
      </c>
      <c r="E761" s="2">
        <v>15</v>
      </c>
      <c r="F761" t="str">
        <f t="shared" si="123"/>
        <v>Tuesday</v>
      </c>
      <c r="G761" t="str">
        <f t="shared" si="124"/>
        <v>September</v>
      </c>
      <c r="H761" t="str">
        <f>VLOOKUP(C761,Productos!A:B,2,0)</f>
        <v>Producto A</v>
      </c>
      <c r="I761">
        <f>VLOOKUP(Ventas!C761,Productos!A:C,3,0)</f>
        <v>10</v>
      </c>
      <c r="J761">
        <f>VLOOKUP(C761,Productos!$A$1:$D$11,4,0)</f>
        <v>20</v>
      </c>
      <c r="K761" s="7" t="str">
        <f>VLOOKUP(D761,Vendedores!$A$1:$F$5000,6,0)</f>
        <v>Sanchez, Isabel</v>
      </c>
      <c r="L761" s="7">
        <f>VLOOKUP(D761,Vendedores!$A$1:$E$50000,5,0)</f>
        <v>4875</v>
      </c>
      <c r="M761">
        <f>VLOOKUP(D761,Vendedores!A:F,2,FALSE)</f>
        <v>5</v>
      </c>
      <c r="N761" s="7" t="str">
        <f>VLOOKUP(Ventas!D761,Vendedores!A:G,7,0)</f>
        <v>Vendedor Sr</v>
      </c>
      <c r="O761">
        <f>VLOOKUP(D761,Vendedores!A:H,8,0)</f>
        <v>2</v>
      </c>
      <c r="P761" s="18">
        <f t="shared" si="125"/>
        <v>20</v>
      </c>
      <c r="Q761" s="9">
        <f t="shared" si="121"/>
        <v>10</v>
      </c>
      <c r="R761" s="9">
        <f t="shared" si="131"/>
        <v>10</v>
      </c>
      <c r="S761" s="9">
        <f t="shared" si="126"/>
        <v>10</v>
      </c>
      <c r="T761" s="9">
        <f>VLOOKUP(O761,Comisiones!A:N,HLOOKUP(G761,Comisiones!$1:$7,2,0),0)</f>
        <v>0.19</v>
      </c>
      <c r="U761" s="9">
        <f t="shared" si="122"/>
        <v>300</v>
      </c>
      <c r="V761" s="9">
        <f t="shared" si="127"/>
        <v>150</v>
      </c>
      <c r="W761" s="9">
        <f t="shared" si="128"/>
        <v>57</v>
      </c>
      <c r="X761" s="9">
        <f t="shared" si="129"/>
        <v>93</v>
      </c>
      <c r="Y761" s="11">
        <f t="shared" si="130"/>
        <v>0.31</v>
      </c>
    </row>
    <row r="762" spans="1:25" x14ac:dyDescent="0.2">
      <c r="A762" s="2">
        <v>761</v>
      </c>
      <c r="B762" s="3">
        <v>45181</v>
      </c>
      <c r="C762" s="2">
        <v>6</v>
      </c>
      <c r="D762" s="2">
        <v>36</v>
      </c>
      <c r="E762" s="2">
        <v>23</v>
      </c>
      <c r="F762" t="str">
        <f t="shared" si="123"/>
        <v>Tuesday</v>
      </c>
      <c r="G762" t="str">
        <f t="shared" si="124"/>
        <v>September</v>
      </c>
      <c r="H762" t="str">
        <f>VLOOKUP(C762,Productos!A:B,2,0)</f>
        <v>Producto F</v>
      </c>
      <c r="I762">
        <f>VLOOKUP(Ventas!C762,Productos!A:C,3,0)</f>
        <v>16</v>
      </c>
      <c r="J762">
        <f>VLOOKUP(C762,Productos!$A$1:$D$11,4,0)</f>
        <v>32</v>
      </c>
      <c r="K762" s="7" t="str">
        <f>VLOOKUP(D762,Vendedores!$A$1:$F$5000,6,0)</f>
        <v>Rodriguez, Francisco</v>
      </c>
      <c r="L762" s="7">
        <f>VLOOKUP(D762,Vendedores!$A$1:$E$50000,5,0)</f>
        <v>1898</v>
      </c>
      <c r="M762">
        <f>VLOOKUP(D762,Vendedores!A:F,2,FALSE)</f>
        <v>8</v>
      </c>
      <c r="N762" s="7" t="str">
        <f>VLOOKUP(Ventas!D762,Vendedores!A:G,7,0)</f>
        <v>Pasante</v>
      </c>
      <c r="O762">
        <f>VLOOKUP(D762,Vendedores!A:H,8,0)</f>
        <v>1</v>
      </c>
      <c r="P762" s="18">
        <f t="shared" si="125"/>
        <v>32</v>
      </c>
      <c r="Q762" s="9">
        <f t="shared" si="121"/>
        <v>16</v>
      </c>
      <c r="R762" s="9">
        <f t="shared" si="131"/>
        <v>16</v>
      </c>
      <c r="S762" s="9">
        <f t="shared" si="126"/>
        <v>16</v>
      </c>
      <c r="T762" s="9">
        <f>VLOOKUP(O762,Comisiones!A:N,HLOOKUP(G762,Comisiones!$1:$7,2,0),0)</f>
        <v>0.17</v>
      </c>
      <c r="U762" s="9">
        <f t="shared" si="122"/>
        <v>736</v>
      </c>
      <c r="V762" s="9">
        <f t="shared" si="127"/>
        <v>368</v>
      </c>
      <c r="W762" s="9">
        <f t="shared" si="128"/>
        <v>125.12</v>
      </c>
      <c r="X762" s="9">
        <f t="shared" si="129"/>
        <v>242.88</v>
      </c>
      <c r="Y762" s="11">
        <f t="shared" si="130"/>
        <v>0.33</v>
      </c>
    </row>
    <row r="763" spans="1:25" x14ac:dyDescent="0.2">
      <c r="A763" s="2">
        <v>762</v>
      </c>
      <c r="B763" s="3">
        <v>45181</v>
      </c>
      <c r="C763" s="2">
        <v>3</v>
      </c>
      <c r="D763" s="2">
        <v>27</v>
      </c>
      <c r="E763" s="2">
        <v>20</v>
      </c>
      <c r="F763" t="str">
        <f t="shared" si="123"/>
        <v>Tuesday</v>
      </c>
      <c r="G763" t="str">
        <f t="shared" si="124"/>
        <v>September</v>
      </c>
      <c r="H763" t="str">
        <f>VLOOKUP(C763,Productos!A:B,2,0)</f>
        <v>Producto C</v>
      </c>
      <c r="I763">
        <f>VLOOKUP(Ventas!C763,Productos!A:C,3,0)</f>
        <v>23</v>
      </c>
      <c r="J763">
        <f>VLOOKUP(C763,Productos!$A$1:$D$11,4,0)</f>
        <v>46</v>
      </c>
      <c r="K763" s="7" t="str">
        <f>VLOOKUP(D763,Vendedores!$A$1:$F$5000,6,0)</f>
        <v>Martin, Antonio</v>
      </c>
      <c r="L763" s="7">
        <f>VLOOKUP(D763,Vendedores!$A$1:$E$50000,5,0)</f>
        <v>1057</v>
      </c>
      <c r="M763">
        <f>VLOOKUP(D763,Vendedores!A:F,2,FALSE)</f>
        <v>8</v>
      </c>
      <c r="N763" s="7" t="str">
        <f>VLOOKUP(Ventas!D763,Vendedores!A:G,7,0)</f>
        <v>Pasante</v>
      </c>
      <c r="O763">
        <f>VLOOKUP(D763,Vendedores!A:H,8,0)</f>
        <v>1</v>
      </c>
      <c r="P763" s="18">
        <f t="shared" si="125"/>
        <v>46</v>
      </c>
      <c r="Q763" s="9">
        <f t="shared" si="121"/>
        <v>23</v>
      </c>
      <c r="R763" s="9">
        <f t="shared" si="131"/>
        <v>23</v>
      </c>
      <c r="S763" s="9">
        <f t="shared" si="126"/>
        <v>23</v>
      </c>
      <c r="T763" s="9">
        <f>VLOOKUP(O763,Comisiones!A:N,HLOOKUP(G763,Comisiones!$1:$7,2,0),0)</f>
        <v>0.17</v>
      </c>
      <c r="U763" s="9">
        <f t="shared" si="122"/>
        <v>920</v>
      </c>
      <c r="V763" s="9">
        <f t="shared" si="127"/>
        <v>460</v>
      </c>
      <c r="W763" s="9">
        <f t="shared" si="128"/>
        <v>156.4</v>
      </c>
      <c r="X763" s="9">
        <f t="shared" si="129"/>
        <v>303.60000000000002</v>
      </c>
      <c r="Y763" s="11">
        <f t="shared" si="130"/>
        <v>0.33</v>
      </c>
    </row>
    <row r="764" spans="1:25" x14ac:dyDescent="0.2">
      <c r="A764" s="2">
        <v>763</v>
      </c>
      <c r="B764" s="3">
        <v>45182</v>
      </c>
      <c r="C764" s="2">
        <v>8</v>
      </c>
      <c r="D764" s="2">
        <v>14</v>
      </c>
      <c r="E764" s="2">
        <v>15</v>
      </c>
      <c r="F764" t="str">
        <f t="shared" si="123"/>
        <v>Wednesday</v>
      </c>
      <c r="G764" t="str">
        <f t="shared" si="124"/>
        <v>September</v>
      </c>
      <c r="H764" t="str">
        <f>VLOOKUP(C764,Productos!A:B,2,0)</f>
        <v>Producto H</v>
      </c>
      <c r="I764">
        <f>VLOOKUP(Ventas!C764,Productos!A:C,3,0)</f>
        <v>14</v>
      </c>
      <c r="J764">
        <f>VLOOKUP(C764,Productos!$A$1:$D$11,4,0)</f>
        <v>28</v>
      </c>
      <c r="K764" s="7" t="str">
        <f>VLOOKUP(D764,Vendedores!$A$1:$F$5000,6,0)</f>
        <v>Fernandez, Teresa</v>
      </c>
      <c r="L764" s="7">
        <f>VLOOKUP(D764,Vendedores!$A$1:$E$50000,5,0)</f>
        <v>7062</v>
      </c>
      <c r="M764">
        <f>VLOOKUP(D764,Vendedores!A:F,2,FALSE)</f>
        <v>2</v>
      </c>
      <c r="N764" s="7" t="str">
        <f>VLOOKUP(Ventas!D764,Vendedores!A:G,7,0)</f>
        <v>Director</v>
      </c>
      <c r="O764">
        <f>VLOOKUP(D764,Vendedores!A:H,8,0)</f>
        <v>4</v>
      </c>
      <c r="P764" s="18">
        <f t="shared" si="125"/>
        <v>25.2</v>
      </c>
      <c r="Q764" s="9">
        <f t="shared" si="121"/>
        <v>14</v>
      </c>
      <c r="R764" s="9">
        <f t="shared" si="131"/>
        <v>14</v>
      </c>
      <c r="S764" s="9">
        <f t="shared" si="126"/>
        <v>14</v>
      </c>
      <c r="T764" s="9">
        <f>VLOOKUP(O764,Comisiones!A:N,HLOOKUP(G764,Comisiones!$1:$7,2,0),0)</f>
        <v>0.23</v>
      </c>
      <c r="U764" s="9">
        <f t="shared" si="122"/>
        <v>378</v>
      </c>
      <c r="V764" s="9">
        <f t="shared" si="127"/>
        <v>210</v>
      </c>
      <c r="W764" s="9">
        <f t="shared" si="128"/>
        <v>86.94</v>
      </c>
      <c r="X764" s="9">
        <f t="shared" si="129"/>
        <v>81.06</v>
      </c>
      <c r="Y764" s="11">
        <f t="shared" si="130"/>
        <v>0.21444444444444444</v>
      </c>
    </row>
    <row r="765" spans="1:25" x14ac:dyDescent="0.2">
      <c r="A765" s="2">
        <v>764</v>
      </c>
      <c r="B765" s="3">
        <v>45182</v>
      </c>
      <c r="C765" s="2">
        <v>4</v>
      </c>
      <c r="D765" s="2">
        <v>35</v>
      </c>
      <c r="E765" s="2">
        <v>8</v>
      </c>
      <c r="F765" t="str">
        <f t="shared" si="123"/>
        <v>Wednesday</v>
      </c>
      <c r="G765" t="str">
        <f t="shared" si="124"/>
        <v>September</v>
      </c>
      <c r="H765" t="str">
        <f>VLOOKUP(C765,Productos!A:B,2,0)</f>
        <v>Producto D</v>
      </c>
      <c r="I765">
        <f>VLOOKUP(Ventas!C765,Productos!A:C,3,0)</f>
        <v>14</v>
      </c>
      <c r="J765">
        <f>VLOOKUP(C765,Productos!$A$1:$D$11,4,0)</f>
        <v>28</v>
      </c>
      <c r="K765" s="7" t="str">
        <f>VLOOKUP(D765,Vendedores!$A$1:$F$5000,6,0)</f>
        <v>Garcia, David</v>
      </c>
      <c r="L765" s="7">
        <f>VLOOKUP(D765,Vendedores!$A$1:$E$50000,5,0)</f>
        <v>2383</v>
      </c>
      <c r="M765">
        <f>VLOOKUP(D765,Vendedores!A:F,2,FALSE)</f>
        <v>7</v>
      </c>
      <c r="N765" s="7" t="str">
        <f>VLOOKUP(Ventas!D765,Vendedores!A:G,7,0)</f>
        <v>Vendedor Jr</v>
      </c>
      <c r="O765">
        <f>VLOOKUP(D765,Vendedores!A:H,8,0)</f>
        <v>2</v>
      </c>
      <c r="P765" s="18">
        <f t="shared" si="125"/>
        <v>28</v>
      </c>
      <c r="Q765" s="9">
        <f t="shared" si="121"/>
        <v>14</v>
      </c>
      <c r="R765" s="9">
        <f t="shared" si="131"/>
        <v>14</v>
      </c>
      <c r="S765" s="9">
        <f t="shared" si="126"/>
        <v>14</v>
      </c>
      <c r="T765" s="9">
        <f>VLOOKUP(O765,Comisiones!A:N,HLOOKUP(G765,Comisiones!$1:$7,2,0),0)</f>
        <v>0.19</v>
      </c>
      <c r="U765" s="9">
        <f t="shared" si="122"/>
        <v>224</v>
      </c>
      <c r="V765" s="9">
        <f t="shared" si="127"/>
        <v>112</v>
      </c>
      <c r="W765" s="9">
        <f t="shared" si="128"/>
        <v>42.56</v>
      </c>
      <c r="X765" s="9">
        <f t="shared" si="129"/>
        <v>69.44</v>
      </c>
      <c r="Y765" s="11">
        <f t="shared" si="130"/>
        <v>0.31</v>
      </c>
    </row>
    <row r="766" spans="1:25" x14ac:dyDescent="0.2">
      <c r="A766" s="2">
        <v>765</v>
      </c>
      <c r="B766" s="3">
        <v>45182</v>
      </c>
      <c r="C766" s="2">
        <v>10</v>
      </c>
      <c r="D766" s="2">
        <v>40</v>
      </c>
      <c r="E766" s="2">
        <v>13</v>
      </c>
      <c r="F766" t="str">
        <f t="shared" si="123"/>
        <v>Wednesday</v>
      </c>
      <c r="G766" t="str">
        <f t="shared" si="124"/>
        <v>September</v>
      </c>
      <c r="H766" t="str">
        <f>VLOOKUP(C766,Productos!A:B,2,0)</f>
        <v>Producto J</v>
      </c>
      <c r="I766">
        <f>VLOOKUP(Ventas!C766,Productos!A:C,3,0)</f>
        <v>29</v>
      </c>
      <c r="J766">
        <f>VLOOKUP(C766,Productos!$A$1:$D$11,4,0)</f>
        <v>58</v>
      </c>
      <c r="K766" s="7" t="str">
        <f>VLOOKUP(D766,Vendedores!$A$1:$F$5000,6,0)</f>
        <v>Martin, Carmen</v>
      </c>
      <c r="L766" s="7">
        <f>VLOOKUP(D766,Vendedores!$A$1:$E$50000,5,0)</f>
        <v>1598</v>
      </c>
      <c r="M766">
        <f>VLOOKUP(D766,Vendedores!A:F,2,FALSE)</f>
        <v>8</v>
      </c>
      <c r="N766" s="7" t="str">
        <f>VLOOKUP(Ventas!D766,Vendedores!A:G,7,0)</f>
        <v>Pasante</v>
      </c>
      <c r="O766">
        <f>VLOOKUP(D766,Vendedores!A:H,8,0)</f>
        <v>1</v>
      </c>
      <c r="P766" s="18">
        <f t="shared" si="125"/>
        <v>58</v>
      </c>
      <c r="Q766" s="9">
        <f t="shared" si="121"/>
        <v>29</v>
      </c>
      <c r="R766" s="9">
        <f t="shared" si="131"/>
        <v>29</v>
      </c>
      <c r="S766" s="9">
        <f t="shared" si="126"/>
        <v>29</v>
      </c>
      <c r="T766" s="9">
        <f>VLOOKUP(O766,Comisiones!A:N,HLOOKUP(G766,Comisiones!$1:$7,2,0),0)</f>
        <v>0.17</v>
      </c>
      <c r="U766" s="9">
        <f t="shared" si="122"/>
        <v>754</v>
      </c>
      <c r="V766" s="9">
        <f t="shared" si="127"/>
        <v>377</v>
      </c>
      <c r="W766" s="9">
        <f t="shared" si="128"/>
        <v>128.18</v>
      </c>
      <c r="X766" s="9">
        <f t="shared" si="129"/>
        <v>248.82</v>
      </c>
      <c r="Y766" s="11">
        <f t="shared" si="130"/>
        <v>0.33</v>
      </c>
    </row>
    <row r="767" spans="1:25" x14ac:dyDescent="0.2">
      <c r="A767" s="2">
        <v>766</v>
      </c>
      <c r="B767" s="3">
        <v>45183</v>
      </c>
      <c r="C767" s="2">
        <v>10</v>
      </c>
      <c r="D767" s="2">
        <v>10</v>
      </c>
      <c r="E767" s="2">
        <v>14</v>
      </c>
      <c r="F767" t="str">
        <f t="shared" si="123"/>
        <v>Thursday</v>
      </c>
      <c r="G767" t="str">
        <f t="shared" si="124"/>
        <v>September</v>
      </c>
      <c r="H767" t="str">
        <f>VLOOKUP(C767,Productos!A:B,2,0)</f>
        <v>Producto J</v>
      </c>
      <c r="I767">
        <f>VLOOKUP(Ventas!C767,Productos!A:C,3,0)</f>
        <v>29</v>
      </c>
      <c r="J767">
        <f>VLOOKUP(C767,Productos!$A$1:$D$11,4,0)</f>
        <v>58</v>
      </c>
      <c r="K767" s="7" t="str">
        <f>VLOOKUP(D767,Vendedores!$A$1:$F$5000,6,0)</f>
        <v>Martin, Francisco</v>
      </c>
      <c r="L767" s="7">
        <f>VLOOKUP(D767,Vendedores!$A$1:$E$50000,5,0)</f>
        <v>4384</v>
      </c>
      <c r="M767">
        <f>VLOOKUP(D767,Vendedores!A:F,2,FALSE)</f>
        <v>5</v>
      </c>
      <c r="N767" s="7" t="str">
        <f>VLOOKUP(Ventas!D767,Vendedores!A:G,7,0)</f>
        <v>Vendedor Sr</v>
      </c>
      <c r="O767">
        <f>VLOOKUP(D767,Vendedores!A:H,8,0)</f>
        <v>2</v>
      </c>
      <c r="P767" s="18">
        <f t="shared" si="125"/>
        <v>58</v>
      </c>
      <c r="Q767" s="9">
        <f t="shared" si="121"/>
        <v>29</v>
      </c>
      <c r="R767" s="9">
        <f t="shared" si="131"/>
        <v>29</v>
      </c>
      <c r="S767" s="9">
        <f t="shared" si="126"/>
        <v>29</v>
      </c>
      <c r="T767" s="9">
        <f>VLOOKUP(O767,Comisiones!A:N,HLOOKUP(G767,Comisiones!$1:$7,2,0),0)</f>
        <v>0.19</v>
      </c>
      <c r="U767" s="9">
        <f t="shared" si="122"/>
        <v>812</v>
      </c>
      <c r="V767" s="9">
        <f t="shared" si="127"/>
        <v>406</v>
      </c>
      <c r="W767" s="9">
        <f t="shared" si="128"/>
        <v>154.28</v>
      </c>
      <c r="X767" s="9">
        <f t="shared" si="129"/>
        <v>251.72000000000003</v>
      </c>
      <c r="Y767" s="11">
        <f t="shared" si="130"/>
        <v>0.31000000000000005</v>
      </c>
    </row>
    <row r="768" spans="1:25" x14ac:dyDescent="0.2">
      <c r="A768" s="2">
        <v>767</v>
      </c>
      <c r="B768" s="3">
        <v>45183</v>
      </c>
      <c r="C768" s="2">
        <v>7</v>
      </c>
      <c r="D768" s="2">
        <v>26</v>
      </c>
      <c r="E768" s="2">
        <v>22</v>
      </c>
      <c r="F768" t="str">
        <f t="shared" si="123"/>
        <v>Thursday</v>
      </c>
      <c r="G768" t="str">
        <f t="shared" si="124"/>
        <v>September</v>
      </c>
      <c r="H768" t="str">
        <f>VLOOKUP(C768,Productos!A:B,2,0)</f>
        <v>Producto G</v>
      </c>
      <c r="I768">
        <f>VLOOKUP(Ventas!C768,Productos!A:C,3,0)</f>
        <v>17</v>
      </c>
      <c r="J768">
        <f>VLOOKUP(C768,Productos!$A$1:$D$11,4,0)</f>
        <v>34</v>
      </c>
      <c r="K768" s="7" t="str">
        <f>VLOOKUP(D768,Vendedores!$A$1:$F$5000,6,0)</f>
        <v>Gomez, Pilar</v>
      </c>
      <c r="L768" s="7">
        <f>VLOOKUP(D768,Vendedores!$A$1:$E$50000,5,0)</f>
        <v>2557</v>
      </c>
      <c r="M768">
        <f>VLOOKUP(D768,Vendedores!A:F,2,FALSE)</f>
        <v>7</v>
      </c>
      <c r="N768" s="7" t="str">
        <f>VLOOKUP(Ventas!D768,Vendedores!A:G,7,0)</f>
        <v>Vendedor Jr</v>
      </c>
      <c r="O768">
        <f>VLOOKUP(D768,Vendedores!A:H,8,0)</f>
        <v>2</v>
      </c>
      <c r="P768" s="18">
        <f t="shared" si="125"/>
        <v>34</v>
      </c>
      <c r="Q768" s="9">
        <f t="shared" si="121"/>
        <v>17</v>
      </c>
      <c r="R768" s="9">
        <f t="shared" si="131"/>
        <v>17</v>
      </c>
      <c r="S768" s="9">
        <f t="shared" si="126"/>
        <v>17</v>
      </c>
      <c r="T768" s="9">
        <f>VLOOKUP(O768,Comisiones!A:N,HLOOKUP(G768,Comisiones!$1:$7,2,0),0)</f>
        <v>0.19</v>
      </c>
      <c r="U768" s="9">
        <f t="shared" si="122"/>
        <v>748</v>
      </c>
      <c r="V768" s="9">
        <f t="shared" si="127"/>
        <v>374</v>
      </c>
      <c r="W768" s="9">
        <f t="shared" si="128"/>
        <v>142.12</v>
      </c>
      <c r="X768" s="9">
        <f t="shared" si="129"/>
        <v>231.88</v>
      </c>
      <c r="Y768" s="11">
        <f t="shared" si="130"/>
        <v>0.31</v>
      </c>
    </row>
    <row r="769" spans="1:25" x14ac:dyDescent="0.2">
      <c r="A769" s="2">
        <v>768</v>
      </c>
      <c r="B769" s="3">
        <v>45183</v>
      </c>
      <c r="C769" s="2">
        <v>7</v>
      </c>
      <c r="D769" s="2">
        <v>6</v>
      </c>
      <c r="E769" s="2">
        <v>14</v>
      </c>
      <c r="F769" t="str">
        <f t="shared" si="123"/>
        <v>Thursday</v>
      </c>
      <c r="G769" t="str">
        <f t="shared" si="124"/>
        <v>September</v>
      </c>
      <c r="H769" t="str">
        <f>VLOOKUP(C769,Productos!A:B,2,0)</f>
        <v>Producto G</v>
      </c>
      <c r="I769">
        <f>VLOOKUP(Ventas!C769,Productos!A:C,3,0)</f>
        <v>17</v>
      </c>
      <c r="J769">
        <f>VLOOKUP(C769,Productos!$A$1:$D$11,4,0)</f>
        <v>34</v>
      </c>
      <c r="K769" s="7" t="str">
        <f>VLOOKUP(D769,Vendedores!$A$1:$F$5000,6,0)</f>
        <v>Martinez, Pilar</v>
      </c>
      <c r="L769" s="7">
        <f>VLOOKUP(D769,Vendedores!$A$1:$E$50000,5,0)</f>
        <v>2700</v>
      </c>
      <c r="M769">
        <f>VLOOKUP(D769,Vendedores!A:F,2,FALSE)</f>
        <v>2</v>
      </c>
      <c r="N769" s="7" t="str">
        <f>VLOOKUP(Ventas!D769,Vendedores!A:G,7,0)</f>
        <v>Director</v>
      </c>
      <c r="O769">
        <f>VLOOKUP(D769,Vendedores!A:H,8,0)</f>
        <v>4</v>
      </c>
      <c r="P769" s="18">
        <f t="shared" si="125"/>
        <v>30.6</v>
      </c>
      <c r="Q769" s="9">
        <f t="shared" si="121"/>
        <v>17</v>
      </c>
      <c r="R769" s="9">
        <f t="shared" si="131"/>
        <v>17</v>
      </c>
      <c r="S769" s="9">
        <f t="shared" si="126"/>
        <v>17</v>
      </c>
      <c r="T769" s="9">
        <f>VLOOKUP(O769,Comisiones!A:N,HLOOKUP(G769,Comisiones!$1:$7,2,0),0)</f>
        <v>0.23</v>
      </c>
      <c r="U769" s="9">
        <f t="shared" si="122"/>
        <v>428.40000000000003</v>
      </c>
      <c r="V769" s="9">
        <f t="shared" si="127"/>
        <v>238</v>
      </c>
      <c r="W769" s="9">
        <f t="shared" si="128"/>
        <v>98.532000000000011</v>
      </c>
      <c r="X769" s="9">
        <f t="shared" si="129"/>
        <v>91.867999999999995</v>
      </c>
      <c r="Y769" s="11">
        <f t="shared" si="130"/>
        <v>0.21444444444444441</v>
      </c>
    </row>
    <row r="770" spans="1:25" x14ac:dyDescent="0.2">
      <c r="A770" s="2">
        <v>769</v>
      </c>
      <c r="B770" s="3">
        <v>45184</v>
      </c>
      <c r="C770" s="2">
        <v>4</v>
      </c>
      <c r="D770" s="2">
        <v>33</v>
      </c>
      <c r="E770" s="2">
        <v>18</v>
      </c>
      <c r="F770" t="str">
        <f t="shared" si="123"/>
        <v>Friday</v>
      </c>
      <c r="G770" t="str">
        <f t="shared" si="124"/>
        <v>September</v>
      </c>
      <c r="H770" t="str">
        <f>VLOOKUP(C770,Productos!A:B,2,0)</f>
        <v>Producto D</v>
      </c>
      <c r="I770">
        <f>VLOOKUP(Ventas!C770,Productos!A:C,3,0)</f>
        <v>14</v>
      </c>
      <c r="J770">
        <f>VLOOKUP(C770,Productos!$A$1:$D$11,4,0)</f>
        <v>28</v>
      </c>
      <c r="K770" s="7" t="str">
        <f>VLOOKUP(D770,Vendedores!$A$1:$F$5000,6,0)</f>
        <v>Martin, Josefa</v>
      </c>
      <c r="L770" s="7">
        <f>VLOOKUP(D770,Vendedores!$A$1:$E$50000,5,0)</f>
        <v>4217</v>
      </c>
      <c r="M770">
        <f>VLOOKUP(D770,Vendedores!A:F,2,FALSE)</f>
        <v>5</v>
      </c>
      <c r="N770" s="7" t="str">
        <f>VLOOKUP(Ventas!D770,Vendedores!A:G,7,0)</f>
        <v>Vendedor Sr</v>
      </c>
      <c r="O770">
        <f>VLOOKUP(D770,Vendedores!A:H,8,0)</f>
        <v>2</v>
      </c>
      <c r="P770" s="18">
        <f t="shared" si="125"/>
        <v>28</v>
      </c>
      <c r="Q770" s="9">
        <f t="shared" ref="Q770:Q833" si="132">IF(AND(OR(H770="Producto A",H770="Producto B",H770="Producto C",H770="Producto D"),OR(G770="June",G770="July",G770="August")),I770 * 1.05,I770)</f>
        <v>14</v>
      </c>
      <c r="R770" s="9">
        <f t="shared" si="131"/>
        <v>14</v>
      </c>
      <c r="S770" s="9">
        <f t="shared" si="126"/>
        <v>14</v>
      </c>
      <c r="T770" s="9">
        <f>VLOOKUP(O770,Comisiones!A:N,HLOOKUP(G770,Comisiones!$1:$7,2,0),0)</f>
        <v>0.19</v>
      </c>
      <c r="U770" s="9">
        <f t="shared" ref="U770:U833" si="133">P770*E770</f>
        <v>504</v>
      </c>
      <c r="V770" s="9">
        <f t="shared" si="127"/>
        <v>252</v>
      </c>
      <c r="W770" s="9">
        <f t="shared" si="128"/>
        <v>95.76</v>
      </c>
      <c r="X770" s="9">
        <f t="shared" si="129"/>
        <v>156.24</v>
      </c>
      <c r="Y770" s="11">
        <f t="shared" si="130"/>
        <v>0.31</v>
      </c>
    </row>
    <row r="771" spans="1:25" x14ac:dyDescent="0.2">
      <c r="A771" s="2">
        <v>770</v>
      </c>
      <c r="B771" s="3">
        <v>45184</v>
      </c>
      <c r="C771" s="2">
        <v>2</v>
      </c>
      <c r="D771" s="2">
        <v>37</v>
      </c>
      <c r="E771" s="2">
        <v>15</v>
      </c>
      <c r="F771" t="str">
        <f t="shared" ref="F771:F834" si="134">TEXT(B:B,"dddd")</f>
        <v>Friday</v>
      </c>
      <c r="G771" t="str">
        <f t="shared" ref="G771:G834" si="135">TEXT(B:B,"mmmm")</f>
        <v>September</v>
      </c>
      <c r="H771" t="str">
        <f>VLOOKUP(C771,Productos!A:B,2,0)</f>
        <v>Producto B</v>
      </c>
      <c r="I771">
        <f>VLOOKUP(Ventas!C771,Productos!A:C,3,0)</f>
        <v>14</v>
      </c>
      <c r="J771">
        <f>VLOOKUP(C771,Productos!$A$1:$D$11,4,0)</f>
        <v>28</v>
      </c>
      <c r="K771" s="7" t="str">
        <f>VLOOKUP(D771,Vendedores!$A$1:$F$5000,6,0)</f>
        <v>Gonzalez, Lionel</v>
      </c>
      <c r="L771" s="7">
        <f>VLOOKUP(D771,Vendedores!$A$1:$E$50000,5,0)</f>
        <v>4073</v>
      </c>
      <c r="M771">
        <f>VLOOKUP(D771,Vendedores!A:F,2,FALSE)</f>
        <v>5</v>
      </c>
      <c r="N771" s="7" t="str">
        <f>VLOOKUP(Ventas!D771,Vendedores!A:G,7,0)</f>
        <v>Vendedor Sr</v>
      </c>
      <c r="O771">
        <f>VLOOKUP(D771,Vendedores!A:H,8,0)</f>
        <v>2</v>
      </c>
      <c r="P771" s="18">
        <f t="shared" ref="P771:P834" si="136">IF(OR(M771=1,M771=2,M771=3),J771*0.9,IF(F771="Sunday",J771*1.2,J771))</f>
        <v>28</v>
      </c>
      <c r="Q771" s="9">
        <f t="shared" si="132"/>
        <v>14</v>
      </c>
      <c r="R771" s="9">
        <f t="shared" si="131"/>
        <v>14</v>
      </c>
      <c r="S771" s="9">
        <f t="shared" ref="S771:S834" si="137">IF(AND(OR(C771=1,C771=2,C771=3,C771=4),OR(G771="June",G771="July",G771="August")),I771*1.05,IF(AND(OR(C771=5,C771=6,C771=7,C771=8),OR(G771="December",G771="January",G771="February")),I771*1.07,IF(AND(OR(C771=9,C771=10),OR(G771=G771="December",G771="January",G771="February")),I771*1.1,I771)))</f>
        <v>14</v>
      </c>
      <c r="T771" s="9">
        <f>VLOOKUP(O771,Comisiones!A:N,HLOOKUP(G771,Comisiones!$1:$7,2,0),0)</f>
        <v>0.19</v>
      </c>
      <c r="U771" s="9">
        <f t="shared" si="133"/>
        <v>420</v>
      </c>
      <c r="V771" s="9">
        <f t="shared" ref="V771:V834" si="138">E771*S771</f>
        <v>210</v>
      </c>
      <c r="W771" s="9">
        <f t="shared" ref="W771:W834" si="139">U771*T771</f>
        <v>79.8</v>
      </c>
      <c r="X771" s="9">
        <f t="shared" ref="X771:X834" si="140">U771-(V771+W771)</f>
        <v>130.19999999999999</v>
      </c>
      <c r="Y771" s="11">
        <f t="shared" ref="Y771:Y834" si="141">X771/U771</f>
        <v>0.31</v>
      </c>
    </row>
    <row r="772" spans="1:25" x14ac:dyDescent="0.2">
      <c r="A772" s="2">
        <v>771</v>
      </c>
      <c r="B772" s="3">
        <v>45184</v>
      </c>
      <c r="C772" s="2">
        <v>1</v>
      </c>
      <c r="D772" s="2">
        <v>7</v>
      </c>
      <c r="E772" s="2">
        <v>13</v>
      </c>
      <c r="F772" t="str">
        <f t="shared" si="134"/>
        <v>Friday</v>
      </c>
      <c r="G772" t="str">
        <f t="shared" si="135"/>
        <v>September</v>
      </c>
      <c r="H772" t="str">
        <f>VLOOKUP(C772,Productos!A:B,2,0)</f>
        <v>Producto A</v>
      </c>
      <c r="I772">
        <f>VLOOKUP(Ventas!C772,Productos!A:C,3,0)</f>
        <v>10</v>
      </c>
      <c r="J772">
        <f>VLOOKUP(C772,Productos!$A$1:$D$11,4,0)</f>
        <v>20</v>
      </c>
      <c r="K772" s="7" t="str">
        <f>VLOOKUP(D772,Vendedores!$A$1:$F$5000,6,0)</f>
        <v>Sanchez, Antonio</v>
      </c>
      <c r="L772" s="7">
        <f>VLOOKUP(D772,Vendedores!$A$1:$E$50000,5,0)</f>
        <v>1810</v>
      </c>
      <c r="M772">
        <f>VLOOKUP(D772,Vendedores!A:F,2,FALSE)</f>
        <v>8</v>
      </c>
      <c r="N772" s="7" t="str">
        <f>VLOOKUP(Ventas!D772,Vendedores!A:G,7,0)</f>
        <v>Pasante</v>
      </c>
      <c r="O772">
        <f>VLOOKUP(D772,Vendedores!A:H,8,0)</f>
        <v>1</v>
      </c>
      <c r="P772" s="18">
        <f t="shared" si="136"/>
        <v>20</v>
      </c>
      <c r="Q772" s="9">
        <f t="shared" si="132"/>
        <v>10</v>
      </c>
      <c r="R772" s="9">
        <f t="shared" ref="R772:R835" si="142">IF(OR(G772="January",G772="February",G772="December"),IF(OR(H772="Producto E",H772="Producto F",H772="Producto G",H772="Producto H",I772*1.07),IF(OR(H772="Producto J",H772="Producto I"),I772*1.1,I772)),I772)</f>
        <v>10</v>
      </c>
      <c r="S772" s="9">
        <f t="shared" si="137"/>
        <v>10</v>
      </c>
      <c r="T772" s="9">
        <f>VLOOKUP(O772,Comisiones!A:N,HLOOKUP(G772,Comisiones!$1:$7,2,0),0)</f>
        <v>0.17</v>
      </c>
      <c r="U772" s="9">
        <f t="shared" si="133"/>
        <v>260</v>
      </c>
      <c r="V772" s="9">
        <f t="shared" si="138"/>
        <v>130</v>
      </c>
      <c r="W772" s="9">
        <f t="shared" si="139"/>
        <v>44.2</v>
      </c>
      <c r="X772" s="9">
        <f t="shared" si="140"/>
        <v>85.800000000000011</v>
      </c>
      <c r="Y772" s="11">
        <f t="shared" si="141"/>
        <v>0.33000000000000007</v>
      </c>
    </row>
    <row r="773" spans="1:25" x14ac:dyDescent="0.2">
      <c r="A773" s="2">
        <v>772</v>
      </c>
      <c r="B773" s="3">
        <v>45185</v>
      </c>
      <c r="C773" s="2">
        <v>4</v>
      </c>
      <c r="D773" s="2">
        <v>13</v>
      </c>
      <c r="E773" s="2">
        <v>12</v>
      </c>
      <c r="F773" t="str">
        <f t="shared" si="134"/>
        <v>Saturday</v>
      </c>
      <c r="G773" t="str">
        <f t="shared" si="135"/>
        <v>September</v>
      </c>
      <c r="H773" t="str">
        <f>VLOOKUP(C773,Productos!A:B,2,0)</f>
        <v>Producto D</v>
      </c>
      <c r="I773">
        <f>VLOOKUP(Ventas!C773,Productos!A:C,3,0)</f>
        <v>14</v>
      </c>
      <c r="J773">
        <f>VLOOKUP(C773,Productos!$A$1:$D$11,4,0)</f>
        <v>28</v>
      </c>
      <c r="K773" s="7" t="str">
        <f>VLOOKUP(D773,Vendedores!$A$1:$F$5000,6,0)</f>
        <v>Gonzalez, Josefa</v>
      </c>
      <c r="L773" s="7">
        <f>VLOOKUP(D773,Vendedores!$A$1:$E$50000,5,0)</f>
        <v>1830</v>
      </c>
      <c r="M773">
        <f>VLOOKUP(D773,Vendedores!A:F,2,FALSE)</f>
        <v>8</v>
      </c>
      <c r="N773" s="7" t="str">
        <f>VLOOKUP(Ventas!D773,Vendedores!A:G,7,0)</f>
        <v>Pasante</v>
      </c>
      <c r="O773">
        <f>VLOOKUP(D773,Vendedores!A:H,8,0)</f>
        <v>1</v>
      </c>
      <c r="P773" s="18">
        <f t="shared" si="136"/>
        <v>28</v>
      </c>
      <c r="Q773" s="9">
        <f t="shared" si="132"/>
        <v>14</v>
      </c>
      <c r="R773" s="9">
        <f t="shared" si="142"/>
        <v>14</v>
      </c>
      <c r="S773" s="9">
        <f t="shared" si="137"/>
        <v>14</v>
      </c>
      <c r="T773" s="9">
        <f>VLOOKUP(O773,Comisiones!A:N,HLOOKUP(G773,Comisiones!$1:$7,2,0),0)</f>
        <v>0.17</v>
      </c>
      <c r="U773" s="9">
        <f t="shared" si="133"/>
        <v>336</v>
      </c>
      <c r="V773" s="9">
        <f t="shared" si="138"/>
        <v>168</v>
      </c>
      <c r="W773" s="9">
        <f t="shared" si="139"/>
        <v>57.120000000000005</v>
      </c>
      <c r="X773" s="9">
        <f t="shared" si="140"/>
        <v>110.88</v>
      </c>
      <c r="Y773" s="11">
        <f t="shared" si="141"/>
        <v>0.32999999999999996</v>
      </c>
    </row>
    <row r="774" spans="1:25" x14ac:dyDescent="0.2">
      <c r="A774" s="2">
        <v>773</v>
      </c>
      <c r="B774" s="3">
        <v>45185</v>
      </c>
      <c r="C774" s="2">
        <v>6</v>
      </c>
      <c r="D774" s="2">
        <v>16</v>
      </c>
      <c r="E774" s="2">
        <v>16</v>
      </c>
      <c r="F774" t="str">
        <f t="shared" si="134"/>
        <v>Saturday</v>
      </c>
      <c r="G774" t="str">
        <f t="shared" si="135"/>
        <v>September</v>
      </c>
      <c r="H774" t="str">
        <f>VLOOKUP(C774,Productos!A:B,2,0)</f>
        <v>Producto F</v>
      </c>
      <c r="I774">
        <f>VLOOKUP(Ventas!C774,Productos!A:C,3,0)</f>
        <v>16</v>
      </c>
      <c r="J774">
        <f>VLOOKUP(C774,Productos!$A$1:$D$11,4,0)</f>
        <v>32</v>
      </c>
      <c r="K774" s="7" t="str">
        <f>VLOOKUP(D774,Vendedores!$A$1:$F$5000,6,0)</f>
        <v>Martin, Francisco</v>
      </c>
      <c r="L774" s="7">
        <f>VLOOKUP(D774,Vendedores!$A$1:$E$50000,5,0)</f>
        <v>2456</v>
      </c>
      <c r="M774">
        <f>VLOOKUP(D774,Vendedores!A:F,2,FALSE)</f>
        <v>7</v>
      </c>
      <c r="N774" s="7" t="str">
        <f>VLOOKUP(Ventas!D774,Vendedores!A:G,7,0)</f>
        <v>Vendedor Jr</v>
      </c>
      <c r="O774">
        <f>VLOOKUP(D774,Vendedores!A:H,8,0)</f>
        <v>2</v>
      </c>
      <c r="P774" s="18">
        <f t="shared" si="136"/>
        <v>32</v>
      </c>
      <c r="Q774" s="9">
        <f t="shared" si="132"/>
        <v>16</v>
      </c>
      <c r="R774" s="9">
        <f t="shared" si="142"/>
        <v>16</v>
      </c>
      <c r="S774" s="9">
        <f t="shared" si="137"/>
        <v>16</v>
      </c>
      <c r="T774" s="9">
        <f>VLOOKUP(O774,Comisiones!A:N,HLOOKUP(G774,Comisiones!$1:$7,2,0),0)</f>
        <v>0.19</v>
      </c>
      <c r="U774" s="9">
        <f t="shared" si="133"/>
        <v>512</v>
      </c>
      <c r="V774" s="9">
        <f t="shared" si="138"/>
        <v>256</v>
      </c>
      <c r="W774" s="9">
        <f t="shared" si="139"/>
        <v>97.28</v>
      </c>
      <c r="X774" s="9">
        <f t="shared" si="140"/>
        <v>158.72000000000003</v>
      </c>
      <c r="Y774" s="11">
        <f t="shared" si="141"/>
        <v>0.31000000000000005</v>
      </c>
    </row>
    <row r="775" spans="1:25" x14ac:dyDescent="0.2">
      <c r="A775" s="2">
        <v>774</v>
      </c>
      <c r="B775" s="3">
        <v>45185</v>
      </c>
      <c r="C775" s="2">
        <v>7</v>
      </c>
      <c r="D775" s="2">
        <v>27</v>
      </c>
      <c r="E775" s="2">
        <v>23</v>
      </c>
      <c r="F775" t="str">
        <f t="shared" si="134"/>
        <v>Saturday</v>
      </c>
      <c r="G775" t="str">
        <f t="shared" si="135"/>
        <v>September</v>
      </c>
      <c r="H775" t="str">
        <f>VLOOKUP(C775,Productos!A:B,2,0)</f>
        <v>Producto G</v>
      </c>
      <c r="I775">
        <f>VLOOKUP(Ventas!C775,Productos!A:C,3,0)</f>
        <v>17</v>
      </c>
      <c r="J775">
        <f>VLOOKUP(C775,Productos!$A$1:$D$11,4,0)</f>
        <v>34</v>
      </c>
      <c r="K775" s="7" t="str">
        <f>VLOOKUP(D775,Vendedores!$A$1:$F$5000,6,0)</f>
        <v>Martin, Antonio</v>
      </c>
      <c r="L775" s="7">
        <f>VLOOKUP(D775,Vendedores!$A$1:$E$50000,5,0)</f>
        <v>1057</v>
      </c>
      <c r="M775">
        <f>VLOOKUP(D775,Vendedores!A:F,2,FALSE)</f>
        <v>8</v>
      </c>
      <c r="N775" s="7" t="str">
        <f>VLOOKUP(Ventas!D775,Vendedores!A:G,7,0)</f>
        <v>Pasante</v>
      </c>
      <c r="O775">
        <f>VLOOKUP(D775,Vendedores!A:H,8,0)</f>
        <v>1</v>
      </c>
      <c r="P775" s="18">
        <f t="shared" si="136"/>
        <v>34</v>
      </c>
      <c r="Q775" s="9">
        <f t="shared" si="132"/>
        <v>17</v>
      </c>
      <c r="R775" s="9">
        <f t="shared" si="142"/>
        <v>17</v>
      </c>
      <c r="S775" s="9">
        <f t="shared" si="137"/>
        <v>17</v>
      </c>
      <c r="T775" s="9">
        <f>VLOOKUP(O775,Comisiones!A:N,HLOOKUP(G775,Comisiones!$1:$7,2,0),0)</f>
        <v>0.17</v>
      </c>
      <c r="U775" s="9">
        <f t="shared" si="133"/>
        <v>782</v>
      </c>
      <c r="V775" s="9">
        <f t="shared" si="138"/>
        <v>391</v>
      </c>
      <c r="W775" s="9">
        <f t="shared" si="139"/>
        <v>132.94</v>
      </c>
      <c r="X775" s="9">
        <f t="shared" si="140"/>
        <v>258.05999999999995</v>
      </c>
      <c r="Y775" s="11">
        <f t="shared" si="141"/>
        <v>0.3299999999999999</v>
      </c>
    </row>
    <row r="776" spans="1:25" x14ac:dyDescent="0.2">
      <c r="A776" s="2">
        <v>775</v>
      </c>
      <c r="B776" s="3">
        <v>45186</v>
      </c>
      <c r="C776" s="2">
        <v>2</v>
      </c>
      <c r="D776" s="2">
        <v>1</v>
      </c>
      <c r="E776" s="2">
        <v>21</v>
      </c>
      <c r="F776" t="str">
        <f t="shared" si="134"/>
        <v>Sunday</v>
      </c>
      <c r="G776" t="str">
        <f t="shared" si="135"/>
        <v>September</v>
      </c>
      <c r="H776" t="str">
        <f>VLOOKUP(C776,Productos!A:B,2,0)</f>
        <v>Producto B</v>
      </c>
      <c r="I776">
        <f>VLOOKUP(Ventas!C776,Productos!A:C,3,0)</f>
        <v>14</v>
      </c>
      <c r="J776">
        <f>VLOOKUP(C776,Productos!$A$1:$D$11,4,0)</f>
        <v>28</v>
      </c>
      <c r="K776" s="7" t="str">
        <f>VLOOKUP(D776,Vendedores!$A$1:$F$5000,6,0)</f>
        <v>Garcia, Juan</v>
      </c>
      <c r="L776" s="7">
        <f>VLOOKUP(D776,Vendedores!$A$1:$E$50000,5,0)</f>
        <v>7402</v>
      </c>
      <c r="M776">
        <f>VLOOKUP(D776,Vendedores!A:F,2,FALSE)</f>
        <v>7</v>
      </c>
      <c r="N776" s="7" t="str">
        <f>VLOOKUP(Ventas!D776,Vendedores!A:G,7,0)</f>
        <v>Vendedor Jr</v>
      </c>
      <c r="O776">
        <f>VLOOKUP(D776,Vendedores!A:H,8,0)</f>
        <v>2</v>
      </c>
      <c r="P776" s="18">
        <f t="shared" si="136"/>
        <v>33.6</v>
      </c>
      <c r="Q776" s="9">
        <f t="shared" si="132"/>
        <v>14</v>
      </c>
      <c r="R776" s="9">
        <f t="shared" si="142"/>
        <v>14</v>
      </c>
      <c r="S776" s="9">
        <f t="shared" si="137"/>
        <v>14</v>
      </c>
      <c r="T776" s="9">
        <f>VLOOKUP(O776,Comisiones!A:N,HLOOKUP(G776,Comisiones!$1:$7,2,0),0)</f>
        <v>0.19</v>
      </c>
      <c r="U776" s="9">
        <f t="shared" si="133"/>
        <v>705.6</v>
      </c>
      <c r="V776" s="9">
        <f t="shared" si="138"/>
        <v>294</v>
      </c>
      <c r="W776" s="9">
        <f t="shared" si="139"/>
        <v>134.06399999999999</v>
      </c>
      <c r="X776" s="9">
        <f t="shared" si="140"/>
        <v>277.53600000000006</v>
      </c>
      <c r="Y776" s="11">
        <f t="shared" si="141"/>
        <v>0.39333333333333342</v>
      </c>
    </row>
    <row r="777" spans="1:25" x14ac:dyDescent="0.2">
      <c r="A777" s="2">
        <v>776</v>
      </c>
      <c r="B777" s="3">
        <v>45186</v>
      </c>
      <c r="C777" s="2">
        <v>6</v>
      </c>
      <c r="D777" s="2">
        <v>38</v>
      </c>
      <c r="E777" s="2">
        <v>22</v>
      </c>
      <c r="F777" t="str">
        <f t="shared" si="134"/>
        <v>Sunday</v>
      </c>
      <c r="G777" t="str">
        <f t="shared" si="135"/>
        <v>September</v>
      </c>
      <c r="H777" t="str">
        <f>VLOOKUP(C777,Productos!A:B,2,0)</f>
        <v>Producto F</v>
      </c>
      <c r="I777">
        <f>VLOOKUP(Ventas!C777,Productos!A:C,3,0)</f>
        <v>16</v>
      </c>
      <c r="J777">
        <f>VLOOKUP(C777,Productos!$A$1:$D$11,4,0)</f>
        <v>32</v>
      </c>
      <c r="K777" s="7" t="str">
        <f>VLOOKUP(D777,Vendedores!$A$1:$F$5000,6,0)</f>
        <v>Fernandez, Jose</v>
      </c>
      <c r="L777" s="7">
        <f>VLOOKUP(D777,Vendedores!$A$1:$E$50000,5,0)</f>
        <v>3055</v>
      </c>
      <c r="M777">
        <f>VLOOKUP(D777,Vendedores!A:F,2,FALSE)</f>
        <v>6</v>
      </c>
      <c r="N777" s="7" t="str">
        <f>VLOOKUP(Ventas!D777,Vendedores!A:G,7,0)</f>
        <v>Vendedor Ssr</v>
      </c>
      <c r="O777">
        <f>VLOOKUP(D777,Vendedores!A:H,8,0)</f>
        <v>2</v>
      </c>
      <c r="P777" s="18">
        <f t="shared" si="136"/>
        <v>38.4</v>
      </c>
      <c r="Q777" s="9">
        <f t="shared" si="132"/>
        <v>16</v>
      </c>
      <c r="R777" s="9">
        <f t="shared" si="142"/>
        <v>16</v>
      </c>
      <c r="S777" s="9">
        <f t="shared" si="137"/>
        <v>16</v>
      </c>
      <c r="T777" s="9">
        <f>VLOOKUP(O777,Comisiones!A:N,HLOOKUP(G777,Comisiones!$1:$7,2,0),0)</f>
        <v>0.19</v>
      </c>
      <c r="U777" s="9">
        <f t="shared" si="133"/>
        <v>844.8</v>
      </c>
      <c r="V777" s="9">
        <f t="shared" si="138"/>
        <v>352</v>
      </c>
      <c r="W777" s="9">
        <f t="shared" si="139"/>
        <v>160.512</v>
      </c>
      <c r="X777" s="9">
        <f t="shared" si="140"/>
        <v>332.28800000000001</v>
      </c>
      <c r="Y777" s="11">
        <f t="shared" si="141"/>
        <v>0.39333333333333337</v>
      </c>
    </row>
    <row r="778" spans="1:25" x14ac:dyDescent="0.2">
      <c r="A778" s="2">
        <v>777</v>
      </c>
      <c r="B778" s="3">
        <v>45186</v>
      </c>
      <c r="C778" s="2">
        <v>5</v>
      </c>
      <c r="D778" s="2">
        <v>29</v>
      </c>
      <c r="E778" s="2">
        <v>12</v>
      </c>
      <c r="F778" t="str">
        <f t="shared" si="134"/>
        <v>Sunday</v>
      </c>
      <c r="G778" t="str">
        <f t="shared" si="135"/>
        <v>September</v>
      </c>
      <c r="H778" t="str">
        <f>VLOOKUP(C778,Productos!A:B,2,0)</f>
        <v>Producto E</v>
      </c>
      <c r="I778">
        <f>VLOOKUP(Ventas!C778,Productos!A:C,3,0)</f>
        <v>24</v>
      </c>
      <c r="J778">
        <f>VLOOKUP(C778,Productos!$A$1:$D$11,4,0)</f>
        <v>48</v>
      </c>
      <c r="K778" s="7" t="str">
        <f>VLOOKUP(D778,Vendedores!$A$1:$F$5000,6,0)</f>
        <v>Rodriguez, Jose</v>
      </c>
      <c r="L778" s="7">
        <f>VLOOKUP(D778,Vendedores!$A$1:$E$50000,5,0)</f>
        <v>4645</v>
      </c>
      <c r="M778">
        <f>VLOOKUP(D778,Vendedores!A:F,2,FALSE)</f>
        <v>5</v>
      </c>
      <c r="N778" s="7" t="str">
        <f>VLOOKUP(Ventas!D778,Vendedores!A:G,7,0)</f>
        <v>Vendedor Sr</v>
      </c>
      <c r="O778">
        <f>VLOOKUP(D778,Vendedores!A:H,8,0)</f>
        <v>2</v>
      </c>
      <c r="P778" s="18">
        <f t="shared" si="136"/>
        <v>57.599999999999994</v>
      </c>
      <c r="Q778" s="9">
        <f t="shared" si="132"/>
        <v>24</v>
      </c>
      <c r="R778" s="9">
        <f t="shared" si="142"/>
        <v>24</v>
      </c>
      <c r="S778" s="9">
        <f t="shared" si="137"/>
        <v>24</v>
      </c>
      <c r="T778" s="9">
        <f>VLOOKUP(O778,Comisiones!A:N,HLOOKUP(G778,Comisiones!$1:$7,2,0),0)</f>
        <v>0.19</v>
      </c>
      <c r="U778" s="9">
        <f t="shared" si="133"/>
        <v>691.19999999999993</v>
      </c>
      <c r="V778" s="9">
        <f t="shared" si="138"/>
        <v>288</v>
      </c>
      <c r="W778" s="9">
        <f t="shared" si="139"/>
        <v>131.32799999999997</v>
      </c>
      <c r="X778" s="9">
        <f t="shared" si="140"/>
        <v>271.87199999999996</v>
      </c>
      <c r="Y778" s="11">
        <f t="shared" si="141"/>
        <v>0.39333333333333331</v>
      </c>
    </row>
    <row r="779" spans="1:25" x14ac:dyDescent="0.2">
      <c r="A779" s="2">
        <v>778</v>
      </c>
      <c r="B779" s="3">
        <v>45187</v>
      </c>
      <c r="C779" s="2">
        <v>6</v>
      </c>
      <c r="D779" s="2">
        <v>22</v>
      </c>
      <c r="E779" s="2">
        <v>15</v>
      </c>
      <c r="F779" t="str">
        <f t="shared" si="134"/>
        <v>Monday</v>
      </c>
      <c r="G779" t="str">
        <f t="shared" si="135"/>
        <v>September</v>
      </c>
      <c r="H779" t="str">
        <f>VLOOKUP(C779,Productos!A:B,2,0)</f>
        <v>Producto F</v>
      </c>
      <c r="I779">
        <f>VLOOKUP(Ventas!C779,Productos!A:C,3,0)</f>
        <v>16</v>
      </c>
      <c r="J779">
        <f>VLOOKUP(C779,Productos!$A$1:$D$11,4,0)</f>
        <v>32</v>
      </c>
      <c r="K779" s="7" t="str">
        <f>VLOOKUP(D779,Vendedores!$A$1:$F$5000,6,0)</f>
        <v>Lopez, Ana</v>
      </c>
      <c r="L779" s="7">
        <f>VLOOKUP(D779,Vendedores!$A$1:$E$50000,5,0)</f>
        <v>1601</v>
      </c>
      <c r="M779">
        <f>VLOOKUP(D779,Vendedores!A:F,2,FALSE)</f>
        <v>8</v>
      </c>
      <c r="N779" s="7" t="str">
        <f>VLOOKUP(Ventas!D779,Vendedores!A:G,7,0)</f>
        <v>Pasante</v>
      </c>
      <c r="O779">
        <f>VLOOKUP(D779,Vendedores!A:H,8,0)</f>
        <v>1</v>
      </c>
      <c r="P779" s="18">
        <f t="shared" si="136"/>
        <v>32</v>
      </c>
      <c r="Q779" s="9">
        <f t="shared" si="132"/>
        <v>16</v>
      </c>
      <c r="R779" s="9">
        <f t="shared" si="142"/>
        <v>16</v>
      </c>
      <c r="S779" s="9">
        <f t="shared" si="137"/>
        <v>16</v>
      </c>
      <c r="T779" s="9">
        <f>VLOOKUP(O779,Comisiones!A:N,HLOOKUP(G779,Comisiones!$1:$7,2,0),0)</f>
        <v>0.17</v>
      </c>
      <c r="U779" s="9">
        <f t="shared" si="133"/>
        <v>480</v>
      </c>
      <c r="V779" s="9">
        <f t="shared" si="138"/>
        <v>240</v>
      </c>
      <c r="W779" s="9">
        <f t="shared" si="139"/>
        <v>81.600000000000009</v>
      </c>
      <c r="X779" s="9">
        <f t="shared" si="140"/>
        <v>158.39999999999998</v>
      </c>
      <c r="Y779" s="11">
        <f t="shared" si="141"/>
        <v>0.32999999999999996</v>
      </c>
    </row>
    <row r="780" spans="1:25" x14ac:dyDescent="0.2">
      <c r="A780" s="2">
        <v>779</v>
      </c>
      <c r="B780" s="3">
        <v>45187</v>
      </c>
      <c r="C780" s="2">
        <v>10</v>
      </c>
      <c r="D780" s="2">
        <v>2</v>
      </c>
      <c r="E780" s="2">
        <v>15</v>
      </c>
      <c r="F780" t="str">
        <f t="shared" si="134"/>
        <v>Monday</v>
      </c>
      <c r="G780" t="str">
        <f t="shared" si="135"/>
        <v>September</v>
      </c>
      <c r="H780" t="str">
        <f>VLOOKUP(C780,Productos!A:B,2,0)</f>
        <v>Producto J</v>
      </c>
      <c r="I780">
        <f>VLOOKUP(Ventas!C780,Productos!A:C,3,0)</f>
        <v>29</v>
      </c>
      <c r="J780">
        <f>VLOOKUP(C780,Productos!$A$1:$D$11,4,0)</f>
        <v>58</v>
      </c>
      <c r="K780" s="7" t="str">
        <f>VLOOKUP(D780,Vendedores!$A$1:$F$5000,6,0)</f>
        <v>Rodriguez, Ana</v>
      </c>
      <c r="L780" s="7">
        <f>VLOOKUP(D780,Vendedores!$A$1:$E$50000,5,0)</f>
        <v>6979</v>
      </c>
      <c r="M780">
        <f>VLOOKUP(D780,Vendedores!A:F,2,FALSE)</f>
        <v>3</v>
      </c>
      <c r="N780" s="7" t="str">
        <f>VLOOKUP(Ventas!D780,Vendedores!A:G,7,0)</f>
        <v>Gerente</v>
      </c>
      <c r="O780">
        <f>VLOOKUP(D780,Vendedores!A:H,8,0)</f>
        <v>3</v>
      </c>
      <c r="P780" s="18">
        <f t="shared" si="136"/>
        <v>52.2</v>
      </c>
      <c r="Q780" s="9">
        <f t="shared" si="132"/>
        <v>29</v>
      </c>
      <c r="R780" s="9">
        <f t="shared" si="142"/>
        <v>29</v>
      </c>
      <c r="S780" s="9">
        <f t="shared" si="137"/>
        <v>29</v>
      </c>
      <c r="T780" s="9">
        <f>VLOOKUP(O780,Comisiones!A:N,HLOOKUP(G780,Comisiones!$1:$7,2,0),0)</f>
        <v>0.21</v>
      </c>
      <c r="U780" s="9">
        <f t="shared" si="133"/>
        <v>783</v>
      </c>
      <c r="V780" s="9">
        <f t="shared" si="138"/>
        <v>435</v>
      </c>
      <c r="W780" s="9">
        <f t="shared" si="139"/>
        <v>164.43</v>
      </c>
      <c r="X780" s="9">
        <f t="shared" si="140"/>
        <v>183.56999999999994</v>
      </c>
      <c r="Y780" s="11">
        <f t="shared" si="141"/>
        <v>0.23444444444444437</v>
      </c>
    </row>
    <row r="781" spans="1:25" x14ac:dyDescent="0.2">
      <c r="A781" s="2">
        <v>780</v>
      </c>
      <c r="B781" s="3">
        <v>45187</v>
      </c>
      <c r="C781" s="2">
        <v>6</v>
      </c>
      <c r="D781" s="2">
        <v>4</v>
      </c>
      <c r="E781" s="2">
        <v>8</v>
      </c>
      <c r="F781" t="str">
        <f t="shared" si="134"/>
        <v>Monday</v>
      </c>
      <c r="G781" t="str">
        <f t="shared" si="135"/>
        <v>September</v>
      </c>
      <c r="H781" t="str">
        <f>VLOOKUP(C781,Productos!A:B,2,0)</f>
        <v>Producto F</v>
      </c>
      <c r="I781">
        <f>VLOOKUP(Ventas!C781,Productos!A:C,3,0)</f>
        <v>16</v>
      </c>
      <c r="J781">
        <f>VLOOKUP(C781,Productos!$A$1:$D$11,4,0)</f>
        <v>32</v>
      </c>
      <c r="K781" s="7" t="str">
        <f>VLOOKUP(D781,Vendedores!$A$1:$F$5000,6,0)</f>
        <v>Fernandez, Isabel</v>
      </c>
      <c r="L781" s="7">
        <f>VLOOKUP(D781,Vendedores!$A$1:$E$50000,5,0)</f>
        <v>4345</v>
      </c>
      <c r="M781">
        <f>VLOOKUP(D781,Vendedores!A:F,2,FALSE)</f>
        <v>5</v>
      </c>
      <c r="N781" s="7" t="str">
        <f>VLOOKUP(Ventas!D781,Vendedores!A:G,7,0)</f>
        <v>Vendedor Sr</v>
      </c>
      <c r="O781">
        <f>VLOOKUP(D781,Vendedores!A:H,8,0)</f>
        <v>2</v>
      </c>
      <c r="P781" s="18">
        <f t="shared" si="136"/>
        <v>32</v>
      </c>
      <c r="Q781" s="9">
        <f t="shared" si="132"/>
        <v>16</v>
      </c>
      <c r="R781" s="9">
        <f t="shared" si="142"/>
        <v>16</v>
      </c>
      <c r="S781" s="9">
        <f t="shared" si="137"/>
        <v>16</v>
      </c>
      <c r="T781" s="9">
        <f>VLOOKUP(O781,Comisiones!A:N,HLOOKUP(G781,Comisiones!$1:$7,2,0),0)</f>
        <v>0.19</v>
      </c>
      <c r="U781" s="9">
        <f t="shared" si="133"/>
        <v>256</v>
      </c>
      <c r="V781" s="9">
        <f t="shared" si="138"/>
        <v>128</v>
      </c>
      <c r="W781" s="9">
        <f t="shared" si="139"/>
        <v>48.64</v>
      </c>
      <c r="X781" s="9">
        <f t="shared" si="140"/>
        <v>79.360000000000014</v>
      </c>
      <c r="Y781" s="11">
        <f t="shared" si="141"/>
        <v>0.31000000000000005</v>
      </c>
    </row>
    <row r="782" spans="1:25" x14ac:dyDescent="0.2">
      <c r="A782" s="2">
        <v>781</v>
      </c>
      <c r="B782" s="3">
        <v>45188</v>
      </c>
      <c r="C782" s="2">
        <v>7</v>
      </c>
      <c r="D782" s="2">
        <v>16</v>
      </c>
      <c r="E782" s="2">
        <v>19</v>
      </c>
      <c r="F782" t="str">
        <f t="shared" si="134"/>
        <v>Tuesday</v>
      </c>
      <c r="G782" t="str">
        <f t="shared" si="135"/>
        <v>September</v>
      </c>
      <c r="H782" t="str">
        <f>VLOOKUP(C782,Productos!A:B,2,0)</f>
        <v>Producto G</v>
      </c>
      <c r="I782">
        <f>VLOOKUP(Ventas!C782,Productos!A:C,3,0)</f>
        <v>17</v>
      </c>
      <c r="J782">
        <f>VLOOKUP(C782,Productos!$A$1:$D$11,4,0)</f>
        <v>34</v>
      </c>
      <c r="K782" s="7" t="str">
        <f>VLOOKUP(D782,Vendedores!$A$1:$F$5000,6,0)</f>
        <v>Martin, Francisco</v>
      </c>
      <c r="L782" s="7">
        <f>VLOOKUP(D782,Vendedores!$A$1:$E$50000,5,0)</f>
        <v>2456</v>
      </c>
      <c r="M782">
        <f>VLOOKUP(D782,Vendedores!A:F,2,FALSE)</f>
        <v>7</v>
      </c>
      <c r="N782" s="7" t="str">
        <f>VLOOKUP(Ventas!D782,Vendedores!A:G,7,0)</f>
        <v>Vendedor Jr</v>
      </c>
      <c r="O782">
        <f>VLOOKUP(D782,Vendedores!A:H,8,0)</f>
        <v>2</v>
      </c>
      <c r="P782" s="18">
        <f t="shared" si="136"/>
        <v>34</v>
      </c>
      <c r="Q782" s="9">
        <f t="shared" si="132"/>
        <v>17</v>
      </c>
      <c r="R782" s="9">
        <f t="shared" si="142"/>
        <v>17</v>
      </c>
      <c r="S782" s="9">
        <f t="shared" si="137"/>
        <v>17</v>
      </c>
      <c r="T782" s="9">
        <f>VLOOKUP(O782,Comisiones!A:N,HLOOKUP(G782,Comisiones!$1:$7,2,0),0)</f>
        <v>0.19</v>
      </c>
      <c r="U782" s="9">
        <f t="shared" si="133"/>
        <v>646</v>
      </c>
      <c r="V782" s="9">
        <f t="shared" si="138"/>
        <v>323</v>
      </c>
      <c r="W782" s="9">
        <f t="shared" si="139"/>
        <v>122.74</v>
      </c>
      <c r="X782" s="9">
        <f t="shared" si="140"/>
        <v>200.26</v>
      </c>
      <c r="Y782" s="11">
        <f t="shared" si="141"/>
        <v>0.31</v>
      </c>
    </row>
    <row r="783" spans="1:25" x14ac:dyDescent="0.2">
      <c r="A783" s="2">
        <v>782</v>
      </c>
      <c r="B783" s="3">
        <v>45188</v>
      </c>
      <c r="C783" s="2">
        <v>2</v>
      </c>
      <c r="D783" s="2">
        <v>10</v>
      </c>
      <c r="E783" s="2">
        <v>13</v>
      </c>
      <c r="F783" t="str">
        <f t="shared" si="134"/>
        <v>Tuesday</v>
      </c>
      <c r="G783" t="str">
        <f t="shared" si="135"/>
        <v>September</v>
      </c>
      <c r="H783" t="str">
        <f>VLOOKUP(C783,Productos!A:B,2,0)</f>
        <v>Producto B</v>
      </c>
      <c r="I783">
        <f>VLOOKUP(Ventas!C783,Productos!A:C,3,0)</f>
        <v>14</v>
      </c>
      <c r="J783">
        <f>VLOOKUP(C783,Productos!$A$1:$D$11,4,0)</f>
        <v>28</v>
      </c>
      <c r="K783" s="7" t="str">
        <f>VLOOKUP(D783,Vendedores!$A$1:$F$5000,6,0)</f>
        <v>Martin, Francisco</v>
      </c>
      <c r="L783" s="7">
        <f>VLOOKUP(D783,Vendedores!$A$1:$E$50000,5,0)</f>
        <v>4384</v>
      </c>
      <c r="M783">
        <f>VLOOKUP(D783,Vendedores!A:F,2,FALSE)</f>
        <v>5</v>
      </c>
      <c r="N783" s="7" t="str">
        <f>VLOOKUP(Ventas!D783,Vendedores!A:G,7,0)</f>
        <v>Vendedor Sr</v>
      </c>
      <c r="O783">
        <f>VLOOKUP(D783,Vendedores!A:H,8,0)</f>
        <v>2</v>
      </c>
      <c r="P783" s="18">
        <f t="shared" si="136"/>
        <v>28</v>
      </c>
      <c r="Q783" s="9">
        <f t="shared" si="132"/>
        <v>14</v>
      </c>
      <c r="R783" s="9">
        <f t="shared" si="142"/>
        <v>14</v>
      </c>
      <c r="S783" s="9">
        <f t="shared" si="137"/>
        <v>14</v>
      </c>
      <c r="T783" s="9">
        <f>VLOOKUP(O783,Comisiones!A:N,HLOOKUP(G783,Comisiones!$1:$7,2,0),0)</f>
        <v>0.19</v>
      </c>
      <c r="U783" s="9">
        <f t="shared" si="133"/>
        <v>364</v>
      </c>
      <c r="V783" s="9">
        <f t="shared" si="138"/>
        <v>182</v>
      </c>
      <c r="W783" s="9">
        <f t="shared" si="139"/>
        <v>69.16</v>
      </c>
      <c r="X783" s="9">
        <f t="shared" si="140"/>
        <v>112.84</v>
      </c>
      <c r="Y783" s="11">
        <f t="shared" si="141"/>
        <v>0.31</v>
      </c>
    </row>
    <row r="784" spans="1:25" x14ac:dyDescent="0.2">
      <c r="A784" s="2">
        <v>783</v>
      </c>
      <c r="B784" s="3">
        <v>45188</v>
      </c>
      <c r="C784" s="2">
        <v>4</v>
      </c>
      <c r="D784" s="2">
        <v>8</v>
      </c>
      <c r="E784" s="2">
        <v>15</v>
      </c>
      <c r="F784" t="str">
        <f t="shared" si="134"/>
        <v>Tuesday</v>
      </c>
      <c r="G784" t="str">
        <f t="shared" si="135"/>
        <v>September</v>
      </c>
      <c r="H784" t="str">
        <f>VLOOKUP(C784,Productos!A:B,2,0)</f>
        <v>Producto D</v>
      </c>
      <c r="I784">
        <f>VLOOKUP(Ventas!C784,Productos!A:C,3,0)</f>
        <v>14</v>
      </c>
      <c r="J784">
        <f>VLOOKUP(C784,Productos!$A$1:$D$11,4,0)</f>
        <v>28</v>
      </c>
      <c r="K784" s="7" t="str">
        <f>VLOOKUP(D784,Vendedores!$A$1:$F$5000,6,0)</f>
        <v>Perez, Manuel</v>
      </c>
      <c r="L784" s="7">
        <f>VLOOKUP(D784,Vendedores!$A$1:$E$50000,5,0)</f>
        <v>6768</v>
      </c>
      <c r="M784">
        <f>VLOOKUP(D784,Vendedores!A:F,2,FALSE)</f>
        <v>3</v>
      </c>
      <c r="N784" s="7" t="str">
        <f>VLOOKUP(Ventas!D784,Vendedores!A:G,7,0)</f>
        <v>Gerente</v>
      </c>
      <c r="O784">
        <f>VLOOKUP(D784,Vendedores!A:H,8,0)</f>
        <v>3</v>
      </c>
      <c r="P784" s="18">
        <f t="shared" si="136"/>
        <v>25.2</v>
      </c>
      <c r="Q784" s="9">
        <f t="shared" si="132"/>
        <v>14</v>
      </c>
      <c r="R784" s="9">
        <f t="shared" si="142"/>
        <v>14</v>
      </c>
      <c r="S784" s="9">
        <f t="shared" si="137"/>
        <v>14</v>
      </c>
      <c r="T784" s="9">
        <f>VLOOKUP(O784,Comisiones!A:N,HLOOKUP(G784,Comisiones!$1:$7,2,0),0)</f>
        <v>0.21</v>
      </c>
      <c r="U784" s="9">
        <f t="shared" si="133"/>
        <v>378</v>
      </c>
      <c r="V784" s="9">
        <f t="shared" si="138"/>
        <v>210</v>
      </c>
      <c r="W784" s="9">
        <f t="shared" si="139"/>
        <v>79.38</v>
      </c>
      <c r="X784" s="9">
        <f t="shared" si="140"/>
        <v>88.62</v>
      </c>
      <c r="Y784" s="11">
        <f t="shared" si="141"/>
        <v>0.23444444444444446</v>
      </c>
    </row>
    <row r="785" spans="1:25" x14ac:dyDescent="0.2">
      <c r="A785" s="2">
        <v>784</v>
      </c>
      <c r="B785" s="3">
        <v>45189</v>
      </c>
      <c r="C785" s="2">
        <v>9</v>
      </c>
      <c r="D785" s="2">
        <v>25</v>
      </c>
      <c r="E785" s="2">
        <v>16</v>
      </c>
      <c r="F785" t="str">
        <f t="shared" si="134"/>
        <v>Wednesday</v>
      </c>
      <c r="G785" t="str">
        <f t="shared" si="135"/>
        <v>September</v>
      </c>
      <c r="H785" t="str">
        <f>VLOOKUP(C785,Productos!A:B,2,0)</f>
        <v>Producto I</v>
      </c>
      <c r="I785">
        <f>VLOOKUP(Ventas!C785,Productos!A:C,3,0)</f>
        <v>26</v>
      </c>
      <c r="J785">
        <f>VLOOKUP(C785,Productos!$A$1:$D$11,4,0)</f>
        <v>52</v>
      </c>
      <c r="K785" s="7" t="str">
        <f>VLOOKUP(D785,Vendedores!$A$1:$F$5000,6,0)</f>
        <v>Perez, Laura</v>
      </c>
      <c r="L785" s="7">
        <f>VLOOKUP(D785,Vendedores!$A$1:$E$50000,5,0)</f>
        <v>3586</v>
      </c>
      <c r="M785">
        <f>VLOOKUP(D785,Vendedores!A:F,2,FALSE)</f>
        <v>6</v>
      </c>
      <c r="N785" s="7" t="str">
        <f>VLOOKUP(Ventas!D785,Vendedores!A:G,7,0)</f>
        <v>Vendedor Ssr</v>
      </c>
      <c r="O785">
        <f>VLOOKUP(D785,Vendedores!A:H,8,0)</f>
        <v>2</v>
      </c>
      <c r="P785" s="18">
        <f t="shared" si="136"/>
        <v>52</v>
      </c>
      <c r="Q785" s="9">
        <f t="shared" si="132"/>
        <v>26</v>
      </c>
      <c r="R785" s="9">
        <f t="shared" si="142"/>
        <v>26</v>
      </c>
      <c r="S785" s="9">
        <f t="shared" si="137"/>
        <v>26</v>
      </c>
      <c r="T785" s="9">
        <f>VLOOKUP(O785,Comisiones!A:N,HLOOKUP(G785,Comisiones!$1:$7,2,0),0)</f>
        <v>0.19</v>
      </c>
      <c r="U785" s="9">
        <f t="shared" si="133"/>
        <v>832</v>
      </c>
      <c r="V785" s="9">
        <f t="shared" si="138"/>
        <v>416</v>
      </c>
      <c r="W785" s="9">
        <f t="shared" si="139"/>
        <v>158.08000000000001</v>
      </c>
      <c r="X785" s="9">
        <f t="shared" si="140"/>
        <v>257.91999999999996</v>
      </c>
      <c r="Y785" s="11">
        <f t="shared" si="141"/>
        <v>0.30999999999999994</v>
      </c>
    </row>
    <row r="786" spans="1:25" x14ac:dyDescent="0.2">
      <c r="A786" s="2">
        <v>785</v>
      </c>
      <c r="B786" s="3">
        <v>45189</v>
      </c>
      <c r="C786" s="2">
        <v>5</v>
      </c>
      <c r="D786" s="2">
        <v>29</v>
      </c>
      <c r="E786" s="2">
        <v>12</v>
      </c>
      <c r="F786" t="str">
        <f t="shared" si="134"/>
        <v>Wednesday</v>
      </c>
      <c r="G786" t="str">
        <f t="shared" si="135"/>
        <v>September</v>
      </c>
      <c r="H786" t="str">
        <f>VLOOKUP(C786,Productos!A:B,2,0)</f>
        <v>Producto E</v>
      </c>
      <c r="I786">
        <f>VLOOKUP(Ventas!C786,Productos!A:C,3,0)</f>
        <v>24</v>
      </c>
      <c r="J786">
        <f>VLOOKUP(C786,Productos!$A$1:$D$11,4,0)</f>
        <v>48</v>
      </c>
      <c r="K786" s="7" t="str">
        <f>VLOOKUP(D786,Vendedores!$A$1:$F$5000,6,0)</f>
        <v>Rodriguez, Jose</v>
      </c>
      <c r="L786" s="7">
        <f>VLOOKUP(D786,Vendedores!$A$1:$E$50000,5,0)</f>
        <v>4645</v>
      </c>
      <c r="M786">
        <f>VLOOKUP(D786,Vendedores!A:F,2,FALSE)</f>
        <v>5</v>
      </c>
      <c r="N786" s="7" t="str">
        <f>VLOOKUP(Ventas!D786,Vendedores!A:G,7,0)</f>
        <v>Vendedor Sr</v>
      </c>
      <c r="O786">
        <f>VLOOKUP(D786,Vendedores!A:H,8,0)</f>
        <v>2</v>
      </c>
      <c r="P786" s="18">
        <f t="shared" si="136"/>
        <v>48</v>
      </c>
      <c r="Q786" s="9">
        <f t="shared" si="132"/>
        <v>24</v>
      </c>
      <c r="R786" s="9">
        <f t="shared" si="142"/>
        <v>24</v>
      </c>
      <c r="S786" s="9">
        <f t="shared" si="137"/>
        <v>24</v>
      </c>
      <c r="T786" s="9">
        <f>VLOOKUP(O786,Comisiones!A:N,HLOOKUP(G786,Comisiones!$1:$7,2,0),0)</f>
        <v>0.19</v>
      </c>
      <c r="U786" s="9">
        <f t="shared" si="133"/>
        <v>576</v>
      </c>
      <c r="V786" s="9">
        <f t="shared" si="138"/>
        <v>288</v>
      </c>
      <c r="W786" s="9">
        <f t="shared" si="139"/>
        <v>109.44</v>
      </c>
      <c r="X786" s="9">
        <f t="shared" si="140"/>
        <v>178.56</v>
      </c>
      <c r="Y786" s="11">
        <f t="shared" si="141"/>
        <v>0.31</v>
      </c>
    </row>
    <row r="787" spans="1:25" x14ac:dyDescent="0.2">
      <c r="A787" s="2">
        <v>786</v>
      </c>
      <c r="B787" s="3">
        <v>45189</v>
      </c>
      <c r="C787" s="2">
        <v>9</v>
      </c>
      <c r="D787" s="2">
        <v>8</v>
      </c>
      <c r="E787" s="2">
        <v>17</v>
      </c>
      <c r="F787" t="str">
        <f t="shared" si="134"/>
        <v>Wednesday</v>
      </c>
      <c r="G787" t="str">
        <f t="shared" si="135"/>
        <v>September</v>
      </c>
      <c r="H787" t="str">
        <f>VLOOKUP(C787,Productos!A:B,2,0)</f>
        <v>Producto I</v>
      </c>
      <c r="I787">
        <f>VLOOKUP(Ventas!C787,Productos!A:C,3,0)</f>
        <v>26</v>
      </c>
      <c r="J787">
        <f>VLOOKUP(C787,Productos!$A$1:$D$11,4,0)</f>
        <v>52</v>
      </c>
      <c r="K787" s="7" t="str">
        <f>VLOOKUP(D787,Vendedores!$A$1:$F$5000,6,0)</f>
        <v>Perez, Manuel</v>
      </c>
      <c r="L787" s="7">
        <f>VLOOKUP(D787,Vendedores!$A$1:$E$50000,5,0)</f>
        <v>6768</v>
      </c>
      <c r="M787">
        <f>VLOOKUP(D787,Vendedores!A:F,2,FALSE)</f>
        <v>3</v>
      </c>
      <c r="N787" s="7" t="str">
        <f>VLOOKUP(Ventas!D787,Vendedores!A:G,7,0)</f>
        <v>Gerente</v>
      </c>
      <c r="O787">
        <f>VLOOKUP(D787,Vendedores!A:H,8,0)</f>
        <v>3</v>
      </c>
      <c r="P787" s="18">
        <f t="shared" si="136"/>
        <v>46.800000000000004</v>
      </c>
      <c r="Q787" s="9">
        <f t="shared" si="132"/>
        <v>26</v>
      </c>
      <c r="R787" s="9">
        <f t="shared" si="142"/>
        <v>26</v>
      </c>
      <c r="S787" s="9">
        <f t="shared" si="137"/>
        <v>26</v>
      </c>
      <c r="T787" s="9">
        <f>VLOOKUP(O787,Comisiones!A:N,HLOOKUP(G787,Comisiones!$1:$7,2,0),0)</f>
        <v>0.21</v>
      </c>
      <c r="U787" s="9">
        <f t="shared" si="133"/>
        <v>795.6</v>
      </c>
      <c r="V787" s="9">
        <f t="shared" si="138"/>
        <v>442</v>
      </c>
      <c r="W787" s="9">
        <f t="shared" si="139"/>
        <v>167.07599999999999</v>
      </c>
      <c r="X787" s="9">
        <f t="shared" si="140"/>
        <v>186.524</v>
      </c>
      <c r="Y787" s="11">
        <f t="shared" si="141"/>
        <v>0.23444444444444443</v>
      </c>
    </row>
    <row r="788" spans="1:25" x14ac:dyDescent="0.2">
      <c r="A788" s="2">
        <v>787</v>
      </c>
      <c r="B788" s="3">
        <v>45190</v>
      </c>
      <c r="C788" s="2">
        <v>10</v>
      </c>
      <c r="D788" s="2">
        <v>23</v>
      </c>
      <c r="E788" s="2">
        <v>16</v>
      </c>
      <c r="F788" t="str">
        <f t="shared" si="134"/>
        <v>Thursday</v>
      </c>
      <c r="G788" t="str">
        <f t="shared" si="135"/>
        <v>September</v>
      </c>
      <c r="H788" t="str">
        <f>VLOOKUP(C788,Productos!A:B,2,0)</f>
        <v>Producto J</v>
      </c>
      <c r="I788">
        <f>VLOOKUP(Ventas!C788,Productos!A:C,3,0)</f>
        <v>29</v>
      </c>
      <c r="J788">
        <f>VLOOKUP(C788,Productos!$A$1:$D$11,4,0)</f>
        <v>58</v>
      </c>
      <c r="K788" s="7" t="str">
        <f>VLOOKUP(D788,Vendedores!$A$1:$F$5000,6,0)</f>
        <v>Martinez, Pedro</v>
      </c>
      <c r="L788" s="7">
        <f>VLOOKUP(D788,Vendedores!$A$1:$E$50000,5,0)</f>
        <v>5555</v>
      </c>
      <c r="M788">
        <f>VLOOKUP(D788,Vendedores!A:F,2,FALSE)</f>
        <v>4</v>
      </c>
      <c r="N788" s="7" t="str">
        <f>VLOOKUP(Ventas!D788,Vendedores!A:G,7,0)</f>
        <v>Jefe</v>
      </c>
      <c r="O788">
        <f>VLOOKUP(D788,Vendedores!A:H,8,0)</f>
        <v>3</v>
      </c>
      <c r="P788" s="18">
        <f t="shared" si="136"/>
        <v>58</v>
      </c>
      <c r="Q788" s="9">
        <f t="shared" si="132"/>
        <v>29</v>
      </c>
      <c r="R788" s="9">
        <f t="shared" si="142"/>
        <v>29</v>
      </c>
      <c r="S788" s="9">
        <f t="shared" si="137"/>
        <v>29</v>
      </c>
      <c r="T788" s="9">
        <f>VLOOKUP(O788,Comisiones!A:N,HLOOKUP(G788,Comisiones!$1:$7,2,0),0)</f>
        <v>0.21</v>
      </c>
      <c r="U788" s="9">
        <f t="shared" si="133"/>
        <v>928</v>
      </c>
      <c r="V788" s="9">
        <f t="shared" si="138"/>
        <v>464</v>
      </c>
      <c r="W788" s="9">
        <f t="shared" si="139"/>
        <v>194.88</v>
      </c>
      <c r="X788" s="9">
        <f t="shared" si="140"/>
        <v>269.12</v>
      </c>
      <c r="Y788" s="11">
        <f t="shared" si="141"/>
        <v>0.28999999999999998</v>
      </c>
    </row>
    <row r="789" spans="1:25" x14ac:dyDescent="0.2">
      <c r="A789" s="2">
        <v>788</v>
      </c>
      <c r="B789" s="3">
        <v>45190</v>
      </c>
      <c r="C789" s="2">
        <v>4</v>
      </c>
      <c r="D789" s="2">
        <v>19</v>
      </c>
      <c r="E789" s="2">
        <v>17</v>
      </c>
      <c r="F789" t="str">
        <f t="shared" si="134"/>
        <v>Thursday</v>
      </c>
      <c r="G789" t="str">
        <f t="shared" si="135"/>
        <v>September</v>
      </c>
      <c r="H789" t="str">
        <f>VLOOKUP(C789,Productos!A:B,2,0)</f>
        <v>Producto D</v>
      </c>
      <c r="I789">
        <f>VLOOKUP(Ventas!C789,Productos!A:C,3,0)</f>
        <v>14</v>
      </c>
      <c r="J789">
        <f>VLOOKUP(C789,Productos!$A$1:$D$11,4,0)</f>
        <v>28</v>
      </c>
      <c r="K789" s="7" t="str">
        <f>VLOOKUP(D789,Vendedores!$A$1:$F$5000,6,0)</f>
        <v>Rodriguez, Maria</v>
      </c>
      <c r="L789" s="7">
        <f>VLOOKUP(D789,Vendedores!$A$1:$E$50000,5,0)</f>
        <v>4862</v>
      </c>
      <c r="M789">
        <f>VLOOKUP(D789,Vendedores!A:F,2,FALSE)</f>
        <v>5</v>
      </c>
      <c r="N789" s="7" t="str">
        <f>VLOOKUP(Ventas!D789,Vendedores!A:G,7,0)</f>
        <v>Vendedor Sr</v>
      </c>
      <c r="O789">
        <f>VLOOKUP(D789,Vendedores!A:H,8,0)</f>
        <v>2</v>
      </c>
      <c r="P789" s="18">
        <f t="shared" si="136"/>
        <v>28</v>
      </c>
      <c r="Q789" s="9">
        <f t="shared" si="132"/>
        <v>14</v>
      </c>
      <c r="R789" s="9">
        <f t="shared" si="142"/>
        <v>14</v>
      </c>
      <c r="S789" s="9">
        <f t="shared" si="137"/>
        <v>14</v>
      </c>
      <c r="T789" s="9">
        <f>VLOOKUP(O789,Comisiones!A:N,HLOOKUP(G789,Comisiones!$1:$7,2,0),0)</f>
        <v>0.19</v>
      </c>
      <c r="U789" s="9">
        <f t="shared" si="133"/>
        <v>476</v>
      </c>
      <c r="V789" s="9">
        <f t="shared" si="138"/>
        <v>238</v>
      </c>
      <c r="W789" s="9">
        <f t="shared" si="139"/>
        <v>90.44</v>
      </c>
      <c r="X789" s="9">
        <f t="shared" si="140"/>
        <v>147.56</v>
      </c>
      <c r="Y789" s="11">
        <f t="shared" si="141"/>
        <v>0.31</v>
      </c>
    </row>
    <row r="790" spans="1:25" x14ac:dyDescent="0.2">
      <c r="A790" s="2">
        <v>789</v>
      </c>
      <c r="B790" s="3">
        <v>45190</v>
      </c>
      <c r="C790" s="2">
        <v>5</v>
      </c>
      <c r="D790" s="2">
        <v>38</v>
      </c>
      <c r="E790" s="2">
        <v>15</v>
      </c>
      <c r="F790" t="str">
        <f t="shared" si="134"/>
        <v>Thursday</v>
      </c>
      <c r="G790" t="str">
        <f t="shared" si="135"/>
        <v>September</v>
      </c>
      <c r="H790" t="str">
        <f>VLOOKUP(C790,Productos!A:B,2,0)</f>
        <v>Producto E</v>
      </c>
      <c r="I790">
        <f>VLOOKUP(Ventas!C790,Productos!A:C,3,0)</f>
        <v>24</v>
      </c>
      <c r="J790">
        <f>VLOOKUP(C790,Productos!$A$1:$D$11,4,0)</f>
        <v>48</v>
      </c>
      <c r="K790" s="7" t="str">
        <f>VLOOKUP(D790,Vendedores!$A$1:$F$5000,6,0)</f>
        <v>Fernandez, Jose</v>
      </c>
      <c r="L790" s="7">
        <f>VLOOKUP(D790,Vendedores!$A$1:$E$50000,5,0)</f>
        <v>3055</v>
      </c>
      <c r="M790">
        <f>VLOOKUP(D790,Vendedores!A:F,2,FALSE)</f>
        <v>6</v>
      </c>
      <c r="N790" s="7" t="str">
        <f>VLOOKUP(Ventas!D790,Vendedores!A:G,7,0)</f>
        <v>Vendedor Ssr</v>
      </c>
      <c r="O790">
        <f>VLOOKUP(D790,Vendedores!A:H,8,0)</f>
        <v>2</v>
      </c>
      <c r="P790" s="18">
        <f t="shared" si="136"/>
        <v>48</v>
      </c>
      <c r="Q790" s="9">
        <f t="shared" si="132"/>
        <v>24</v>
      </c>
      <c r="R790" s="9">
        <f t="shared" si="142"/>
        <v>24</v>
      </c>
      <c r="S790" s="9">
        <f t="shared" si="137"/>
        <v>24</v>
      </c>
      <c r="T790" s="9">
        <f>VLOOKUP(O790,Comisiones!A:N,HLOOKUP(G790,Comisiones!$1:$7,2,0),0)</f>
        <v>0.19</v>
      </c>
      <c r="U790" s="9">
        <f t="shared" si="133"/>
        <v>720</v>
      </c>
      <c r="V790" s="9">
        <f t="shared" si="138"/>
        <v>360</v>
      </c>
      <c r="W790" s="9">
        <f t="shared" si="139"/>
        <v>136.80000000000001</v>
      </c>
      <c r="X790" s="9">
        <f t="shared" si="140"/>
        <v>223.2</v>
      </c>
      <c r="Y790" s="11">
        <f t="shared" si="141"/>
        <v>0.31</v>
      </c>
    </row>
    <row r="791" spans="1:25" x14ac:dyDescent="0.2">
      <c r="A791" s="2">
        <v>790</v>
      </c>
      <c r="B791" s="3">
        <v>45191</v>
      </c>
      <c r="C791" s="2">
        <v>4</v>
      </c>
      <c r="D791" s="2">
        <v>19</v>
      </c>
      <c r="E791" s="2">
        <v>9</v>
      </c>
      <c r="F791" t="str">
        <f t="shared" si="134"/>
        <v>Friday</v>
      </c>
      <c r="G791" t="str">
        <f t="shared" si="135"/>
        <v>September</v>
      </c>
      <c r="H791" t="str">
        <f>VLOOKUP(C791,Productos!A:B,2,0)</f>
        <v>Producto D</v>
      </c>
      <c r="I791">
        <f>VLOOKUP(Ventas!C791,Productos!A:C,3,0)</f>
        <v>14</v>
      </c>
      <c r="J791">
        <f>VLOOKUP(C791,Productos!$A$1:$D$11,4,0)</f>
        <v>28</v>
      </c>
      <c r="K791" s="7" t="str">
        <f>VLOOKUP(D791,Vendedores!$A$1:$F$5000,6,0)</f>
        <v>Rodriguez, Maria</v>
      </c>
      <c r="L791" s="7">
        <f>VLOOKUP(D791,Vendedores!$A$1:$E$50000,5,0)</f>
        <v>4862</v>
      </c>
      <c r="M791">
        <f>VLOOKUP(D791,Vendedores!A:F,2,FALSE)</f>
        <v>5</v>
      </c>
      <c r="N791" s="7" t="str">
        <f>VLOOKUP(Ventas!D791,Vendedores!A:G,7,0)</f>
        <v>Vendedor Sr</v>
      </c>
      <c r="O791">
        <f>VLOOKUP(D791,Vendedores!A:H,8,0)</f>
        <v>2</v>
      </c>
      <c r="P791" s="18">
        <f t="shared" si="136"/>
        <v>28</v>
      </c>
      <c r="Q791" s="9">
        <f t="shared" si="132"/>
        <v>14</v>
      </c>
      <c r="R791" s="9">
        <f t="shared" si="142"/>
        <v>14</v>
      </c>
      <c r="S791" s="9">
        <f t="shared" si="137"/>
        <v>14</v>
      </c>
      <c r="T791" s="9">
        <f>VLOOKUP(O791,Comisiones!A:N,HLOOKUP(G791,Comisiones!$1:$7,2,0),0)</f>
        <v>0.19</v>
      </c>
      <c r="U791" s="9">
        <f t="shared" si="133"/>
        <v>252</v>
      </c>
      <c r="V791" s="9">
        <f t="shared" si="138"/>
        <v>126</v>
      </c>
      <c r="W791" s="9">
        <f t="shared" si="139"/>
        <v>47.88</v>
      </c>
      <c r="X791" s="9">
        <f t="shared" si="140"/>
        <v>78.12</v>
      </c>
      <c r="Y791" s="11">
        <f t="shared" si="141"/>
        <v>0.31</v>
      </c>
    </row>
    <row r="792" spans="1:25" x14ac:dyDescent="0.2">
      <c r="A792" s="2">
        <v>791</v>
      </c>
      <c r="B792" s="3">
        <v>45191</v>
      </c>
      <c r="C792" s="2">
        <v>7</v>
      </c>
      <c r="D792" s="2">
        <v>37</v>
      </c>
      <c r="E792" s="2">
        <v>15</v>
      </c>
      <c r="F792" t="str">
        <f t="shared" si="134"/>
        <v>Friday</v>
      </c>
      <c r="G792" t="str">
        <f t="shared" si="135"/>
        <v>September</v>
      </c>
      <c r="H792" t="str">
        <f>VLOOKUP(C792,Productos!A:B,2,0)</f>
        <v>Producto G</v>
      </c>
      <c r="I792">
        <f>VLOOKUP(Ventas!C792,Productos!A:C,3,0)</f>
        <v>17</v>
      </c>
      <c r="J792">
        <f>VLOOKUP(C792,Productos!$A$1:$D$11,4,0)</f>
        <v>34</v>
      </c>
      <c r="K792" s="7" t="str">
        <f>VLOOKUP(D792,Vendedores!$A$1:$F$5000,6,0)</f>
        <v>Gonzalez, Lionel</v>
      </c>
      <c r="L792" s="7">
        <f>VLOOKUP(D792,Vendedores!$A$1:$E$50000,5,0)</f>
        <v>4073</v>
      </c>
      <c r="M792">
        <f>VLOOKUP(D792,Vendedores!A:F,2,FALSE)</f>
        <v>5</v>
      </c>
      <c r="N792" s="7" t="str">
        <f>VLOOKUP(Ventas!D792,Vendedores!A:G,7,0)</f>
        <v>Vendedor Sr</v>
      </c>
      <c r="O792">
        <f>VLOOKUP(D792,Vendedores!A:H,8,0)</f>
        <v>2</v>
      </c>
      <c r="P792" s="18">
        <f t="shared" si="136"/>
        <v>34</v>
      </c>
      <c r="Q792" s="9">
        <f t="shared" si="132"/>
        <v>17</v>
      </c>
      <c r="R792" s="9">
        <f t="shared" si="142"/>
        <v>17</v>
      </c>
      <c r="S792" s="9">
        <f t="shared" si="137"/>
        <v>17</v>
      </c>
      <c r="T792" s="9">
        <f>VLOOKUP(O792,Comisiones!A:N,HLOOKUP(G792,Comisiones!$1:$7,2,0),0)</f>
        <v>0.19</v>
      </c>
      <c r="U792" s="9">
        <f t="shared" si="133"/>
        <v>510</v>
      </c>
      <c r="V792" s="9">
        <f t="shared" si="138"/>
        <v>255</v>
      </c>
      <c r="W792" s="9">
        <f t="shared" si="139"/>
        <v>96.9</v>
      </c>
      <c r="X792" s="9">
        <f t="shared" si="140"/>
        <v>158.10000000000002</v>
      </c>
      <c r="Y792" s="11">
        <f t="shared" si="141"/>
        <v>0.31000000000000005</v>
      </c>
    </row>
    <row r="793" spans="1:25" x14ac:dyDescent="0.2">
      <c r="A793" s="2">
        <v>792</v>
      </c>
      <c r="B793" s="3">
        <v>45191</v>
      </c>
      <c r="C793" s="2">
        <v>1</v>
      </c>
      <c r="D793" s="2">
        <v>15</v>
      </c>
      <c r="E793" s="2">
        <v>17</v>
      </c>
      <c r="F793" t="str">
        <f t="shared" si="134"/>
        <v>Friday</v>
      </c>
      <c r="G793" t="str">
        <f t="shared" si="135"/>
        <v>September</v>
      </c>
      <c r="H793" t="str">
        <f>VLOOKUP(C793,Productos!A:B,2,0)</f>
        <v>Producto A</v>
      </c>
      <c r="I793">
        <f>VLOOKUP(Ventas!C793,Productos!A:C,3,0)</f>
        <v>10</v>
      </c>
      <c r="J793">
        <f>VLOOKUP(C793,Productos!$A$1:$D$11,4,0)</f>
        <v>20</v>
      </c>
      <c r="K793" s="7" t="str">
        <f>VLOOKUP(D793,Vendedores!$A$1:$F$5000,6,0)</f>
        <v>Gomez, David</v>
      </c>
      <c r="L793" s="7">
        <f>VLOOKUP(D793,Vendedores!$A$1:$E$50000,5,0)</f>
        <v>1821</v>
      </c>
      <c r="M793">
        <f>VLOOKUP(D793,Vendedores!A:F,2,FALSE)</f>
        <v>8</v>
      </c>
      <c r="N793" s="7" t="str">
        <f>VLOOKUP(Ventas!D793,Vendedores!A:G,7,0)</f>
        <v>Pasante</v>
      </c>
      <c r="O793">
        <f>VLOOKUP(D793,Vendedores!A:H,8,0)</f>
        <v>1</v>
      </c>
      <c r="P793" s="18">
        <f t="shared" si="136"/>
        <v>20</v>
      </c>
      <c r="Q793" s="9">
        <f t="shared" si="132"/>
        <v>10</v>
      </c>
      <c r="R793" s="9">
        <f t="shared" si="142"/>
        <v>10</v>
      </c>
      <c r="S793" s="9">
        <f t="shared" si="137"/>
        <v>10</v>
      </c>
      <c r="T793" s="9">
        <f>VLOOKUP(O793,Comisiones!A:N,HLOOKUP(G793,Comisiones!$1:$7,2,0),0)</f>
        <v>0.17</v>
      </c>
      <c r="U793" s="9">
        <f t="shared" si="133"/>
        <v>340</v>
      </c>
      <c r="V793" s="9">
        <f t="shared" si="138"/>
        <v>170</v>
      </c>
      <c r="W793" s="9">
        <f t="shared" si="139"/>
        <v>57.800000000000004</v>
      </c>
      <c r="X793" s="9">
        <f t="shared" si="140"/>
        <v>112.19999999999999</v>
      </c>
      <c r="Y793" s="11">
        <f t="shared" si="141"/>
        <v>0.32999999999999996</v>
      </c>
    </row>
    <row r="794" spans="1:25" x14ac:dyDescent="0.2">
      <c r="A794" s="2">
        <v>793</v>
      </c>
      <c r="B794" s="3">
        <v>45192</v>
      </c>
      <c r="C794" s="2">
        <v>5</v>
      </c>
      <c r="D794" s="2">
        <v>35</v>
      </c>
      <c r="E794" s="2">
        <v>17</v>
      </c>
      <c r="F794" t="str">
        <f t="shared" si="134"/>
        <v>Saturday</v>
      </c>
      <c r="G794" t="str">
        <f t="shared" si="135"/>
        <v>September</v>
      </c>
      <c r="H794" t="str">
        <f>VLOOKUP(C794,Productos!A:B,2,0)</f>
        <v>Producto E</v>
      </c>
      <c r="I794">
        <f>VLOOKUP(Ventas!C794,Productos!A:C,3,0)</f>
        <v>24</v>
      </c>
      <c r="J794">
        <f>VLOOKUP(C794,Productos!$A$1:$D$11,4,0)</f>
        <v>48</v>
      </c>
      <c r="K794" s="7" t="str">
        <f>VLOOKUP(D794,Vendedores!$A$1:$F$5000,6,0)</f>
        <v>Garcia, David</v>
      </c>
      <c r="L794" s="7">
        <f>VLOOKUP(D794,Vendedores!$A$1:$E$50000,5,0)</f>
        <v>2383</v>
      </c>
      <c r="M794">
        <f>VLOOKUP(D794,Vendedores!A:F,2,FALSE)</f>
        <v>7</v>
      </c>
      <c r="N794" s="7" t="str">
        <f>VLOOKUP(Ventas!D794,Vendedores!A:G,7,0)</f>
        <v>Vendedor Jr</v>
      </c>
      <c r="O794">
        <f>VLOOKUP(D794,Vendedores!A:H,8,0)</f>
        <v>2</v>
      </c>
      <c r="P794" s="18">
        <f t="shared" si="136"/>
        <v>48</v>
      </c>
      <c r="Q794" s="9">
        <f t="shared" si="132"/>
        <v>24</v>
      </c>
      <c r="R794" s="9">
        <f t="shared" si="142"/>
        <v>24</v>
      </c>
      <c r="S794" s="9">
        <f t="shared" si="137"/>
        <v>24</v>
      </c>
      <c r="T794" s="9">
        <f>VLOOKUP(O794,Comisiones!A:N,HLOOKUP(G794,Comisiones!$1:$7,2,0),0)</f>
        <v>0.19</v>
      </c>
      <c r="U794" s="9">
        <f t="shared" si="133"/>
        <v>816</v>
      </c>
      <c r="V794" s="9">
        <f t="shared" si="138"/>
        <v>408</v>
      </c>
      <c r="W794" s="9">
        <f t="shared" si="139"/>
        <v>155.04</v>
      </c>
      <c r="X794" s="9">
        <f t="shared" si="140"/>
        <v>252.96000000000004</v>
      </c>
      <c r="Y794" s="11">
        <f t="shared" si="141"/>
        <v>0.31000000000000005</v>
      </c>
    </row>
    <row r="795" spans="1:25" x14ac:dyDescent="0.2">
      <c r="A795" s="2">
        <v>794</v>
      </c>
      <c r="B795" s="3">
        <v>45192</v>
      </c>
      <c r="C795" s="2">
        <v>7</v>
      </c>
      <c r="D795" s="2">
        <v>33</v>
      </c>
      <c r="E795" s="2">
        <v>19</v>
      </c>
      <c r="F795" t="str">
        <f t="shared" si="134"/>
        <v>Saturday</v>
      </c>
      <c r="G795" t="str">
        <f t="shared" si="135"/>
        <v>September</v>
      </c>
      <c r="H795" t="str">
        <f>VLOOKUP(C795,Productos!A:B,2,0)</f>
        <v>Producto G</v>
      </c>
      <c r="I795">
        <f>VLOOKUP(Ventas!C795,Productos!A:C,3,0)</f>
        <v>17</v>
      </c>
      <c r="J795">
        <f>VLOOKUP(C795,Productos!$A$1:$D$11,4,0)</f>
        <v>34</v>
      </c>
      <c r="K795" s="7" t="str">
        <f>VLOOKUP(D795,Vendedores!$A$1:$F$5000,6,0)</f>
        <v>Martin, Josefa</v>
      </c>
      <c r="L795" s="7">
        <f>VLOOKUP(D795,Vendedores!$A$1:$E$50000,5,0)</f>
        <v>4217</v>
      </c>
      <c r="M795">
        <f>VLOOKUP(D795,Vendedores!A:F,2,FALSE)</f>
        <v>5</v>
      </c>
      <c r="N795" s="7" t="str">
        <f>VLOOKUP(Ventas!D795,Vendedores!A:G,7,0)</f>
        <v>Vendedor Sr</v>
      </c>
      <c r="O795">
        <f>VLOOKUP(D795,Vendedores!A:H,8,0)</f>
        <v>2</v>
      </c>
      <c r="P795" s="18">
        <f t="shared" si="136"/>
        <v>34</v>
      </c>
      <c r="Q795" s="9">
        <f t="shared" si="132"/>
        <v>17</v>
      </c>
      <c r="R795" s="9">
        <f t="shared" si="142"/>
        <v>17</v>
      </c>
      <c r="S795" s="9">
        <f t="shared" si="137"/>
        <v>17</v>
      </c>
      <c r="T795" s="9">
        <f>VLOOKUP(O795,Comisiones!A:N,HLOOKUP(G795,Comisiones!$1:$7,2,0),0)</f>
        <v>0.19</v>
      </c>
      <c r="U795" s="9">
        <f t="shared" si="133"/>
        <v>646</v>
      </c>
      <c r="V795" s="9">
        <f t="shared" si="138"/>
        <v>323</v>
      </c>
      <c r="W795" s="9">
        <f t="shared" si="139"/>
        <v>122.74</v>
      </c>
      <c r="X795" s="9">
        <f t="shared" si="140"/>
        <v>200.26</v>
      </c>
      <c r="Y795" s="11">
        <f t="shared" si="141"/>
        <v>0.31</v>
      </c>
    </row>
    <row r="796" spans="1:25" x14ac:dyDescent="0.2">
      <c r="A796" s="2">
        <v>795</v>
      </c>
      <c r="B796" s="3">
        <v>45192</v>
      </c>
      <c r="C796" s="2">
        <v>7</v>
      </c>
      <c r="D796" s="2">
        <v>27</v>
      </c>
      <c r="E796" s="2">
        <v>14</v>
      </c>
      <c r="F796" t="str">
        <f t="shared" si="134"/>
        <v>Saturday</v>
      </c>
      <c r="G796" t="str">
        <f t="shared" si="135"/>
        <v>September</v>
      </c>
      <c r="H796" t="str">
        <f>VLOOKUP(C796,Productos!A:B,2,0)</f>
        <v>Producto G</v>
      </c>
      <c r="I796">
        <f>VLOOKUP(Ventas!C796,Productos!A:C,3,0)</f>
        <v>17</v>
      </c>
      <c r="J796">
        <f>VLOOKUP(C796,Productos!$A$1:$D$11,4,0)</f>
        <v>34</v>
      </c>
      <c r="K796" s="7" t="str">
        <f>VLOOKUP(D796,Vendedores!$A$1:$F$5000,6,0)</f>
        <v>Martin, Antonio</v>
      </c>
      <c r="L796" s="7">
        <f>VLOOKUP(D796,Vendedores!$A$1:$E$50000,5,0)</f>
        <v>1057</v>
      </c>
      <c r="M796">
        <f>VLOOKUP(D796,Vendedores!A:F,2,FALSE)</f>
        <v>8</v>
      </c>
      <c r="N796" s="7" t="str">
        <f>VLOOKUP(Ventas!D796,Vendedores!A:G,7,0)</f>
        <v>Pasante</v>
      </c>
      <c r="O796">
        <f>VLOOKUP(D796,Vendedores!A:H,8,0)</f>
        <v>1</v>
      </c>
      <c r="P796" s="18">
        <f t="shared" si="136"/>
        <v>34</v>
      </c>
      <c r="Q796" s="9">
        <f t="shared" si="132"/>
        <v>17</v>
      </c>
      <c r="R796" s="9">
        <f t="shared" si="142"/>
        <v>17</v>
      </c>
      <c r="S796" s="9">
        <f t="shared" si="137"/>
        <v>17</v>
      </c>
      <c r="T796" s="9">
        <f>VLOOKUP(O796,Comisiones!A:N,HLOOKUP(G796,Comisiones!$1:$7,2,0),0)</f>
        <v>0.17</v>
      </c>
      <c r="U796" s="9">
        <f t="shared" si="133"/>
        <v>476</v>
      </c>
      <c r="V796" s="9">
        <f t="shared" si="138"/>
        <v>238</v>
      </c>
      <c r="W796" s="9">
        <f t="shared" si="139"/>
        <v>80.92</v>
      </c>
      <c r="X796" s="9">
        <f t="shared" si="140"/>
        <v>157.07999999999998</v>
      </c>
      <c r="Y796" s="11">
        <f t="shared" si="141"/>
        <v>0.32999999999999996</v>
      </c>
    </row>
    <row r="797" spans="1:25" x14ac:dyDescent="0.2">
      <c r="A797" s="2">
        <v>796</v>
      </c>
      <c r="B797" s="3">
        <v>45193</v>
      </c>
      <c r="C797" s="2">
        <v>8</v>
      </c>
      <c r="D797" s="2">
        <v>10</v>
      </c>
      <c r="E797" s="2">
        <v>18</v>
      </c>
      <c r="F797" t="str">
        <f t="shared" si="134"/>
        <v>Sunday</v>
      </c>
      <c r="G797" t="str">
        <f t="shared" si="135"/>
        <v>September</v>
      </c>
      <c r="H797" t="str">
        <f>VLOOKUP(C797,Productos!A:B,2,0)</f>
        <v>Producto H</v>
      </c>
      <c r="I797">
        <f>VLOOKUP(Ventas!C797,Productos!A:C,3,0)</f>
        <v>14</v>
      </c>
      <c r="J797">
        <f>VLOOKUP(C797,Productos!$A$1:$D$11,4,0)</f>
        <v>28</v>
      </c>
      <c r="K797" s="7" t="str">
        <f>VLOOKUP(D797,Vendedores!$A$1:$F$5000,6,0)</f>
        <v>Martin, Francisco</v>
      </c>
      <c r="L797" s="7">
        <f>VLOOKUP(D797,Vendedores!$A$1:$E$50000,5,0)</f>
        <v>4384</v>
      </c>
      <c r="M797">
        <f>VLOOKUP(D797,Vendedores!A:F,2,FALSE)</f>
        <v>5</v>
      </c>
      <c r="N797" s="7" t="str">
        <f>VLOOKUP(Ventas!D797,Vendedores!A:G,7,0)</f>
        <v>Vendedor Sr</v>
      </c>
      <c r="O797">
        <f>VLOOKUP(D797,Vendedores!A:H,8,0)</f>
        <v>2</v>
      </c>
      <c r="P797" s="18">
        <f t="shared" si="136"/>
        <v>33.6</v>
      </c>
      <c r="Q797" s="9">
        <f t="shared" si="132"/>
        <v>14</v>
      </c>
      <c r="R797" s="9">
        <f t="shared" si="142"/>
        <v>14</v>
      </c>
      <c r="S797" s="9">
        <f t="shared" si="137"/>
        <v>14</v>
      </c>
      <c r="T797" s="9">
        <f>VLOOKUP(O797,Comisiones!A:N,HLOOKUP(G797,Comisiones!$1:$7,2,0),0)</f>
        <v>0.19</v>
      </c>
      <c r="U797" s="9">
        <f t="shared" si="133"/>
        <v>604.80000000000007</v>
      </c>
      <c r="V797" s="9">
        <f t="shared" si="138"/>
        <v>252</v>
      </c>
      <c r="W797" s="9">
        <f t="shared" si="139"/>
        <v>114.91200000000002</v>
      </c>
      <c r="X797" s="9">
        <f t="shared" si="140"/>
        <v>237.88800000000003</v>
      </c>
      <c r="Y797" s="11">
        <f t="shared" si="141"/>
        <v>0.39333333333333337</v>
      </c>
    </row>
    <row r="798" spans="1:25" x14ac:dyDescent="0.2">
      <c r="A798" s="2">
        <v>797</v>
      </c>
      <c r="B798" s="3">
        <v>45193</v>
      </c>
      <c r="C798" s="2">
        <v>9</v>
      </c>
      <c r="D798" s="2">
        <v>6</v>
      </c>
      <c r="E798" s="2">
        <v>13</v>
      </c>
      <c r="F798" t="str">
        <f t="shared" si="134"/>
        <v>Sunday</v>
      </c>
      <c r="G798" t="str">
        <f t="shared" si="135"/>
        <v>September</v>
      </c>
      <c r="H798" t="str">
        <f>VLOOKUP(C798,Productos!A:B,2,0)</f>
        <v>Producto I</v>
      </c>
      <c r="I798">
        <f>VLOOKUP(Ventas!C798,Productos!A:C,3,0)</f>
        <v>26</v>
      </c>
      <c r="J798">
        <f>VLOOKUP(C798,Productos!$A$1:$D$11,4,0)</f>
        <v>52</v>
      </c>
      <c r="K798" s="7" t="str">
        <f>VLOOKUP(D798,Vendedores!$A$1:$F$5000,6,0)</f>
        <v>Martinez, Pilar</v>
      </c>
      <c r="L798" s="7">
        <f>VLOOKUP(D798,Vendedores!$A$1:$E$50000,5,0)</f>
        <v>2700</v>
      </c>
      <c r="M798">
        <f>VLOOKUP(D798,Vendedores!A:F,2,FALSE)</f>
        <v>2</v>
      </c>
      <c r="N798" s="7" t="str">
        <f>VLOOKUP(Ventas!D798,Vendedores!A:G,7,0)</f>
        <v>Director</v>
      </c>
      <c r="O798">
        <f>VLOOKUP(D798,Vendedores!A:H,8,0)</f>
        <v>4</v>
      </c>
      <c r="P798" s="18">
        <f t="shared" si="136"/>
        <v>46.800000000000004</v>
      </c>
      <c r="Q798" s="9">
        <f t="shared" si="132"/>
        <v>26</v>
      </c>
      <c r="R798" s="9">
        <f t="shared" si="142"/>
        <v>26</v>
      </c>
      <c r="S798" s="9">
        <f t="shared" si="137"/>
        <v>26</v>
      </c>
      <c r="T798" s="9">
        <f>VLOOKUP(O798,Comisiones!A:N,HLOOKUP(G798,Comisiones!$1:$7,2,0),0)</f>
        <v>0.23</v>
      </c>
      <c r="U798" s="9">
        <f t="shared" si="133"/>
        <v>608.40000000000009</v>
      </c>
      <c r="V798" s="9">
        <f t="shared" si="138"/>
        <v>338</v>
      </c>
      <c r="W798" s="9">
        <f t="shared" si="139"/>
        <v>139.93200000000002</v>
      </c>
      <c r="X798" s="9">
        <f t="shared" si="140"/>
        <v>130.46800000000007</v>
      </c>
      <c r="Y798" s="11">
        <f t="shared" si="141"/>
        <v>0.21444444444444455</v>
      </c>
    </row>
    <row r="799" spans="1:25" x14ac:dyDescent="0.2">
      <c r="A799" s="2">
        <v>798</v>
      </c>
      <c r="B799" s="3">
        <v>45193</v>
      </c>
      <c r="C799" s="2">
        <v>2</v>
      </c>
      <c r="D799" s="2">
        <v>25</v>
      </c>
      <c r="E799" s="2">
        <v>21</v>
      </c>
      <c r="F799" t="str">
        <f t="shared" si="134"/>
        <v>Sunday</v>
      </c>
      <c r="G799" t="str">
        <f t="shared" si="135"/>
        <v>September</v>
      </c>
      <c r="H799" t="str">
        <f>VLOOKUP(C799,Productos!A:B,2,0)</f>
        <v>Producto B</v>
      </c>
      <c r="I799">
        <f>VLOOKUP(Ventas!C799,Productos!A:C,3,0)</f>
        <v>14</v>
      </c>
      <c r="J799">
        <f>VLOOKUP(C799,Productos!$A$1:$D$11,4,0)</f>
        <v>28</v>
      </c>
      <c r="K799" s="7" t="str">
        <f>VLOOKUP(D799,Vendedores!$A$1:$F$5000,6,0)</f>
        <v>Perez, Laura</v>
      </c>
      <c r="L799" s="7">
        <f>VLOOKUP(D799,Vendedores!$A$1:$E$50000,5,0)</f>
        <v>3586</v>
      </c>
      <c r="M799">
        <f>VLOOKUP(D799,Vendedores!A:F,2,FALSE)</f>
        <v>6</v>
      </c>
      <c r="N799" s="7" t="str">
        <f>VLOOKUP(Ventas!D799,Vendedores!A:G,7,0)</f>
        <v>Vendedor Ssr</v>
      </c>
      <c r="O799">
        <f>VLOOKUP(D799,Vendedores!A:H,8,0)</f>
        <v>2</v>
      </c>
      <c r="P799" s="18">
        <f t="shared" si="136"/>
        <v>33.6</v>
      </c>
      <c r="Q799" s="9">
        <f t="shared" si="132"/>
        <v>14</v>
      </c>
      <c r="R799" s="9">
        <f t="shared" si="142"/>
        <v>14</v>
      </c>
      <c r="S799" s="9">
        <f t="shared" si="137"/>
        <v>14</v>
      </c>
      <c r="T799" s="9">
        <f>VLOOKUP(O799,Comisiones!A:N,HLOOKUP(G799,Comisiones!$1:$7,2,0),0)</f>
        <v>0.19</v>
      </c>
      <c r="U799" s="9">
        <f t="shared" si="133"/>
        <v>705.6</v>
      </c>
      <c r="V799" s="9">
        <f t="shared" si="138"/>
        <v>294</v>
      </c>
      <c r="W799" s="9">
        <f t="shared" si="139"/>
        <v>134.06399999999999</v>
      </c>
      <c r="X799" s="9">
        <f t="shared" si="140"/>
        <v>277.53600000000006</v>
      </c>
      <c r="Y799" s="11">
        <f t="shared" si="141"/>
        <v>0.39333333333333342</v>
      </c>
    </row>
    <row r="800" spans="1:25" x14ac:dyDescent="0.2">
      <c r="A800" s="2">
        <v>799</v>
      </c>
      <c r="B800" s="3">
        <v>45194</v>
      </c>
      <c r="C800" s="2">
        <v>8</v>
      </c>
      <c r="D800" s="2">
        <v>18</v>
      </c>
      <c r="E800" s="2">
        <v>12</v>
      </c>
      <c r="F800" t="str">
        <f t="shared" si="134"/>
        <v>Monday</v>
      </c>
      <c r="G800" t="str">
        <f t="shared" si="135"/>
        <v>September</v>
      </c>
      <c r="H800" t="str">
        <f>VLOOKUP(C800,Productos!A:B,2,0)</f>
        <v>Producto H</v>
      </c>
      <c r="I800">
        <f>VLOOKUP(Ventas!C800,Productos!A:C,3,0)</f>
        <v>14</v>
      </c>
      <c r="J800">
        <f>VLOOKUP(C800,Productos!$A$1:$D$11,4,0)</f>
        <v>28</v>
      </c>
      <c r="K800" s="7" t="str">
        <f>VLOOKUP(D800,Vendedores!$A$1:$F$5000,6,0)</f>
        <v>Garcia, Jose</v>
      </c>
      <c r="L800" s="7">
        <f>VLOOKUP(D800,Vendedores!$A$1:$E$50000,5,0)</f>
        <v>5194</v>
      </c>
      <c r="M800">
        <f>VLOOKUP(D800,Vendedores!A:F,2,FALSE)</f>
        <v>4</v>
      </c>
      <c r="N800" s="7" t="str">
        <f>VLOOKUP(Ventas!D800,Vendedores!A:G,7,0)</f>
        <v>Jefe</v>
      </c>
      <c r="O800">
        <f>VLOOKUP(D800,Vendedores!A:H,8,0)</f>
        <v>3</v>
      </c>
      <c r="P800" s="18">
        <f t="shared" si="136"/>
        <v>28</v>
      </c>
      <c r="Q800" s="9">
        <f t="shared" si="132"/>
        <v>14</v>
      </c>
      <c r="R800" s="9">
        <f t="shared" si="142"/>
        <v>14</v>
      </c>
      <c r="S800" s="9">
        <f t="shared" si="137"/>
        <v>14</v>
      </c>
      <c r="T800" s="9">
        <f>VLOOKUP(O800,Comisiones!A:N,HLOOKUP(G800,Comisiones!$1:$7,2,0),0)</f>
        <v>0.21</v>
      </c>
      <c r="U800" s="9">
        <f t="shared" si="133"/>
        <v>336</v>
      </c>
      <c r="V800" s="9">
        <f t="shared" si="138"/>
        <v>168</v>
      </c>
      <c r="W800" s="9">
        <f t="shared" si="139"/>
        <v>70.56</v>
      </c>
      <c r="X800" s="9">
        <f t="shared" si="140"/>
        <v>97.44</v>
      </c>
      <c r="Y800" s="11">
        <f t="shared" si="141"/>
        <v>0.28999999999999998</v>
      </c>
    </row>
    <row r="801" spans="1:25" x14ac:dyDescent="0.2">
      <c r="A801" s="2">
        <v>800</v>
      </c>
      <c r="B801" s="3">
        <v>45194</v>
      </c>
      <c r="C801" s="2">
        <v>9</v>
      </c>
      <c r="D801" s="2">
        <v>37</v>
      </c>
      <c r="E801" s="2">
        <v>12</v>
      </c>
      <c r="F801" t="str">
        <f t="shared" si="134"/>
        <v>Monday</v>
      </c>
      <c r="G801" t="str">
        <f t="shared" si="135"/>
        <v>September</v>
      </c>
      <c r="H801" t="str">
        <f>VLOOKUP(C801,Productos!A:B,2,0)</f>
        <v>Producto I</v>
      </c>
      <c r="I801">
        <f>VLOOKUP(Ventas!C801,Productos!A:C,3,0)</f>
        <v>26</v>
      </c>
      <c r="J801">
        <f>VLOOKUP(C801,Productos!$A$1:$D$11,4,0)</f>
        <v>52</v>
      </c>
      <c r="K801" s="7" t="str">
        <f>VLOOKUP(D801,Vendedores!$A$1:$F$5000,6,0)</f>
        <v>Gonzalez, Lionel</v>
      </c>
      <c r="L801" s="7">
        <f>VLOOKUP(D801,Vendedores!$A$1:$E$50000,5,0)</f>
        <v>4073</v>
      </c>
      <c r="M801">
        <f>VLOOKUP(D801,Vendedores!A:F,2,FALSE)</f>
        <v>5</v>
      </c>
      <c r="N801" s="7" t="str">
        <f>VLOOKUP(Ventas!D801,Vendedores!A:G,7,0)</f>
        <v>Vendedor Sr</v>
      </c>
      <c r="O801">
        <f>VLOOKUP(D801,Vendedores!A:H,8,0)</f>
        <v>2</v>
      </c>
      <c r="P801" s="18">
        <f t="shared" si="136"/>
        <v>52</v>
      </c>
      <c r="Q801" s="9">
        <f t="shared" si="132"/>
        <v>26</v>
      </c>
      <c r="R801" s="9">
        <f t="shared" si="142"/>
        <v>26</v>
      </c>
      <c r="S801" s="9">
        <f t="shared" si="137"/>
        <v>26</v>
      </c>
      <c r="T801" s="9">
        <f>VLOOKUP(O801,Comisiones!A:N,HLOOKUP(G801,Comisiones!$1:$7,2,0),0)</f>
        <v>0.19</v>
      </c>
      <c r="U801" s="9">
        <f t="shared" si="133"/>
        <v>624</v>
      </c>
      <c r="V801" s="9">
        <f t="shared" si="138"/>
        <v>312</v>
      </c>
      <c r="W801" s="9">
        <f t="shared" si="139"/>
        <v>118.56</v>
      </c>
      <c r="X801" s="9">
        <f t="shared" si="140"/>
        <v>193.44</v>
      </c>
      <c r="Y801" s="11">
        <f t="shared" si="141"/>
        <v>0.31</v>
      </c>
    </row>
    <row r="802" spans="1:25" x14ac:dyDescent="0.2">
      <c r="A802" s="2">
        <v>801</v>
      </c>
      <c r="B802" s="3">
        <v>45194</v>
      </c>
      <c r="C802" s="2">
        <v>8</v>
      </c>
      <c r="D802" s="2">
        <v>34</v>
      </c>
      <c r="E802" s="2">
        <v>18</v>
      </c>
      <c r="F802" t="str">
        <f t="shared" si="134"/>
        <v>Monday</v>
      </c>
      <c r="G802" t="str">
        <f t="shared" si="135"/>
        <v>September</v>
      </c>
      <c r="H802" t="str">
        <f>VLOOKUP(C802,Productos!A:B,2,0)</f>
        <v>Producto H</v>
      </c>
      <c r="I802">
        <f>VLOOKUP(Ventas!C802,Productos!A:C,3,0)</f>
        <v>14</v>
      </c>
      <c r="J802">
        <f>VLOOKUP(C802,Productos!$A$1:$D$11,4,0)</f>
        <v>28</v>
      </c>
      <c r="K802" s="7" t="str">
        <f>VLOOKUP(D802,Vendedores!$A$1:$F$5000,6,0)</f>
        <v>Lopez, Teresa</v>
      </c>
      <c r="L802" s="7">
        <f>VLOOKUP(D802,Vendedores!$A$1:$E$50000,5,0)</f>
        <v>3680</v>
      </c>
      <c r="M802">
        <f>VLOOKUP(D802,Vendedores!A:F,2,FALSE)</f>
        <v>6</v>
      </c>
      <c r="N802" s="7" t="str">
        <f>VLOOKUP(Ventas!D802,Vendedores!A:G,7,0)</f>
        <v>Vendedor Ssr</v>
      </c>
      <c r="O802">
        <f>VLOOKUP(D802,Vendedores!A:H,8,0)</f>
        <v>2</v>
      </c>
      <c r="P802" s="18">
        <f t="shared" si="136"/>
        <v>28</v>
      </c>
      <c r="Q802" s="9">
        <f t="shared" si="132"/>
        <v>14</v>
      </c>
      <c r="R802" s="9">
        <f t="shared" si="142"/>
        <v>14</v>
      </c>
      <c r="S802" s="9">
        <f t="shared" si="137"/>
        <v>14</v>
      </c>
      <c r="T802" s="9">
        <f>VLOOKUP(O802,Comisiones!A:N,HLOOKUP(G802,Comisiones!$1:$7,2,0),0)</f>
        <v>0.19</v>
      </c>
      <c r="U802" s="9">
        <f t="shared" si="133"/>
        <v>504</v>
      </c>
      <c r="V802" s="9">
        <f t="shared" si="138"/>
        <v>252</v>
      </c>
      <c r="W802" s="9">
        <f t="shared" si="139"/>
        <v>95.76</v>
      </c>
      <c r="X802" s="9">
        <f t="shared" si="140"/>
        <v>156.24</v>
      </c>
      <c r="Y802" s="11">
        <f t="shared" si="141"/>
        <v>0.31</v>
      </c>
    </row>
    <row r="803" spans="1:25" x14ac:dyDescent="0.2">
      <c r="A803" s="2">
        <v>802</v>
      </c>
      <c r="B803" s="3">
        <v>45195</v>
      </c>
      <c r="C803" s="2">
        <v>3</v>
      </c>
      <c r="D803" s="2">
        <v>15</v>
      </c>
      <c r="E803" s="2">
        <v>12</v>
      </c>
      <c r="F803" t="str">
        <f t="shared" si="134"/>
        <v>Tuesday</v>
      </c>
      <c r="G803" t="str">
        <f t="shared" si="135"/>
        <v>September</v>
      </c>
      <c r="H803" t="str">
        <f>VLOOKUP(C803,Productos!A:B,2,0)</f>
        <v>Producto C</v>
      </c>
      <c r="I803">
        <f>VLOOKUP(Ventas!C803,Productos!A:C,3,0)</f>
        <v>23</v>
      </c>
      <c r="J803">
        <f>VLOOKUP(C803,Productos!$A$1:$D$11,4,0)</f>
        <v>46</v>
      </c>
      <c r="K803" s="7" t="str">
        <f>VLOOKUP(D803,Vendedores!$A$1:$F$5000,6,0)</f>
        <v>Gomez, David</v>
      </c>
      <c r="L803" s="7">
        <f>VLOOKUP(D803,Vendedores!$A$1:$E$50000,5,0)</f>
        <v>1821</v>
      </c>
      <c r="M803">
        <f>VLOOKUP(D803,Vendedores!A:F,2,FALSE)</f>
        <v>8</v>
      </c>
      <c r="N803" s="7" t="str">
        <f>VLOOKUP(Ventas!D803,Vendedores!A:G,7,0)</f>
        <v>Pasante</v>
      </c>
      <c r="O803">
        <f>VLOOKUP(D803,Vendedores!A:H,8,0)</f>
        <v>1</v>
      </c>
      <c r="P803" s="18">
        <f t="shared" si="136"/>
        <v>46</v>
      </c>
      <c r="Q803" s="9">
        <f t="shared" si="132"/>
        <v>23</v>
      </c>
      <c r="R803" s="9">
        <f t="shared" si="142"/>
        <v>23</v>
      </c>
      <c r="S803" s="9">
        <f t="shared" si="137"/>
        <v>23</v>
      </c>
      <c r="T803" s="9">
        <f>VLOOKUP(O803,Comisiones!A:N,HLOOKUP(G803,Comisiones!$1:$7,2,0),0)</f>
        <v>0.17</v>
      </c>
      <c r="U803" s="9">
        <f t="shared" si="133"/>
        <v>552</v>
      </c>
      <c r="V803" s="9">
        <f t="shared" si="138"/>
        <v>276</v>
      </c>
      <c r="W803" s="9">
        <f t="shared" si="139"/>
        <v>93.84</v>
      </c>
      <c r="X803" s="9">
        <f t="shared" si="140"/>
        <v>182.15999999999997</v>
      </c>
      <c r="Y803" s="11">
        <f t="shared" si="141"/>
        <v>0.32999999999999996</v>
      </c>
    </row>
    <row r="804" spans="1:25" x14ac:dyDescent="0.2">
      <c r="A804" s="2">
        <v>803</v>
      </c>
      <c r="B804" s="3">
        <v>45195</v>
      </c>
      <c r="C804" s="2">
        <v>3</v>
      </c>
      <c r="D804" s="2">
        <v>12</v>
      </c>
      <c r="E804" s="2">
        <v>14</v>
      </c>
      <c r="F804" t="str">
        <f t="shared" si="134"/>
        <v>Tuesday</v>
      </c>
      <c r="G804" t="str">
        <f t="shared" si="135"/>
        <v>September</v>
      </c>
      <c r="H804" t="str">
        <f>VLOOKUP(C804,Productos!A:B,2,0)</f>
        <v>Producto C</v>
      </c>
      <c r="I804">
        <f>VLOOKUP(Ventas!C804,Productos!A:C,3,0)</f>
        <v>23</v>
      </c>
      <c r="J804">
        <f>VLOOKUP(C804,Productos!$A$1:$D$11,4,0)</f>
        <v>46</v>
      </c>
      <c r="K804" s="7" t="str">
        <f>VLOOKUP(D804,Vendedores!$A$1:$F$5000,6,0)</f>
        <v>Rodriguez, Javier</v>
      </c>
      <c r="L804" s="7">
        <f>VLOOKUP(D804,Vendedores!$A$1:$E$50000,5,0)</f>
        <v>2027</v>
      </c>
      <c r="M804">
        <f>VLOOKUP(D804,Vendedores!A:F,2,FALSE)</f>
        <v>7</v>
      </c>
      <c r="N804" s="7" t="str">
        <f>VLOOKUP(Ventas!D804,Vendedores!A:G,7,0)</f>
        <v>Vendedor Jr</v>
      </c>
      <c r="O804">
        <f>VLOOKUP(D804,Vendedores!A:H,8,0)</f>
        <v>2</v>
      </c>
      <c r="P804" s="18">
        <f t="shared" si="136"/>
        <v>46</v>
      </c>
      <c r="Q804" s="9">
        <f t="shared" si="132"/>
        <v>23</v>
      </c>
      <c r="R804" s="9">
        <f t="shared" si="142"/>
        <v>23</v>
      </c>
      <c r="S804" s="9">
        <f t="shared" si="137"/>
        <v>23</v>
      </c>
      <c r="T804" s="9">
        <f>VLOOKUP(O804,Comisiones!A:N,HLOOKUP(G804,Comisiones!$1:$7,2,0),0)</f>
        <v>0.19</v>
      </c>
      <c r="U804" s="9">
        <f t="shared" si="133"/>
        <v>644</v>
      </c>
      <c r="V804" s="9">
        <f t="shared" si="138"/>
        <v>322</v>
      </c>
      <c r="W804" s="9">
        <f t="shared" si="139"/>
        <v>122.36</v>
      </c>
      <c r="X804" s="9">
        <f t="shared" si="140"/>
        <v>199.64</v>
      </c>
      <c r="Y804" s="11">
        <f t="shared" si="141"/>
        <v>0.31</v>
      </c>
    </row>
    <row r="805" spans="1:25" x14ac:dyDescent="0.2">
      <c r="A805" s="2">
        <v>804</v>
      </c>
      <c r="B805" s="3">
        <v>45195</v>
      </c>
      <c r="C805" s="2">
        <v>4</v>
      </c>
      <c r="D805" s="2">
        <v>7</v>
      </c>
      <c r="E805" s="2">
        <v>15</v>
      </c>
      <c r="F805" t="str">
        <f t="shared" si="134"/>
        <v>Tuesday</v>
      </c>
      <c r="G805" t="str">
        <f t="shared" si="135"/>
        <v>September</v>
      </c>
      <c r="H805" t="str">
        <f>VLOOKUP(C805,Productos!A:B,2,0)</f>
        <v>Producto D</v>
      </c>
      <c r="I805">
        <f>VLOOKUP(Ventas!C805,Productos!A:C,3,0)</f>
        <v>14</v>
      </c>
      <c r="J805">
        <f>VLOOKUP(C805,Productos!$A$1:$D$11,4,0)</f>
        <v>28</v>
      </c>
      <c r="K805" s="7" t="str">
        <f>VLOOKUP(D805,Vendedores!$A$1:$F$5000,6,0)</f>
        <v>Sanchez, Antonio</v>
      </c>
      <c r="L805" s="7">
        <f>VLOOKUP(D805,Vendedores!$A$1:$E$50000,5,0)</f>
        <v>1810</v>
      </c>
      <c r="M805">
        <f>VLOOKUP(D805,Vendedores!A:F,2,FALSE)</f>
        <v>8</v>
      </c>
      <c r="N805" s="7" t="str">
        <f>VLOOKUP(Ventas!D805,Vendedores!A:G,7,0)</f>
        <v>Pasante</v>
      </c>
      <c r="O805">
        <f>VLOOKUP(D805,Vendedores!A:H,8,0)</f>
        <v>1</v>
      </c>
      <c r="P805" s="18">
        <f t="shared" si="136"/>
        <v>28</v>
      </c>
      <c r="Q805" s="9">
        <f t="shared" si="132"/>
        <v>14</v>
      </c>
      <c r="R805" s="9">
        <f t="shared" si="142"/>
        <v>14</v>
      </c>
      <c r="S805" s="9">
        <f t="shared" si="137"/>
        <v>14</v>
      </c>
      <c r="T805" s="9">
        <f>VLOOKUP(O805,Comisiones!A:N,HLOOKUP(G805,Comisiones!$1:$7,2,0),0)</f>
        <v>0.17</v>
      </c>
      <c r="U805" s="9">
        <f t="shared" si="133"/>
        <v>420</v>
      </c>
      <c r="V805" s="9">
        <f t="shared" si="138"/>
        <v>210</v>
      </c>
      <c r="W805" s="9">
        <f t="shared" si="139"/>
        <v>71.400000000000006</v>
      </c>
      <c r="X805" s="9">
        <f t="shared" si="140"/>
        <v>138.60000000000002</v>
      </c>
      <c r="Y805" s="11">
        <f t="shared" si="141"/>
        <v>0.33000000000000007</v>
      </c>
    </row>
    <row r="806" spans="1:25" x14ac:dyDescent="0.2">
      <c r="A806" s="2">
        <v>805</v>
      </c>
      <c r="B806" s="3">
        <v>45196</v>
      </c>
      <c r="C806" s="2">
        <v>2</v>
      </c>
      <c r="D806" s="2">
        <v>18</v>
      </c>
      <c r="E806" s="2">
        <v>15</v>
      </c>
      <c r="F806" t="str">
        <f t="shared" si="134"/>
        <v>Wednesday</v>
      </c>
      <c r="G806" t="str">
        <f t="shared" si="135"/>
        <v>September</v>
      </c>
      <c r="H806" t="str">
        <f>VLOOKUP(C806,Productos!A:B,2,0)</f>
        <v>Producto B</v>
      </c>
      <c r="I806">
        <f>VLOOKUP(Ventas!C806,Productos!A:C,3,0)</f>
        <v>14</v>
      </c>
      <c r="J806">
        <f>VLOOKUP(C806,Productos!$A$1:$D$11,4,0)</f>
        <v>28</v>
      </c>
      <c r="K806" s="7" t="str">
        <f>VLOOKUP(D806,Vendedores!$A$1:$F$5000,6,0)</f>
        <v>Garcia, Jose</v>
      </c>
      <c r="L806" s="7">
        <f>VLOOKUP(D806,Vendedores!$A$1:$E$50000,5,0)</f>
        <v>5194</v>
      </c>
      <c r="M806">
        <f>VLOOKUP(D806,Vendedores!A:F,2,FALSE)</f>
        <v>4</v>
      </c>
      <c r="N806" s="7" t="str">
        <f>VLOOKUP(Ventas!D806,Vendedores!A:G,7,0)</f>
        <v>Jefe</v>
      </c>
      <c r="O806">
        <f>VLOOKUP(D806,Vendedores!A:H,8,0)</f>
        <v>3</v>
      </c>
      <c r="P806" s="18">
        <f t="shared" si="136"/>
        <v>28</v>
      </c>
      <c r="Q806" s="9">
        <f t="shared" si="132"/>
        <v>14</v>
      </c>
      <c r="R806" s="9">
        <f t="shared" si="142"/>
        <v>14</v>
      </c>
      <c r="S806" s="9">
        <f t="shared" si="137"/>
        <v>14</v>
      </c>
      <c r="T806" s="9">
        <f>VLOOKUP(O806,Comisiones!A:N,HLOOKUP(G806,Comisiones!$1:$7,2,0),0)</f>
        <v>0.21</v>
      </c>
      <c r="U806" s="9">
        <f t="shared" si="133"/>
        <v>420</v>
      </c>
      <c r="V806" s="9">
        <f t="shared" si="138"/>
        <v>210</v>
      </c>
      <c r="W806" s="9">
        <f t="shared" si="139"/>
        <v>88.2</v>
      </c>
      <c r="X806" s="9">
        <f t="shared" si="140"/>
        <v>121.80000000000001</v>
      </c>
      <c r="Y806" s="11">
        <f t="shared" si="141"/>
        <v>0.29000000000000004</v>
      </c>
    </row>
    <row r="807" spans="1:25" x14ac:dyDescent="0.2">
      <c r="A807" s="2">
        <v>806</v>
      </c>
      <c r="B807" s="3">
        <v>45196</v>
      </c>
      <c r="C807" s="2">
        <v>6</v>
      </c>
      <c r="D807" s="2">
        <v>17</v>
      </c>
      <c r="E807" s="2">
        <v>12</v>
      </c>
      <c r="F807" t="str">
        <f t="shared" si="134"/>
        <v>Wednesday</v>
      </c>
      <c r="G807" t="str">
        <f t="shared" si="135"/>
        <v>September</v>
      </c>
      <c r="H807" t="str">
        <f>VLOOKUP(C807,Productos!A:B,2,0)</f>
        <v>Producto F</v>
      </c>
      <c r="I807">
        <f>VLOOKUP(Ventas!C807,Productos!A:C,3,0)</f>
        <v>16</v>
      </c>
      <c r="J807">
        <f>VLOOKUP(C807,Productos!$A$1:$D$11,4,0)</f>
        <v>32</v>
      </c>
      <c r="K807" s="7" t="str">
        <f>VLOOKUP(D807,Vendedores!$A$1:$F$5000,6,0)</f>
        <v>Messi, Lionel</v>
      </c>
      <c r="L807" s="7">
        <f>VLOOKUP(D807,Vendedores!$A$1:$E$50000,5,0)</f>
        <v>8512</v>
      </c>
      <c r="M807">
        <f>VLOOKUP(D807,Vendedores!A:F,2,FALSE)</f>
        <v>1</v>
      </c>
      <c r="N807" s="7" t="str">
        <f>VLOOKUP(Ventas!D807,Vendedores!A:G,7,0)</f>
        <v>CEO</v>
      </c>
      <c r="O807">
        <f>VLOOKUP(D807,Vendedores!A:H,8,0)</f>
        <v>5</v>
      </c>
      <c r="P807" s="18">
        <f t="shared" si="136"/>
        <v>28.8</v>
      </c>
      <c r="Q807" s="9">
        <f t="shared" si="132"/>
        <v>16</v>
      </c>
      <c r="R807" s="9">
        <f t="shared" si="142"/>
        <v>16</v>
      </c>
      <c r="S807" s="9">
        <f t="shared" si="137"/>
        <v>16</v>
      </c>
      <c r="T807" s="9">
        <f>VLOOKUP(O807,Comisiones!A:N,HLOOKUP(G807,Comisiones!$1:$7,2,0),0)</f>
        <v>0.25</v>
      </c>
      <c r="U807" s="9">
        <f t="shared" si="133"/>
        <v>345.6</v>
      </c>
      <c r="V807" s="9">
        <f t="shared" si="138"/>
        <v>192</v>
      </c>
      <c r="W807" s="9">
        <f t="shared" si="139"/>
        <v>86.4</v>
      </c>
      <c r="X807" s="9">
        <f t="shared" si="140"/>
        <v>67.200000000000045</v>
      </c>
      <c r="Y807" s="11">
        <f t="shared" si="141"/>
        <v>0.19444444444444456</v>
      </c>
    </row>
    <row r="808" spans="1:25" x14ac:dyDescent="0.2">
      <c r="A808" s="2">
        <v>807</v>
      </c>
      <c r="B808" s="3">
        <v>45196</v>
      </c>
      <c r="C808" s="2">
        <v>4</v>
      </c>
      <c r="D808" s="2">
        <v>9</v>
      </c>
      <c r="E808" s="2">
        <v>17</v>
      </c>
      <c r="F808" t="str">
        <f t="shared" si="134"/>
        <v>Wednesday</v>
      </c>
      <c r="G808" t="str">
        <f t="shared" si="135"/>
        <v>September</v>
      </c>
      <c r="H808" t="str">
        <f>VLOOKUP(C808,Productos!A:B,2,0)</f>
        <v>Producto D</v>
      </c>
      <c r="I808">
        <f>VLOOKUP(Ventas!C808,Productos!A:C,3,0)</f>
        <v>14</v>
      </c>
      <c r="J808">
        <f>VLOOKUP(C808,Productos!$A$1:$D$11,4,0)</f>
        <v>28</v>
      </c>
      <c r="K808" s="7" t="str">
        <f>VLOOKUP(D808,Vendedores!$A$1:$F$5000,6,0)</f>
        <v>Gomez, Jose</v>
      </c>
      <c r="L808" s="7">
        <f>VLOOKUP(D808,Vendedores!$A$1:$E$50000,5,0)</f>
        <v>5400</v>
      </c>
      <c r="M808">
        <f>VLOOKUP(D808,Vendedores!A:F,2,FALSE)</f>
        <v>4</v>
      </c>
      <c r="N808" s="7" t="str">
        <f>VLOOKUP(Ventas!D808,Vendedores!A:G,7,0)</f>
        <v>Jefe</v>
      </c>
      <c r="O808">
        <f>VLOOKUP(D808,Vendedores!A:H,8,0)</f>
        <v>3</v>
      </c>
      <c r="P808" s="18">
        <f t="shared" si="136"/>
        <v>28</v>
      </c>
      <c r="Q808" s="9">
        <f t="shared" si="132"/>
        <v>14</v>
      </c>
      <c r="R808" s="9">
        <f t="shared" si="142"/>
        <v>14</v>
      </c>
      <c r="S808" s="9">
        <f t="shared" si="137"/>
        <v>14</v>
      </c>
      <c r="T808" s="9">
        <f>VLOOKUP(O808,Comisiones!A:N,HLOOKUP(G808,Comisiones!$1:$7,2,0),0)</f>
        <v>0.21</v>
      </c>
      <c r="U808" s="9">
        <f t="shared" si="133"/>
        <v>476</v>
      </c>
      <c r="V808" s="9">
        <f t="shared" si="138"/>
        <v>238</v>
      </c>
      <c r="W808" s="9">
        <f t="shared" si="139"/>
        <v>99.96</v>
      </c>
      <c r="X808" s="9">
        <f t="shared" si="140"/>
        <v>138.04000000000002</v>
      </c>
      <c r="Y808" s="11">
        <f t="shared" si="141"/>
        <v>0.29000000000000004</v>
      </c>
    </row>
    <row r="809" spans="1:25" x14ac:dyDescent="0.2">
      <c r="A809" s="2">
        <v>808</v>
      </c>
      <c r="B809" s="3">
        <v>45197</v>
      </c>
      <c r="C809" s="2">
        <v>9</v>
      </c>
      <c r="D809" s="2">
        <v>33</v>
      </c>
      <c r="E809" s="2">
        <v>18</v>
      </c>
      <c r="F809" t="str">
        <f t="shared" si="134"/>
        <v>Thursday</v>
      </c>
      <c r="G809" t="str">
        <f t="shared" si="135"/>
        <v>September</v>
      </c>
      <c r="H809" t="str">
        <f>VLOOKUP(C809,Productos!A:B,2,0)</f>
        <v>Producto I</v>
      </c>
      <c r="I809">
        <f>VLOOKUP(Ventas!C809,Productos!A:C,3,0)</f>
        <v>26</v>
      </c>
      <c r="J809">
        <f>VLOOKUP(C809,Productos!$A$1:$D$11,4,0)</f>
        <v>52</v>
      </c>
      <c r="K809" s="7" t="str">
        <f>VLOOKUP(D809,Vendedores!$A$1:$F$5000,6,0)</f>
        <v>Martin, Josefa</v>
      </c>
      <c r="L809" s="7">
        <f>VLOOKUP(D809,Vendedores!$A$1:$E$50000,5,0)</f>
        <v>4217</v>
      </c>
      <c r="M809">
        <f>VLOOKUP(D809,Vendedores!A:F,2,FALSE)</f>
        <v>5</v>
      </c>
      <c r="N809" s="7" t="str">
        <f>VLOOKUP(Ventas!D809,Vendedores!A:G,7,0)</f>
        <v>Vendedor Sr</v>
      </c>
      <c r="O809">
        <f>VLOOKUP(D809,Vendedores!A:H,8,0)</f>
        <v>2</v>
      </c>
      <c r="P809" s="18">
        <f t="shared" si="136"/>
        <v>52</v>
      </c>
      <c r="Q809" s="9">
        <f t="shared" si="132"/>
        <v>26</v>
      </c>
      <c r="R809" s="9">
        <f t="shared" si="142"/>
        <v>26</v>
      </c>
      <c r="S809" s="9">
        <f t="shared" si="137"/>
        <v>26</v>
      </c>
      <c r="T809" s="9">
        <f>VLOOKUP(O809,Comisiones!A:N,HLOOKUP(G809,Comisiones!$1:$7,2,0),0)</f>
        <v>0.19</v>
      </c>
      <c r="U809" s="9">
        <f t="shared" si="133"/>
        <v>936</v>
      </c>
      <c r="V809" s="9">
        <f t="shared" si="138"/>
        <v>468</v>
      </c>
      <c r="W809" s="9">
        <f t="shared" si="139"/>
        <v>177.84</v>
      </c>
      <c r="X809" s="9">
        <f t="shared" si="140"/>
        <v>290.15999999999997</v>
      </c>
      <c r="Y809" s="11">
        <f t="shared" si="141"/>
        <v>0.30999999999999994</v>
      </c>
    </row>
    <row r="810" spans="1:25" x14ac:dyDescent="0.2">
      <c r="A810" s="2">
        <v>809</v>
      </c>
      <c r="B810" s="3">
        <v>45197</v>
      </c>
      <c r="C810" s="2">
        <v>6</v>
      </c>
      <c r="D810" s="2">
        <v>2</v>
      </c>
      <c r="E810" s="2">
        <v>13</v>
      </c>
      <c r="F810" t="str">
        <f t="shared" si="134"/>
        <v>Thursday</v>
      </c>
      <c r="G810" t="str">
        <f t="shared" si="135"/>
        <v>September</v>
      </c>
      <c r="H810" t="str">
        <f>VLOOKUP(C810,Productos!A:B,2,0)</f>
        <v>Producto F</v>
      </c>
      <c r="I810">
        <f>VLOOKUP(Ventas!C810,Productos!A:C,3,0)</f>
        <v>16</v>
      </c>
      <c r="J810">
        <f>VLOOKUP(C810,Productos!$A$1:$D$11,4,0)</f>
        <v>32</v>
      </c>
      <c r="K810" s="7" t="str">
        <f>VLOOKUP(D810,Vendedores!$A$1:$F$5000,6,0)</f>
        <v>Rodriguez, Ana</v>
      </c>
      <c r="L810" s="7">
        <f>VLOOKUP(D810,Vendedores!$A$1:$E$50000,5,0)</f>
        <v>6979</v>
      </c>
      <c r="M810">
        <f>VLOOKUP(D810,Vendedores!A:F,2,FALSE)</f>
        <v>3</v>
      </c>
      <c r="N810" s="7" t="str">
        <f>VLOOKUP(Ventas!D810,Vendedores!A:G,7,0)</f>
        <v>Gerente</v>
      </c>
      <c r="O810">
        <f>VLOOKUP(D810,Vendedores!A:H,8,0)</f>
        <v>3</v>
      </c>
      <c r="P810" s="18">
        <f t="shared" si="136"/>
        <v>28.8</v>
      </c>
      <c r="Q810" s="9">
        <f t="shared" si="132"/>
        <v>16</v>
      </c>
      <c r="R810" s="9">
        <f t="shared" si="142"/>
        <v>16</v>
      </c>
      <c r="S810" s="9">
        <f t="shared" si="137"/>
        <v>16</v>
      </c>
      <c r="T810" s="9">
        <f>VLOOKUP(O810,Comisiones!A:N,HLOOKUP(G810,Comisiones!$1:$7,2,0),0)</f>
        <v>0.21</v>
      </c>
      <c r="U810" s="9">
        <f t="shared" si="133"/>
        <v>374.40000000000003</v>
      </c>
      <c r="V810" s="9">
        <f t="shared" si="138"/>
        <v>208</v>
      </c>
      <c r="W810" s="9">
        <f t="shared" si="139"/>
        <v>78.624000000000009</v>
      </c>
      <c r="X810" s="9">
        <f t="shared" si="140"/>
        <v>87.77600000000001</v>
      </c>
      <c r="Y810" s="11">
        <f t="shared" si="141"/>
        <v>0.23444444444444446</v>
      </c>
    </row>
    <row r="811" spans="1:25" x14ac:dyDescent="0.2">
      <c r="A811" s="2">
        <v>810</v>
      </c>
      <c r="B811" s="3">
        <v>45197</v>
      </c>
      <c r="C811" s="2">
        <v>8</v>
      </c>
      <c r="D811" s="2">
        <v>10</v>
      </c>
      <c r="E811" s="2">
        <v>15</v>
      </c>
      <c r="F811" t="str">
        <f t="shared" si="134"/>
        <v>Thursday</v>
      </c>
      <c r="G811" t="str">
        <f t="shared" si="135"/>
        <v>September</v>
      </c>
      <c r="H811" t="str">
        <f>VLOOKUP(C811,Productos!A:B,2,0)</f>
        <v>Producto H</v>
      </c>
      <c r="I811">
        <f>VLOOKUP(Ventas!C811,Productos!A:C,3,0)</f>
        <v>14</v>
      </c>
      <c r="J811">
        <f>VLOOKUP(C811,Productos!$A$1:$D$11,4,0)</f>
        <v>28</v>
      </c>
      <c r="K811" s="7" t="str">
        <f>VLOOKUP(D811,Vendedores!$A$1:$F$5000,6,0)</f>
        <v>Martin, Francisco</v>
      </c>
      <c r="L811" s="7">
        <f>VLOOKUP(D811,Vendedores!$A$1:$E$50000,5,0)</f>
        <v>4384</v>
      </c>
      <c r="M811">
        <f>VLOOKUP(D811,Vendedores!A:F,2,FALSE)</f>
        <v>5</v>
      </c>
      <c r="N811" s="7" t="str">
        <f>VLOOKUP(Ventas!D811,Vendedores!A:G,7,0)</f>
        <v>Vendedor Sr</v>
      </c>
      <c r="O811">
        <f>VLOOKUP(D811,Vendedores!A:H,8,0)</f>
        <v>2</v>
      </c>
      <c r="P811" s="18">
        <f t="shared" si="136"/>
        <v>28</v>
      </c>
      <c r="Q811" s="9">
        <f t="shared" si="132"/>
        <v>14</v>
      </c>
      <c r="R811" s="9">
        <f t="shared" si="142"/>
        <v>14</v>
      </c>
      <c r="S811" s="9">
        <f t="shared" si="137"/>
        <v>14</v>
      </c>
      <c r="T811" s="9">
        <f>VLOOKUP(O811,Comisiones!A:N,HLOOKUP(G811,Comisiones!$1:$7,2,0),0)</f>
        <v>0.19</v>
      </c>
      <c r="U811" s="9">
        <f t="shared" si="133"/>
        <v>420</v>
      </c>
      <c r="V811" s="9">
        <f t="shared" si="138"/>
        <v>210</v>
      </c>
      <c r="W811" s="9">
        <f t="shared" si="139"/>
        <v>79.8</v>
      </c>
      <c r="X811" s="9">
        <f t="shared" si="140"/>
        <v>130.19999999999999</v>
      </c>
      <c r="Y811" s="11">
        <f t="shared" si="141"/>
        <v>0.31</v>
      </c>
    </row>
    <row r="812" spans="1:25" x14ac:dyDescent="0.2">
      <c r="A812" s="2">
        <v>811</v>
      </c>
      <c r="B812" s="3">
        <v>45198</v>
      </c>
      <c r="C812" s="2">
        <v>9</v>
      </c>
      <c r="D812" s="2">
        <v>7</v>
      </c>
      <c r="E812" s="2">
        <v>15</v>
      </c>
      <c r="F812" t="str">
        <f t="shared" si="134"/>
        <v>Friday</v>
      </c>
      <c r="G812" t="str">
        <f t="shared" si="135"/>
        <v>September</v>
      </c>
      <c r="H812" t="str">
        <f>VLOOKUP(C812,Productos!A:B,2,0)</f>
        <v>Producto I</v>
      </c>
      <c r="I812">
        <f>VLOOKUP(Ventas!C812,Productos!A:C,3,0)</f>
        <v>26</v>
      </c>
      <c r="J812">
        <f>VLOOKUP(C812,Productos!$A$1:$D$11,4,0)</f>
        <v>52</v>
      </c>
      <c r="K812" s="7" t="str">
        <f>VLOOKUP(D812,Vendedores!$A$1:$F$5000,6,0)</f>
        <v>Sanchez, Antonio</v>
      </c>
      <c r="L812" s="7">
        <f>VLOOKUP(D812,Vendedores!$A$1:$E$50000,5,0)</f>
        <v>1810</v>
      </c>
      <c r="M812">
        <f>VLOOKUP(D812,Vendedores!A:F,2,FALSE)</f>
        <v>8</v>
      </c>
      <c r="N812" s="7" t="str">
        <f>VLOOKUP(Ventas!D812,Vendedores!A:G,7,0)</f>
        <v>Pasante</v>
      </c>
      <c r="O812">
        <f>VLOOKUP(D812,Vendedores!A:H,8,0)</f>
        <v>1</v>
      </c>
      <c r="P812" s="18">
        <f t="shared" si="136"/>
        <v>52</v>
      </c>
      <c r="Q812" s="9">
        <f t="shared" si="132"/>
        <v>26</v>
      </c>
      <c r="R812" s="9">
        <f t="shared" si="142"/>
        <v>26</v>
      </c>
      <c r="S812" s="9">
        <f t="shared" si="137"/>
        <v>26</v>
      </c>
      <c r="T812" s="9">
        <f>VLOOKUP(O812,Comisiones!A:N,HLOOKUP(G812,Comisiones!$1:$7,2,0),0)</f>
        <v>0.17</v>
      </c>
      <c r="U812" s="9">
        <f t="shared" si="133"/>
        <v>780</v>
      </c>
      <c r="V812" s="9">
        <f t="shared" si="138"/>
        <v>390</v>
      </c>
      <c r="W812" s="9">
        <f t="shared" si="139"/>
        <v>132.60000000000002</v>
      </c>
      <c r="X812" s="9">
        <f t="shared" si="140"/>
        <v>257.39999999999998</v>
      </c>
      <c r="Y812" s="11">
        <f t="shared" si="141"/>
        <v>0.32999999999999996</v>
      </c>
    </row>
    <row r="813" spans="1:25" x14ac:dyDescent="0.2">
      <c r="A813" s="2">
        <v>812</v>
      </c>
      <c r="B813" s="3">
        <v>45198</v>
      </c>
      <c r="C813" s="2">
        <v>1</v>
      </c>
      <c r="D813" s="2">
        <v>1</v>
      </c>
      <c r="E813" s="2">
        <v>17</v>
      </c>
      <c r="F813" t="str">
        <f t="shared" si="134"/>
        <v>Friday</v>
      </c>
      <c r="G813" t="str">
        <f t="shared" si="135"/>
        <v>September</v>
      </c>
      <c r="H813" t="str">
        <f>VLOOKUP(C813,Productos!A:B,2,0)</f>
        <v>Producto A</v>
      </c>
      <c r="I813">
        <f>VLOOKUP(Ventas!C813,Productos!A:C,3,0)</f>
        <v>10</v>
      </c>
      <c r="J813">
        <f>VLOOKUP(C813,Productos!$A$1:$D$11,4,0)</f>
        <v>20</v>
      </c>
      <c r="K813" s="7" t="str">
        <f>VLOOKUP(D813,Vendedores!$A$1:$F$5000,6,0)</f>
        <v>Garcia, Juan</v>
      </c>
      <c r="L813" s="7">
        <f>VLOOKUP(D813,Vendedores!$A$1:$E$50000,5,0)</f>
        <v>7402</v>
      </c>
      <c r="M813">
        <f>VLOOKUP(D813,Vendedores!A:F,2,FALSE)</f>
        <v>7</v>
      </c>
      <c r="N813" s="7" t="str">
        <f>VLOOKUP(Ventas!D813,Vendedores!A:G,7,0)</f>
        <v>Vendedor Jr</v>
      </c>
      <c r="O813">
        <f>VLOOKUP(D813,Vendedores!A:H,8,0)</f>
        <v>2</v>
      </c>
      <c r="P813" s="18">
        <f t="shared" si="136"/>
        <v>20</v>
      </c>
      <c r="Q813" s="9">
        <f t="shared" si="132"/>
        <v>10</v>
      </c>
      <c r="R813" s="9">
        <f t="shared" si="142"/>
        <v>10</v>
      </c>
      <c r="S813" s="9">
        <f t="shared" si="137"/>
        <v>10</v>
      </c>
      <c r="T813" s="9">
        <f>VLOOKUP(O813,Comisiones!A:N,HLOOKUP(G813,Comisiones!$1:$7,2,0),0)</f>
        <v>0.19</v>
      </c>
      <c r="U813" s="9">
        <f t="shared" si="133"/>
        <v>340</v>
      </c>
      <c r="V813" s="9">
        <f t="shared" si="138"/>
        <v>170</v>
      </c>
      <c r="W813" s="9">
        <f t="shared" si="139"/>
        <v>64.599999999999994</v>
      </c>
      <c r="X813" s="9">
        <f t="shared" si="140"/>
        <v>105.4</v>
      </c>
      <c r="Y813" s="11">
        <f t="shared" si="141"/>
        <v>0.31</v>
      </c>
    </row>
    <row r="814" spans="1:25" x14ac:dyDescent="0.2">
      <c r="A814" s="2">
        <v>813</v>
      </c>
      <c r="B814" s="3">
        <v>45198</v>
      </c>
      <c r="C814" s="2">
        <v>9</v>
      </c>
      <c r="D814" s="2">
        <v>38</v>
      </c>
      <c r="E814" s="2">
        <v>14</v>
      </c>
      <c r="F814" t="str">
        <f t="shared" si="134"/>
        <v>Friday</v>
      </c>
      <c r="G814" t="str">
        <f t="shared" si="135"/>
        <v>September</v>
      </c>
      <c r="H814" t="str">
        <f>VLOOKUP(C814,Productos!A:B,2,0)</f>
        <v>Producto I</v>
      </c>
      <c r="I814">
        <f>VLOOKUP(Ventas!C814,Productos!A:C,3,0)</f>
        <v>26</v>
      </c>
      <c r="J814">
        <f>VLOOKUP(C814,Productos!$A$1:$D$11,4,0)</f>
        <v>52</v>
      </c>
      <c r="K814" s="7" t="str">
        <f>VLOOKUP(D814,Vendedores!$A$1:$F$5000,6,0)</f>
        <v>Fernandez, Jose</v>
      </c>
      <c r="L814" s="7">
        <f>VLOOKUP(D814,Vendedores!$A$1:$E$50000,5,0)</f>
        <v>3055</v>
      </c>
      <c r="M814">
        <f>VLOOKUP(D814,Vendedores!A:F,2,FALSE)</f>
        <v>6</v>
      </c>
      <c r="N814" s="7" t="str">
        <f>VLOOKUP(Ventas!D814,Vendedores!A:G,7,0)</f>
        <v>Vendedor Ssr</v>
      </c>
      <c r="O814">
        <f>VLOOKUP(D814,Vendedores!A:H,8,0)</f>
        <v>2</v>
      </c>
      <c r="P814" s="18">
        <f t="shared" si="136"/>
        <v>52</v>
      </c>
      <c r="Q814" s="9">
        <f t="shared" si="132"/>
        <v>26</v>
      </c>
      <c r="R814" s="9">
        <f t="shared" si="142"/>
        <v>26</v>
      </c>
      <c r="S814" s="9">
        <f t="shared" si="137"/>
        <v>26</v>
      </c>
      <c r="T814" s="9">
        <f>VLOOKUP(O814,Comisiones!A:N,HLOOKUP(G814,Comisiones!$1:$7,2,0),0)</f>
        <v>0.19</v>
      </c>
      <c r="U814" s="9">
        <f t="shared" si="133"/>
        <v>728</v>
      </c>
      <c r="V814" s="9">
        <f t="shared" si="138"/>
        <v>364</v>
      </c>
      <c r="W814" s="9">
        <f t="shared" si="139"/>
        <v>138.32</v>
      </c>
      <c r="X814" s="9">
        <f t="shared" si="140"/>
        <v>225.68</v>
      </c>
      <c r="Y814" s="11">
        <f t="shared" si="141"/>
        <v>0.31</v>
      </c>
    </row>
    <row r="815" spans="1:25" x14ac:dyDescent="0.2">
      <c r="A815" s="2">
        <v>814</v>
      </c>
      <c r="B815" s="3">
        <v>45199</v>
      </c>
      <c r="C815" s="2">
        <v>8</v>
      </c>
      <c r="D815" s="2">
        <v>27</v>
      </c>
      <c r="E815" s="2">
        <v>21</v>
      </c>
      <c r="F815" t="str">
        <f t="shared" si="134"/>
        <v>Saturday</v>
      </c>
      <c r="G815" t="str">
        <f t="shared" si="135"/>
        <v>September</v>
      </c>
      <c r="H815" t="str">
        <f>VLOOKUP(C815,Productos!A:B,2,0)</f>
        <v>Producto H</v>
      </c>
      <c r="I815">
        <f>VLOOKUP(Ventas!C815,Productos!A:C,3,0)</f>
        <v>14</v>
      </c>
      <c r="J815">
        <f>VLOOKUP(C815,Productos!$A$1:$D$11,4,0)</f>
        <v>28</v>
      </c>
      <c r="K815" s="7" t="str">
        <f>VLOOKUP(D815,Vendedores!$A$1:$F$5000,6,0)</f>
        <v>Martin, Antonio</v>
      </c>
      <c r="L815" s="7">
        <f>VLOOKUP(D815,Vendedores!$A$1:$E$50000,5,0)</f>
        <v>1057</v>
      </c>
      <c r="M815">
        <f>VLOOKUP(D815,Vendedores!A:F,2,FALSE)</f>
        <v>8</v>
      </c>
      <c r="N815" s="7" t="str">
        <f>VLOOKUP(Ventas!D815,Vendedores!A:G,7,0)</f>
        <v>Pasante</v>
      </c>
      <c r="O815">
        <f>VLOOKUP(D815,Vendedores!A:H,8,0)</f>
        <v>1</v>
      </c>
      <c r="P815" s="18">
        <f t="shared" si="136"/>
        <v>28</v>
      </c>
      <c r="Q815" s="9">
        <f t="shared" si="132"/>
        <v>14</v>
      </c>
      <c r="R815" s="9">
        <f t="shared" si="142"/>
        <v>14</v>
      </c>
      <c r="S815" s="9">
        <f t="shared" si="137"/>
        <v>14</v>
      </c>
      <c r="T815" s="9">
        <f>VLOOKUP(O815,Comisiones!A:N,HLOOKUP(G815,Comisiones!$1:$7,2,0),0)</f>
        <v>0.17</v>
      </c>
      <c r="U815" s="9">
        <f t="shared" si="133"/>
        <v>588</v>
      </c>
      <c r="V815" s="9">
        <f t="shared" si="138"/>
        <v>294</v>
      </c>
      <c r="W815" s="9">
        <f t="shared" si="139"/>
        <v>99.960000000000008</v>
      </c>
      <c r="X815" s="9">
        <f t="shared" si="140"/>
        <v>194.03999999999996</v>
      </c>
      <c r="Y815" s="11">
        <f t="shared" si="141"/>
        <v>0.32999999999999996</v>
      </c>
    </row>
    <row r="816" spans="1:25" x14ac:dyDescent="0.2">
      <c r="A816" s="2">
        <v>815</v>
      </c>
      <c r="B816" s="3">
        <v>45199</v>
      </c>
      <c r="C816" s="2">
        <v>5</v>
      </c>
      <c r="D816" s="2">
        <v>17</v>
      </c>
      <c r="E816" s="2">
        <v>7</v>
      </c>
      <c r="F816" t="str">
        <f t="shared" si="134"/>
        <v>Saturday</v>
      </c>
      <c r="G816" t="str">
        <f t="shared" si="135"/>
        <v>September</v>
      </c>
      <c r="H816" t="str">
        <f>VLOOKUP(C816,Productos!A:B,2,0)</f>
        <v>Producto E</v>
      </c>
      <c r="I816">
        <f>VLOOKUP(Ventas!C816,Productos!A:C,3,0)</f>
        <v>24</v>
      </c>
      <c r="J816">
        <f>VLOOKUP(C816,Productos!$A$1:$D$11,4,0)</f>
        <v>48</v>
      </c>
      <c r="K816" s="7" t="str">
        <f>VLOOKUP(D816,Vendedores!$A$1:$F$5000,6,0)</f>
        <v>Messi, Lionel</v>
      </c>
      <c r="L816" s="7">
        <f>VLOOKUP(D816,Vendedores!$A$1:$E$50000,5,0)</f>
        <v>8512</v>
      </c>
      <c r="M816">
        <f>VLOOKUP(D816,Vendedores!A:F,2,FALSE)</f>
        <v>1</v>
      </c>
      <c r="N816" s="7" t="str">
        <f>VLOOKUP(Ventas!D816,Vendedores!A:G,7,0)</f>
        <v>CEO</v>
      </c>
      <c r="O816">
        <f>VLOOKUP(D816,Vendedores!A:H,8,0)</f>
        <v>5</v>
      </c>
      <c r="P816" s="18">
        <f t="shared" si="136"/>
        <v>43.2</v>
      </c>
      <c r="Q816" s="9">
        <f t="shared" si="132"/>
        <v>24</v>
      </c>
      <c r="R816" s="9">
        <f t="shared" si="142"/>
        <v>24</v>
      </c>
      <c r="S816" s="9">
        <f t="shared" si="137"/>
        <v>24</v>
      </c>
      <c r="T816" s="9">
        <f>VLOOKUP(O816,Comisiones!A:N,HLOOKUP(G816,Comisiones!$1:$7,2,0),0)</f>
        <v>0.25</v>
      </c>
      <c r="U816" s="9">
        <f t="shared" si="133"/>
        <v>302.40000000000003</v>
      </c>
      <c r="V816" s="9">
        <f t="shared" si="138"/>
        <v>168</v>
      </c>
      <c r="W816" s="9">
        <f t="shared" si="139"/>
        <v>75.600000000000009</v>
      </c>
      <c r="X816" s="9">
        <f t="shared" si="140"/>
        <v>58.800000000000011</v>
      </c>
      <c r="Y816" s="11">
        <f t="shared" si="141"/>
        <v>0.19444444444444445</v>
      </c>
    </row>
    <row r="817" spans="1:25" x14ac:dyDescent="0.2">
      <c r="A817" s="2">
        <v>816</v>
      </c>
      <c r="B817" s="3">
        <v>45199</v>
      </c>
      <c r="C817" s="2">
        <v>6</v>
      </c>
      <c r="D817" s="2">
        <v>18</v>
      </c>
      <c r="E817" s="2">
        <v>17</v>
      </c>
      <c r="F817" t="str">
        <f t="shared" si="134"/>
        <v>Saturday</v>
      </c>
      <c r="G817" t="str">
        <f t="shared" si="135"/>
        <v>September</v>
      </c>
      <c r="H817" t="str">
        <f>VLOOKUP(C817,Productos!A:B,2,0)</f>
        <v>Producto F</v>
      </c>
      <c r="I817">
        <f>VLOOKUP(Ventas!C817,Productos!A:C,3,0)</f>
        <v>16</v>
      </c>
      <c r="J817">
        <f>VLOOKUP(C817,Productos!$A$1:$D$11,4,0)</f>
        <v>32</v>
      </c>
      <c r="K817" s="7" t="str">
        <f>VLOOKUP(D817,Vendedores!$A$1:$F$5000,6,0)</f>
        <v>Garcia, Jose</v>
      </c>
      <c r="L817" s="7">
        <f>VLOOKUP(D817,Vendedores!$A$1:$E$50000,5,0)</f>
        <v>5194</v>
      </c>
      <c r="M817">
        <f>VLOOKUP(D817,Vendedores!A:F,2,FALSE)</f>
        <v>4</v>
      </c>
      <c r="N817" s="7" t="str">
        <f>VLOOKUP(Ventas!D817,Vendedores!A:G,7,0)</f>
        <v>Jefe</v>
      </c>
      <c r="O817">
        <f>VLOOKUP(D817,Vendedores!A:H,8,0)</f>
        <v>3</v>
      </c>
      <c r="P817" s="18">
        <f t="shared" si="136"/>
        <v>32</v>
      </c>
      <c r="Q817" s="9">
        <f t="shared" si="132"/>
        <v>16</v>
      </c>
      <c r="R817" s="9">
        <f t="shared" si="142"/>
        <v>16</v>
      </c>
      <c r="S817" s="9">
        <f t="shared" si="137"/>
        <v>16</v>
      </c>
      <c r="T817" s="9">
        <f>VLOOKUP(O817,Comisiones!A:N,HLOOKUP(G817,Comisiones!$1:$7,2,0),0)</f>
        <v>0.21</v>
      </c>
      <c r="U817" s="9">
        <f t="shared" si="133"/>
        <v>544</v>
      </c>
      <c r="V817" s="9">
        <f t="shared" si="138"/>
        <v>272</v>
      </c>
      <c r="W817" s="9">
        <f t="shared" si="139"/>
        <v>114.24</v>
      </c>
      <c r="X817" s="9">
        <f t="shared" si="140"/>
        <v>157.76</v>
      </c>
      <c r="Y817" s="11">
        <f t="shared" si="141"/>
        <v>0.28999999999999998</v>
      </c>
    </row>
    <row r="818" spans="1:25" x14ac:dyDescent="0.2">
      <c r="A818" s="2">
        <v>817</v>
      </c>
      <c r="B818" s="3">
        <v>45200</v>
      </c>
      <c r="C818" s="2">
        <v>7</v>
      </c>
      <c r="D818" s="2">
        <v>34</v>
      </c>
      <c r="E818" s="2">
        <v>23</v>
      </c>
      <c r="F818" t="str">
        <f t="shared" si="134"/>
        <v>Sunday</v>
      </c>
      <c r="G818" t="str">
        <f t="shared" si="135"/>
        <v>October</v>
      </c>
      <c r="H818" t="str">
        <f>VLOOKUP(C818,Productos!A:B,2,0)</f>
        <v>Producto G</v>
      </c>
      <c r="I818">
        <f>VLOOKUP(Ventas!C818,Productos!A:C,3,0)</f>
        <v>17</v>
      </c>
      <c r="J818">
        <f>VLOOKUP(C818,Productos!$A$1:$D$11,4,0)</f>
        <v>34</v>
      </c>
      <c r="K818" s="7" t="str">
        <f>VLOOKUP(D818,Vendedores!$A$1:$F$5000,6,0)</f>
        <v>Lopez, Teresa</v>
      </c>
      <c r="L818" s="7">
        <f>VLOOKUP(D818,Vendedores!$A$1:$E$50000,5,0)</f>
        <v>3680</v>
      </c>
      <c r="M818">
        <f>VLOOKUP(D818,Vendedores!A:F,2,FALSE)</f>
        <v>6</v>
      </c>
      <c r="N818" s="7" t="str">
        <f>VLOOKUP(Ventas!D818,Vendedores!A:G,7,0)</f>
        <v>Vendedor Ssr</v>
      </c>
      <c r="O818">
        <f>VLOOKUP(D818,Vendedores!A:H,8,0)</f>
        <v>2</v>
      </c>
      <c r="P818" s="18">
        <f t="shared" si="136"/>
        <v>40.799999999999997</v>
      </c>
      <c r="Q818" s="9">
        <f t="shared" si="132"/>
        <v>17</v>
      </c>
      <c r="R818" s="9">
        <f t="shared" si="142"/>
        <v>17</v>
      </c>
      <c r="S818" s="9">
        <f t="shared" si="137"/>
        <v>17</v>
      </c>
      <c r="T818" s="9">
        <f>VLOOKUP(O818,Comisiones!A:N,HLOOKUP(G818,Comisiones!$1:$7,2,0),0)</f>
        <v>0.14000000000000001</v>
      </c>
      <c r="U818" s="9">
        <f t="shared" si="133"/>
        <v>938.4</v>
      </c>
      <c r="V818" s="9">
        <f t="shared" si="138"/>
        <v>391</v>
      </c>
      <c r="W818" s="9">
        <f t="shared" si="139"/>
        <v>131.376</v>
      </c>
      <c r="X818" s="9">
        <f t="shared" si="140"/>
        <v>416.024</v>
      </c>
      <c r="Y818" s="11">
        <f t="shared" si="141"/>
        <v>0.44333333333333336</v>
      </c>
    </row>
    <row r="819" spans="1:25" x14ac:dyDescent="0.2">
      <c r="A819" s="2">
        <v>818</v>
      </c>
      <c r="B819" s="3">
        <v>45200</v>
      </c>
      <c r="C819" s="2">
        <v>1</v>
      </c>
      <c r="D819" s="2">
        <v>30</v>
      </c>
      <c r="E819" s="2">
        <v>20</v>
      </c>
      <c r="F819" t="str">
        <f t="shared" si="134"/>
        <v>Sunday</v>
      </c>
      <c r="G819" t="str">
        <f t="shared" si="135"/>
        <v>October</v>
      </c>
      <c r="H819" t="str">
        <f>VLOOKUP(C819,Productos!A:B,2,0)</f>
        <v>Producto A</v>
      </c>
      <c r="I819">
        <f>VLOOKUP(Ventas!C819,Productos!A:C,3,0)</f>
        <v>10</v>
      </c>
      <c r="J819">
        <f>VLOOKUP(C819,Productos!$A$1:$D$11,4,0)</f>
        <v>20</v>
      </c>
      <c r="K819" s="7" t="str">
        <f>VLOOKUP(D819,Vendedores!$A$1:$F$5000,6,0)</f>
        <v>Gonzalez, Francisco</v>
      </c>
      <c r="L819" s="7">
        <f>VLOOKUP(D819,Vendedores!$A$1:$E$50000,5,0)</f>
        <v>3909</v>
      </c>
      <c r="M819">
        <f>VLOOKUP(D819,Vendedores!A:F,2,FALSE)</f>
        <v>6</v>
      </c>
      <c r="N819" s="7" t="str">
        <f>VLOOKUP(Ventas!D819,Vendedores!A:G,7,0)</f>
        <v>Vendedor Ssr</v>
      </c>
      <c r="O819">
        <f>VLOOKUP(D819,Vendedores!A:H,8,0)</f>
        <v>2</v>
      </c>
      <c r="P819" s="18">
        <f t="shared" si="136"/>
        <v>24</v>
      </c>
      <c r="Q819" s="9">
        <f t="shared" si="132"/>
        <v>10</v>
      </c>
      <c r="R819" s="9">
        <f t="shared" si="142"/>
        <v>10</v>
      </c>
      <c r="S819" s="9">
        <f t="shared" si="137"/>
        <v>10</v>
      </c>
      <c r="T819" s="9">
        <f>VLOOKUP(O819,Comisiones!A:N,HLOOKUP(G819,Comisiones!$1:$7,2,0),0)</f>
        <v>0.14000000000000001</v>
      </c>
      <c r="U819" s="9">
        <f t="shared" si="133"/>
        <v>480</v>
      </c>
      <c r="V819" s="9">
        <f t="shared" si="138"/>
        <v>200</v>
      </c>
      <c r="W819" s="9">
        <f t="shared" si="139"/>
        <v>67.2</v>
      </c>
      <c r="X819" s="9">
        <f t="shared" si="140"/>
        <v>212.8</v>
      </c>
      <c r="Y819" s="11">
        <f t="shared" si="141"/>
        <v>0.44333333333333336</v>
      </c>
    </row>
    <row r="820" spans="1:25" x14ac:dyDescent="0.2">
      <c r="A820" s="2">
        <v>819</v>
      </c>
      <c r="B820" s="3">
        <v>45200</v>
      </c>
      <c r="C820" s="2">
        <v>2</v>
      </c>
      <c r="D820" s="2">
        <v>31</v>
      </c>
      <c r="E820" s="2">
        <v>15</v>
      </c>
      <c r="F820" t="str">
        <f t="shared" si="134"/>
        <v>Sunday</v>
      </c>
      <c r="G820" t="str">
        <f t="shared" si="135"/>
        <v>October</v>
      </c>
      <c r="H820" t="str">
        <f>VLOOKUP(C820,Productos!A:B,2,0)</f>
        <v>Producto B</v>
      </c>
      <c r="I820">
        <f>VLOOKUP(Ventas!C820,Productos!A:C,3,0)</f>
        <v>14</v>
      </c>
      <c r="J820">
        <f>VLOOKUP(C820,Productos!$A$1:$D$11,4,0)</f>
        <v>28</v>
      </c>
      <c r="K820" s="7" t="str">
        <f>VLOOKUP(D820,Vendedores!$A$1:$F$5000,6,0)</f>
        <v>Fernandez, Isabel</v>
      </c>
      <c r="L820" s="7">
        <f>VLOOKUP(D820,Vendedores!$A$1:$E$50000,5,0)</f>
        <v>2227</v>
      </c>
      <c r="M820">
        <f>VLOOKUP(D820,Vendedores!A:F,2,FALSE)</f>
        <v>7</v>
      </c>
      <c r="N820" s="7" t="str">
        <f>VLOOKUP(Ventas!D820,Vendedores!A:G,7,0)</f>
        <v>Vendedor Jr</v>
      </c>
      <c r="O820">
        <f>VLOOKUP(D820,Vendedores!A:H,8,0)</f>
        <v>2</v>
      </c>
      <c r="P820" s="18">
        <f t="shared" si="136"/>
        <v>33.6</v>
      </c>
      <c r="Q820" s="9">
        <f t="shared" si="132"/>
        <v>14</v>
      </c>
      <c r="R820" s="9">
        <f t="shared" si="142"/>
        <v>14</v>
      </c>
      <c r="S820" s="9">
        <f t="shared" si="137"/>
        <v>14</v>
      </c>
      <c r="T820" s="9">
        <f>VLOOKUP(O820,Comisiones!A:N,HLOOKUP(G820,Comisiones!$1:$7,2,0),0)</f>
        <v>0.14000000000000001</v>
      </c>
      <c r="U820" s="9">
        <f t="shared" si="133"/>
        <v>504</v>
      </c>
      <c r="V820" s="9">
        <f t="shared" si="138"/>
        <v>210</v>
      </c>
      <c r="W820" s="9">
        <f t="shared" si="139"/>
        <v>70.56</v>
      </c>
      <c r="X820" s="9">
        <f t="shared" si="140"/>
        <v>223.44</v>
      </c>
      <c r="Y820" s="11">
        <f t="shared" si="141"/>
        <v>0.4433333333333333</v>
      </c>
    </row>
    <row r="821" spans="1:25" x14ac:dyDescent="0.2">
      <c r="A821" s="2">
        <v>820</v>
      </c>
      <c r="B821" s="3">
        <v>45201</v>
      </c>
      <c r="C821" s="2">
        <v>3</v>
      </c>
      <c r="D821" s="2">
        <v>10</v>
      </c>
      <c r="E821" s="2">
        <v>18</v>
      </c>
      <c r="F821" t="str">
        <f t="shared" si="134"/>
        <v>Monday</v>
      </c>
      <c r="G821" t="str">
        <f t="shared" si="135"/>
        <v>October</v>
      </c>
      <c r="H821" t="str">
        <f>VLOOKUP(C821,Productos!A:B,2,0)</f>
        <v>Producto C</v>
      </c>
      <c r="I821">
        <f>VLOOKUP(Ventas!C821,Productos!A:C,3,0)</f>
        <v>23</v>
      </c>
      <c r="J821">
        <f>VLOOKUP(C821,Productos!$A$1:$D$11,4,0)</f>
        <v>46</v>
      </c>
      <c r="K821" s="7" t="str">
        <f>VLOOKUP(D821,Vendedores!$A$1:$F$5000,6,0)</f>
        <v>Martin, Francisco</v>
      </c>
      <c r="L821" s="7">
        <f>VLOOKUP(D821,Vendedores!$A$1:$E$50000,5,0)</f>
        <v>4384</v>
      </c>
      <c r="M821">
        <f>VLOOKUP(D821,Vendedores!A:F,2,FALSE)</f>
        <v>5</v>
      </c>
      <c r="N821" s="7" t="str">
        <f>VLOOKUP(Ventas!D821,Vendedores!A:G,7,0)</f>
        <v>Vendedor Sr</v>
      </c>
      <c r="O821">
        <f>VLOOKUP(D821,Vendedores!A:H,8,0)</f>
        <v>2</v>
      </c>
      <c r="P821" s="18">
        <f t="shared" si="136"/>
        <v>46</v>
      </c>
      <c r="Q821" s="9">
        <f t="shared" si="132"/>
        <v>23</v>
      </c>
      <c r="R821" s="9">
        <f t="shared" si="142"/>
        <v>23</v>
      </c>
      <c r="S821" s="9">
        <f t="shared" si="137"/>
        <v>23</v>
      </c>
      <c r="T821" s="9">
        <f>VLOOKUP(O821,Comisiones!A:N,HLOOKUP(G821,Comisiones!$1:$7,2,0),0)</f>
        <v>0.14000000000000001</v>
      </c>
      <c r="U821" s="9">
        <f t="shared" si="133"/>
        <v>828</v>
      </c>
      <c r="V821" s="9">
        <f t="shared" si="138"/>
        <v>414</v>
      </c>
      <c r="W821" s="9">
        <f t="shared" si="139"/>
        <v>115.92000000000002</v>
      </c>
      <c r="X821" s="9">
        <f t="shared" si="140"/>
        <v>298.07999999999993</v>
      </c>
      <c r="Y821" s="11">
        <f t="shared" si="141"/>
        <v>0.35999999999999993</v>
      </c>
    </row>
    <row r="822" spans="1:25" x14ac:dyDescent="0.2">
      <c r="A822" s="2">
        <v>821</v>
      </c>
      <c r="B822" s="3">
        <v>45201</v>
      </c>
      <c r="C822" s="2">
        <v>8</v>
      </c>
      <c r="D822" s="2">
        <v>6</v>
      </c>
      <c r="E822" s="2">
        <v>19</v>
      </c>
      <c r="F822" t="str">
        <f t="shared" si="134"/>
        <v>Monday</v>
      </c>
      <c r="G822" t="str">
        <f t="shared" si="135"/>
        <v>October</v>
      </c>
      <c r="H822" t="str">
        <f>VLOOKUP(C822,Productos!A:B,2,0)</f>
        <v>Producto H</v>
      </c>
      <c r="I822">
        <f>VLOOKUP(Ventas!C822,Productos!A:C,3,0)</f>
        <v>14</v>
      </c>
      <c r="J822">
        <f>VLOOKUP(C822,Productos!$A$1:$D$11,4,0)</f>
        <v>28</v>
      </c>
      <c r="K822" s="7" t="str">
        <f>VLOOKUP(D822,Vendedores!$A$1:$F$5000,6,0)</f>
        <v>Martinez, Pilar</v>
      </c>
      <c r="L822" s="7">
        <f>VLOOKUP(D822,Vendedores!$A$1:$E$50000,5,0)</f>
        <v>2700</v>
      </c>
      <c r="M822">
        <f>VLOOKUP(D822,Vendedores!A:F,2,FALSE)</f>
        <v>2</v>
      </c>
      <c r="N822" s="7" t="str">
        <f>VLOOKUP(Ventas!D822,Vendedores!A:G,7,0)</f>
        <v>Director</v>
      </c>
      <c r="O822">
        <f>VLOOKUP(D822,Vendedores!A:H,8,0)</f>
        <v>4</v>
      </c>
      <c r="P822" s="18">
        <f t="shared" si="136"/>
        <v>25.2</v>
      </c>
      <c r="Q822" s="9">
        <f t="shared" si="132"/>
        <v>14</v>
      </c>
      <c r="R822" s="9">
        <f t="shared" si="142"/>
        <v>14</v>
      </c>
      <c r="S822" s="9">
        <f t="shared" si="137"/>
        <v>14</v>
      </c>
      <c r="T822" s="9">
        <f>VLOOKUP(O822,Comisiones!A:N,HLOOKUP(G822,Comisiones!$1:$7,2,0),0)</f>
        <v>0.17</v>
      </c>
      <c r="U822" s="9">
        <f t="shared" si="133"/>
        <v>478.8</v>
      </c>
      <c r="V822" s="9">
        <f t="shared" si="138"/>
        <v>266</v>
      </c>
      <c r="W822" s="9">
        <f t="shared" si="139"/>
        <v>81.396000000000001</v>
      </c>
      <c r="X822" s="9">
        <f t="shared" si="140"/>
        <v>131.404</v>
      </c>
      <c r="Y822" s="11">
        <f t="shared" si="141"/>
        <v>0.27444444444444444</v>
      </c>
    </row>
    <row r="823" spans="1:25" x14ac:dyDescent="0.2">
      <c r="A823" s="2">
        <v>822</v>
      </c>
      <c r="B823" s="3">
        <v>45201</v>
      </c>
      <c r="C823" s="2">
        <v>10</v>
      </c>
      <c r="D823" s="2">
        <v>14</v>
      </c>
      <c r="E823" s="2">
        <v>14</v>
      </c>
      <c r="F823" t="str">
        <f t="shared" si="134"/>
        <v>Monday</v>
      </c>
      <c r="G823" t="str">
        <f t="shared" si="135"/>
        <v>October</v>
      </c>
      <c r="H823" t="str">
        <f>VLOOKUP(C823,Productos!A:B,2,0)</f>
        <v>Producto J</v>
      </c>
      <c r="I823">
        <f>VLOOKUP(Ventas!C823,Productos!A:C,3,0)</f>
        <v>29</v>
      </c>
      <c r="J823">
        <f>VLOOKUP(C823,Productos!$A$1:$D$11,4,0)</f>
        <v>58</v>
      </c>
      <c r="K823" s="7" t="str">
        <f>VLOOKUP(D823,Vendedores!$A$1:$F$5000,6,0)</f>
        <v>Fernandez, Teresa</v>
      </c>
      <c r="L823" s="7">
        <f>VLOOKUP(D823,Vendedores!$A$1:$E$50000,5,0)</f>
        <v>7062</v>
      </c>
      <c r="M823">
        <f>VLOOKUP(D823,Vendedores!A:F,2,FALSE)</f>
        <v>2</v>
      </c>
      <c r="N823" s="7" t="str">
        <f>VLOOKUP(Ventas!D823,Vendedores!A:G,7,0)</f>
        <v>Director</v>
      </c>
      <c r="O823">
        <f>VLOOKUP(D823,Vendedores!A:H,8,0)</f>
        <v>4</v>
      </c>
      <c r="P823" s="18">
        <f t="shared" si="136"/>
        <v>52.2</v>
      </c>
      <c r="Q823" s="9">
        <f t="shared" si="132"/>
        <v>29</v>
      </c>
      <c r="R823" s="9">
        <f t="shared" si="142"/>
        <v>29</v>
      </c>
      <c r="S823" s="9">
        <f t="shared" si="137"/>
        <v>29</v>
      </c>
      <c r="T823" s="9">
        <f>VLOOKUP(O823,Comisiones!A:N,HLOOKUP(G823,Comisiones!$1:$7,2,0),0)</f>
        <v>0.17</v>
      </c>
      <c r="U823" s="9">
        <f t="shared" si="133"/>
        <v>730.80000000000007</v>
      </c>
      <c r="V823" s="9">
        <f t="shared" si="138"/>
        <v>406</v>
      </c>
      <c r="W823" s="9">
        <f t="shared" si="139"/>
        <v>124.23600000000002</v>
      </c>
      <c r="X823" s="9">
        <f t="shared" si="140"/>
        <v>200.56400000000008</v>
      </c>
      <c r="Y823" s="11">
        <f t="shared" si="141"/>
        <v>0.27444444444444455</v>
      </c>
    </row>
    <row r="824" spans="1:25" x14ac:dyDescent="0.2">
      <c r="A824" s="2">
        <v>823</v>
      </c>
      <c r="B824" s="3">
        <v>45202</v>
      </c>
      <c r="C824" s="2">
        <v>3</v>
      </c>
      <c r="D824" s="2">
        <v>18</v>
      </c>
      <c r="E824" s="2">
        <v>17</v>
      </c>
      <c r="F824" t="str">
        <f t="shared" si="134"/>
        <v>Tuesday</v>
      </c>
      <c r="G824" t="str">
        <f t="shared" si="135"/>
        <v>October</v>
      </c>
      <c r="H824" t="str">
        <f>VLOOKUP(C824,Productos!A:B,2,0)</f>
        <v>Producto C</v>
      </c>
      <c r="I824">
        <f>VLOOKUP(Ventas!C824,Productos!A:C,3,0)</f>
        <v>23</v>
      </c>
      <c r="J824">
        <f>VLOOKUP(C824,Productos!$A$1:$D$11,4,0)</f>
        <v>46</v>
      </c>
      <c r="K824" s="7" t="str">
        <f>VLOOKUP(D824,Vendedores!$A$1:$F$5000,6,0)</f>
        <v>Garcia, Jose</v>
      </c>
      <c r="L824" s="7">
        <f>VLOOKUP(D824,Vendedores!$A$1:$E$50000,5,0)</f>
        <v>5194</v>
      </c>
      <c r="M824">
        <f>VLOOKUP(D824,Vendedores!A:F,2,FALSE)</f>
        <v>4</v>
      </c>
      <c r="N824" s="7" t="str">
        <f>VLOOKUP(Ventas!D824,Vendedores!A:G,7,0)</f>
        <v>Jefe</v>
      </c>
      <c r="O824">
        <f>VLOOKUP(D824,Vendedores!A:H,8,0)</f>
        <v>3</v>
      </c>
      <c r="P824" s="18">
        <f t="shared" si="136"/>
        <v>46</v>
      </c>
      <c r="Q824" s="9">
        <f t="shared" si="132"/>
        <v>23</v>
      </c>
      <c r="R824" s="9">
        <f t="shared" si="142"/>
        <v>23</v>
      </c>
      <c r="S824" s="9">
        <f t="shared" si="137"/>
        <v>23</v>
      </c>
      <c r="T824" s="9">
        <f>VLOOKUP(O824,Comisiones!A:N,HLOOKUP(G824,Comisiones!$1:$7,2,0),0)</f>
        <v>0.15</v>
      </c>
      <c r="U824" s="9">
        <f t="shared" si="133"/>
        <v>782</v>
      </c>
      <c r="V824" s="9">
        <f t="shared" si="138"/>
        <v>391</v>
      </c>
      <c r="W824" s="9">
        <f t="shared" si="139"/>
        <v>117.3</v>
      </c>
      <c r="X824" s="9">
        <f t="shared" si="140"/>
        <v>273.7</v>
      </c>
      <c r="Y824" s="11">
        <f t="shared" si="141"/>
        <v>0.35</v>
      </c>
    </row>
    <row r="825" spans="1:25" x14ac:dyDescent="0.2">
      <c r="A825" s="2">
        <v>824</v>
      </c>
      <c r="B825" s="3">
        <v>45202</v>
      </c>
      <c r="C825" s="2">
        <v>1</v>
      </c>
      <c r="D825" s="2">
        <v>15</v>
      </c>
      <c r="E825" s="2">
        <v>19</v>
      </c>
      <c r="F825" t="str">
        <f t="shared" si="134"/>
        <v>Tuesday</v>
      </c>
      <c r="G825" t="str">
        <f t="shared" si="135"/>
        <v>October</v>
      </c>
      <c r="H825" t="str">
        <f>VLOOKUP(C825,Productos!A:B,2,0)</f>
        <v>Producto A</v>
      </c>
      <c r="I825">
        <f>VLOOKUP(Ventas!C825,Productos!A:C,3,0)</f>
        <v>10</v>
      </c>
      <c r="J825">
        <f>VLOOKUP(C825,Productos!$A$1:$D$11,4,0)</f>
        <v>20</v>
      </c>
      <c r="K825" s="7" t="str">
        <f>VLOOKUP(D825,Vendedores!$A$1:$F$5000,6,0)</f>
        <v>Gomez, David</v>
      </c>
      <c r="L825" s="7">
        <f>VLOOKUP(D825,Vendedores!$A$1:$E$50000,5,0)</f>
        <v>1821</v>
      </c>
      <c r="M825">
        <f>VLOOKUP(D825,Vendedores!A:F,2,FALSE)</f>
        <v>8</v>
      </c>
      <c r="N825" s="7" t="str">
        <f>VLOOKUP(Ventas!D825,Vendedores!A:G,7,0)</f>
        <v>Pasante</v>
      </c>
      <c r="O825">
        <f>VLOOKUP(D825,Vendedores!A:H,8,0)</f>
        <v>1</v>
      </c>
      <c r="P825" s="18">
        <f t="shared" si="136"/>
        <v>20</v>
      </c>
      <c r="Q825" s="9">
        <f t="shared" si="132"/>
        <v>10</v>
      </c>
      <c r="R825" s="9">
        <f t="shared" si="142"/>
        <v>10</v>
      </c>
      <c r="S825" s="9">
        <f t="shared" si="137"/>
        <v>10</v>
      </c>
      <c r="T825" s="9">
        <f>VLOOKUP(O825,Comisiones!A:N,HLOOKUP(G825,Comisiones!$1:$7,2,0),0)</f>
        <v>0.13</v>
      </c>
      <c r="U825" s="9">
        <f t="shared" si="133"/>
        <v>380</v>
      </c>
      <c r="V825" s="9">
        <f t="shared" si="138"/>
        <v>190</v>
      </c>
      <c r="W825" s="9">
        <f t="shared" si="139"/>
        <v>49.4</v>
      </c>
      <c r="X825" s="9">
        <f t="shared" si="140"/>
        <v>140.6</v>
      </c>
      <c r="Y825" s="11">
        <f t="shared" si="141"/>
        <v>0.37</v>
      </c>
    </row>
    <row r="826" spans="1:25" x14ac:dyDescent="0.2">
      <c r="A826" s="2">
        <v>825</v>
      </c>
      <c r="B826" s="3">
        <v>45202</v>
      </c>
      <c r="C826" s="2">
        <v>10</v>
      </c>
      <c r="D826" s="2">
        <v>8</v>
      </c>
      <c r="E826" s="2">
        <v>21</v>
      </c>
      <c r="F826" t="str">
        <f t="shared" si="134"/>
        <v>Tuesday</v>
      </c>
      <c r="G826" t="str">
        <f t="shared" si="135"/>
        <v>October</v>
      </c>
      <c r="H826" t="str">
        <f>VLOOKUP(C826,Productos!A:B,2,0)</f>
        <v>Producto J</v>
      </c>
      <c r="I826">
        <f>VLOOKUP(Ventas!C826,Productos!A:C,3,0)</f>
        <v>29</v>
      </c>
      <c r="J826">
        <f>VLOOKUP(C826,Productos!$A$1:$D$11,4,0)</f>
        <v>58</v>
      </c>
      <c r="K826" s="7" t="str">
        <f>VLOOKUP(D826,Vendedores!$A$1:$F$5000,6,0)</f>
        <v>Perez, Manuel</v>
      </c>
      <c r="L826" s="7">
        <f>VLOOKUP(D826,Vendedores!$A$1:$E$50000,5,0)</f>
        <v>6768</v>
      </c>
      <c r="M826">
        <f>VLOOKUP(D826,Vendedores!A:F,2,FALSE)</f>
        <v>3</v>
      </c>
      <c r="N826" s="7" t="str">
        <f>VLOOKUP(Ventas!D826,Vendedores!A:G,7,0)</f>
        <v>Gerente</v>
      </c>
      <c r="O826">
        <f>VLOOKUP(D826,Vendedores!A:H,8,0)</f>
        <v>3</v>
      </c>
      <c r="P826" s="18">
        <f t="shared" si="136"/>
        <v>52.2</v>
      </c>
      <c r="Q826" s="9">
        <f t="shared" si="132"/>
        <v>29</v>
      </c>
      <c r="R826" s="9">
        <f t="shared" si="142"/>
        <v>29</v>
      </c>
      <c r="S826" s="9">
        <f t="shared" si="137"/>
        <v>29</v>
      </c>
      <c r="T826" s="9">
        <f>VLOOKUP(O826,Comisiones!A:N,HLOOKUP(G826,Comisiones!$1:$7,2,0),0)</f>
        <v>0.15</v>
      </c>
      <c r="U826" s="9">
        <f t="shared" si="133"/>
        <v>1096.2</v>
      </c>
      <c r="V826" s="9">
        <f t="shared" si="138"/>
        <v>609</v>
      </c>
      <c r="W826" s="9">
        <f t="shared" si="139"/>
        <v>164.43</v>
      </c>
      <c r="X826" s="9">
        <f t="shared" si="140"/>
        <v>322.77</v>
      </c>
      <c r="Y826" s="11">
        <f t="shared" si="141"/>
        <v>0.2944444444444444</v>
      </c>
    </row>
    <row r="827" spans="1:25" x14ac:dyDescent="0.2">
      <c r="A827" s="2">
        <v>826</v>
      </c>
      <c r="B827" s="3">
        <v>45203</v>
      </c>
      <c r="C827" s="2">
        <v>3</v>
      </c>
      <c r="D827" s="2">
        <v>14</v>
      </c>
      <c r="E827" s="2">
        <v>5</v>
      </c>
      <c r="F827" t="str">
        <f t="shared" si="134"/>
        <v>Wednesday</v>
      </c>
      <c r="G827" t="str">
        <f t="shared" si="135"/>
        <v>October</v>
      </c>
      <c r="H827" t="str">
        <f>VLOOKUP(C827,Productos!A:B,2,0)</f>
        <v>Producto C</v>
      </c>
      <c r="I827">
        <f>VLOOKUP(Ventas!C827,Productos!A:C,3,0)</f>
        <v>23</v>
      </c>
      <c r="J827">
        <f>VLOOKUP(C827,Productos!$A$1:$D$11,4,0)</f>
        <v>46</v>
      </c>
      <c r="K827" s="7" t="str">
        <f>VLOOKUP(D827,Vendedores!$A$1:$F$5000,6,0)</f>
        <v>Fernandez, Teresa</v>
      </c>
      <c r="L827" s="7">
        <f>VLOOKUP(D827,Vendedores!$A$1:$E$50000,5,0)</f>
        <v>7062</v>
      </c>
      <c r="M827">
        <f>VLOOKUP(D827,Vendedores!A:F,2,FALSE)</f>
        <v>2</v>
      </c>
      <c r="N827" s="7" t="str">
        <f>VLOOKUP(Ventas!D827,Vendedores!A:G,7,0)</f>
        <v>Director</v>
      </c>
      <c r="O827">
        <f>VLOOKUP(D827,Vendedores!A:H,8,0)</f>
        <v>4</v>
      </c>
      <c r="P827" s="18">
        <f t="shared" si="136"/>
        <v>41.4</v>
      </c>
      <c r="Q827" s="9">
        <f t="shared" si="132"/>
        <v>23</v>
      </c>
      <c r="R827" s="9">
        <f t="shared" si="142"/>
        <v>23</v>
      </c>
      <c r="S827" s="9">
        <f t="shared" si="137"/>
        <v>23</v>
      </c>
      <c r="T827" s="9">
        <f>VLOOKUP(O827,Comisiones!A:N,HLOOKUP(G827,Comisiones!$1:$7,2,0),0)</f>
        <v>0.17</v>
      </c>
      <c r="U827" s="9">
        <f t="shared" si="133"/>
        <v>207</v>
      </c>
      <c r="V827" s="9">
        <f t="shared" si="138"/>
        <v>115</v>
      </c>
      <c r="W827" s="9">
        <f t="shared" si="139"/>
        <v>35.190000000000005</v>
      </c>
      <c r="X827" s="9">
        <f t="shared" si="140"/>
        <v>56.81</v>
      </c>
      <c r="Y827" s="11">
        <f t="shared" si="141"/>
        <v>0.27444444444444444</v>
      </c>
    </row>
    <row r="828" spans="1:25" x14ac:dyDescent="0.2">
      <c r="A828" s="2">
        <v>827</v>
      </c>
      <c r="B828" s="3">
        <v>45203</v>
      </c>
      <c r="C828" s="2">
        <v>8</v>
      </c>
      <c r="D828" s="2">
        <v>39</v>
      </c>
      <c r="E828" s="2">
        <v>10</v>
      </c>
      <c r="F828" t="str">
        <f t="shared" si="134"/>
        <v>Wednesday</v>
      </c>
      <c r="G828" t="str">
        <f t="shared" si="135"/>
        <v>October</v>
      </c>
      <c r="H828" t="str">
        <f>VLOOKUP(C828,Productos!A:B,2,0)</f>
        <v>Producto H</v>
      </c>
      <c r="I828">
        <f>VLOOKUP(Ventas!C828,Productos!A:C,3,0)</f>
        <v>14</v>
      </c>
      <c r="J828">
        <f>VLOOKUP(C828,Productos!$A$1:$D$11,4,0)</f>
        <v>28</v>
      </c>
      <c r="K828" s="7" t="str">
        <f>VLOOKUP(D828,Vendedores!$A$1:$F$5000,6,0)</f>
        <v>Gomez, Maria</v>
      </c>
      <c r="L828" s="7">
        <f>VLOOKUP(D828,Vendedores!$A$1:$E$50000,5,0)</f>
        <v>2483</v>
      </c>
      <c r="M828">
        <f>VLOOKUP(D828,Vendedores!A:F,2,FALSE)</f>
        <v>7</v>
      </c>
      <c r="N828" s="7" t="str">
        <f>VLOOKUP(Ventas!D828,Vendedores!A:G,7,0)</f>
        <v>Vendedor Jr</v>
      </c>
      <c r="O828">
        <f>VLOOKUP(D828,Vendedores!A:H,8,0)</f>
        <v>2</v>
      </c>
      <c r="P828" s="18">
        <f t="shared" si="136"/>
        <v>28</v>
      </c>
      <c r="Q828" s="9">
        <f t="shared" si="132"/>
        <v>14</v>
      </c>
      <c r="R828" s="9">
        <f t="shared" si="142"/>
        <v>14</v>
      </c>
      <c r="S828" s="9">
        <f t="shared" si="137"/>
        <v>14</v>
      </c>
      <c r="T828" s="9">
        <f>VLOOKUP(O828,Comisiones!A:N,HLOOKUP(G828,Comisiones!$1:$7,2,0),0)</f>
        <v>0.14000000000000001</v>
      </c>
      <c r="U828" s="9">
        <f t="shared" si="133"/>
        <v>280</v>
      </c>
      <c r="V828" s="9">
        <f t="shared" si="138"/>
        <v>140</v>
      </c>
      <c r="W828" s="9">
        <f t="shared" si="139"/>
        <v>39.200000000000003</v>
      </c>
      <c r="X828" s="9">
        <f t="shared" si="140"/>
        <v>100.80000000000001</v>
      </c>
      <c r="Y828" s="11">
        <f t="shared" si="141"/>
        <v>0.36000000000000004</v>
      </c>
    </row>
    <row r="829" spans="1:25" x14ac:dyDescent="0.2">
      <c r="A829" s="2">
        <v>828</v>
      </c>
      <c r="B829" s="3">
        <v>45203</v>
      </c>
      <c r="C829" s="2">
        <v>3</v>
      </c>
      <c r="D829" s="2">
        <v>16</v>
      </c>
      <c r="E829" s="2">
        <v>14</v>
      </c>
      <c r="F829" t="str">
        <f t="shared" si="134"/>
        <v>Wednesday</v>
      </c>
      <c r="G829" t="str">
        <f t="shared" si="135"/>
        <v>October</v>
      </c>
      <c r="H829" t="str">
        <f>VLOOKUP(C829,Productos!A:B,2,0)</f>
        <v>Producto C</v>
      </c>
      <c r="I829">
        <f>VLOOKUP(Ventas!C829,Productos!A:C,3,0)</f>
        <v>23</v>
      </c>
      <c r="J829">
        <f>VLOOKUP(C829,Productos!$A$1:$D$11,4,0)</f>
        <v>46</v>
      </c>
      <c r="K829" s="7" t="str">
        <f>VLOOKUP(D829,Vendedores!$A$1:$F$5000,6,0)</f>
        <v>Martin, Francisco</v>
      </c>
      <c r="L829" s="7">
        <f>VLOOKUP(D829,Vendedores!$A$1:$E$50000,5,0)</f>
        <v>2456</v>
      </c>
      <c r="M829">
        <f>VLOOKUP(D829,Vendedores!A:F,2,FALSE)</f>
        <v>7</v>
      </c>
      <c r="N829" s="7" t="str">
        <f>VLOOKUP(Ventas!D829,Vendedores!A:G,7,0)</f>
        <v>Vendedor Jr</v>
      </c>
      <c r="O829">
        <f>VLOOKUP(D829,Vendedores!A:H,8,0)</f>
        <v>2</v>
      </c>
      <c r="P829" s="18">
        <f t="shared" si="136"/>
        <v>46</v>
      </c>
      <c r="Q829" s="9">
        <f t="shared" si="132"/>
        <v>23</v>
      </c>
      <c r="R829" s="9">
        <f t="shared" si="142"/>
        <v>23</v>
      </c>
      <c r="S829" s="9">
        <f t="shared" si="137"/>
        <v>23</v>
      </c>
      <c r="T829" s="9">
        <f>VLOOKUP(O829,Comisiones!A:N,HLOOKUP(G829,Comisiones!$1:$7,2,0),0)</f>
        <v>0.14000000000000001</v>
      </c>
      <c r="U829" s="9">
        <f t="shared" si="133"/>
        <v>644</v>
      </c>
      <c r="V829" s="9">
        <f t="shared" si="138"/>
        <v>322</v>
      </c>
      <c r="W829" s="9">
        <f t="shared" si="139"/>
        <v>90.160000000000011</v>
      </c>
      <c r="X829" s="9">
        <f t="shared" si="140"/>
        <v>231.83999999999997</v>
      </c>
      <c r="Y829" s="11">
        <f t="shared" si="141"/>
        <v>0.36</v>
      </c>
    </row>
    <row r="830" spans="1:25" x14ac:dyDescent="0.2">
      <c r="A830" s="2">
        <v>829</v>
      </c>
      <c r="B830" s="3">
        <v>45204</v>
      </c>
      <c r="C830" s="2">
        <v>8</v>
      </c>
      <c r="D830" s="2">
        <v>36</v>
      </c>
      <c r="E830" s="2">
        <v>10</v>
      </c>
      <c r="F830" t="str">
        <f t="shared" si="134"/>
        <v>Thursday</v>
      </c>
      <c r="G830" t="str">
        <f t="shared" si="135"/>
        <v>October</v>
      </c>
      <c r="H830" t="str">
        <f>VLOOKUP(C830,Productos!A:B,2,0)</f>
        <v>Producto H</v>
      </c>
      <c r="I830">
        <f>VLOOKUP(Ventas!C830,Productos!A:C,3,0)</f>
        <v>14</v>
      </c>
      <c r="J830">
        <f>VLOOKUP(C830,Productos!$A$1:$D$11,4,0)</f>
        <v>28</v>
      </c>
      <c r="K830" s="7" t="str">
        <f>VLOOKUP(D830,Vendedores!$A$1:$F$5000,6,0)</f>
        <v>Rodriguez, Francisco</v>
      </c>
      <c r="L830" s="7">
        <f>VLOOKUP(D830,Vendedores!$A$1:$E$50000,5,0)</f>
        <v>1898</v>
      </c>
      <c r="M830">
        <f>VLOOKUP(D830,Vendedores!A:F,2,FALSE)</f>
        <v>8</v>
      </c>
      <c r="N830" s="7" t="str">
        <f>VLOOKUP(Ventas!D830,Vendedores!A:G,7,0)</f>
        <v>Pasante</v>
      </c>
      <c r="O830">
        <f>VLOOKUP(D830,Vendedores!A:H,8,0)</f>
        <v>1</v>
      </c>
      <c r="P830" s="18">
        <f t="shared" si="136"/>
        <v>28</v>
      </c>
      <c r="Q830" s="9">
        <f t="shared" si="132"/>
        <v>14</v>
      </c>
      <c r="R830" s="9">
        <f t="shared" si="142"/>
        <v>14</v>
      </c>
      <c r="S830" s="9">
        <f t="shared" si="137"/>
        <v>14</v>
      </c>
      <c r="T830" s="9">
        <f>VLOOKUP(O830,Comisiones!A:N,HLOOKUP(G830,Comisiones!$1:$7,2,0),0)</f>
        <v>0.13</v>
      </c>
      <c r="U830" s="9">
        <f t="shared" si="133"/>
        <v>280</v>
      </c>
      <c r="V830" s="9">
        <f t="shared" si="138"/>
        <v>140</v>
      </c>
      <c r="W830" s="9">
        <f t="shared" si="139"/>
        <v>36.4</v>
      </c>
      <c r="X830" s="9">
        <f t="shared" si="140"/>
        <v>103.6</v>
      </c>
      <c r="Y830" s="11">
        <f t="shared" si="141"/>
        <v>0.37</v>
      </c>
    </row>
    <row r="831" spans="1:25" x14ac:dyDescent="0.2">
      <c r="A831" s="2">
        <v>830</v>
      </c>
      <c r="B831" s="3">
        <v>45204</v>
      </c>
      <c r="C831" s="2">
        <v>5</v>
      </c>
      <c r="D831" s="2">
        <v>31</v>
      </c>
      <c r="E831" s="2">
        <v>20</v>
      </c>
      <c r="F831" t="str">
        <f t="shared" si="134"/>
        <v>Thursday</v>
      </c>
      <c r="G831" t="str">
        <f t="shared" si="135"/>
        <v>October</v>
      </c>
      <c r="H831" t="str">
        <f>VLOOKUP(C831,Productos!A:B,2,0)</f>
        <v>Producto E</v>
      </c>
      <c r="I831">
        <f>VLOOKUP(Ventas!C831,Productos!A:C,3,0)</f>
        <v>24</v>
      </c>
      <c r="J831">
        <f>VLOOKUP(C831,Productos!$A$1:$D$11,4,0)</f>
        <v>48</v>
      </c>
      <c r="K831" s="7" t="str">
        <f>VLOOKUP(D831,Vendedores!$A$1:$F$5000,6,0)</f>
        <v>Fernandez, Isabel</v>
      </c>
      <c r="L831" s="7">
        <f>VLOOKUP(D831,Vendedores!$A$1:$E$50000,5,0)</f>
        <v>2227</v>
      </c>
      <c r="M831">
        <f>VLOOKUP(D831,Vendedores!A:F,2,FALSE)</f>
        <v>7</v>
      </c>
      <c r="N831" s="7" t="str">
        <f>VLOOKUP(Ventas!D831,Vendedores!A:G,7,0)</f>
        <v>Vendedor Jr</v>
      </c>
      <c r="O831">
        <f>VLOOKUP(D831,Vendedores!A:H,8,0)</f>
        <v>2</v>
      </c>
      <c r="P831" s="18">
        <f t="shared" si="136"/>
        <v>48</v>
      </c>
      <c r="Q831" s="9">
        <f t="shared" si="132"/>
        <v>24</v>
      </c>
      <c r="R831" s="9">
        <f t="shared" si="142"/>
        <v>24</v>
      </c>
      <c r="S831" s="9">
        <f t="shared" si="137"/>
        <v>24</v>
      </c>
      <c r="T831" s="9">
        <f>VLOOKUP(O831,Comisiones!A:N,HLOOKUP(G831,Comisiones!$1:$7,2,0),0)</f>
        <v>0.14000000000000001</v>
      </c>
      <c r="U831" s="9">
        <f t="shared" si="133"/>
        <v>960</v>
      </c>
      <c r="V831" s="9">
        <f t="shared" si="138"/>
        <v>480</v>
      </c>
      <c r="W831" s="9">
        <f t="shared" si="139"/>
        <v>134.4</v>
      </c>
      <c r="X831" s="9">
        <f t="shared" si="140"/>
        <v>345.6</v>
      </c>
      <c r="Y831" s="11">
        <f t="shared" si="141"/>
        <v>0.36000000000000004</v>
      </c>
    </row>
    <row r="832" spans="1:25" x14ac:dyDescent="0.2">
      <c r="A832" s="2">
        <v>831</v>
      </c>
      <c r="B832" s="3">
        <v>45204</v>
      </c>
      <c r="C832" s="2">
        <v>5</v>
      </c>
      <c r="D832" s="2">
        <v>40</v>
      </c>
      <c r="E832" s="2">
        <v>16</v>
      </c>
      <c r="F832" t="str">
        <f t="shared" si="134"/>
        <v>Thursday</v>
      </c>
      <c r="G832" t="str">
        <f t="shared" si="135"/>
        <v>October</v>
      </c>
      <c r="H832" t="str">
        <f>VLOOKUP(C832,Productos!A:B,2,0)</f>
        <v>Producto E</v>
      </c>
      <c r="I832">
        <f>VLOOKUP(Ventas!C832,Productos!A:C,3,0)</f>
        <v>24</v>
      </c>
      <c r="J832">
        <f>VLOOKUP(C832,Productos!$A$1:$D$11,4,0)</f>
        <v>48</v>
      </c>
      <c r="K832" s="7" t="str">
        <f>VLOOKUP(D832,Vendedores!$A$1:$F$5000,6,0)</f>
        <v>Martin, Carmen</v>
      </c>
      <c r="L832" s="7">
        <f>VLOOKUP(D832,Vendedores!$A$1:$E$50000,5,0)</f>
        <v>1598</v>
      </c>
      <c r="M832">
        <f>VLOOKUP(D832,Vendedores!A:F,2,FALSE)</f>
        <v>8</v>
      </c>
      <c r="N832" s="7" t="str">
        <f>VLOOKUP(Ventas!D832,Vendedores!A:G,7,0)</f>
        <v>Pasante</v>
      </c>
      <c r="O832">
        <f>VLOOKUP(D832,Vendedores!A:H,8,0)</f>
        <v>1</v>
      </c>
      <c r="P832" s="18">
        <f t="shared" si="136"/>
        <v>48</v>
      </c>
      <c r="Q832" s="9">
        <f t="shared" si="132"/>
        <v>24</v>
      </c>
      <c r="R832" s="9">
        <f t="shared" si="142"/>
        <v>24</v>
      </c>
      <c r="S832" s="9">
        <f t="shared" si="137"/>
        <v>24</v>
      </c>
      <c r="T832" s="9">
        <f>VLOOKUP(O832,Comisiones!A:N,HLOOKUP(G832,Comisiones!$1:$7,2,0),0)</f>
        <v>0.13</v>
      </c>
      <c r="U832" s="9">
        <f t="shared" si="133"/>
        <v>768</v>
      </c>
      <c r="V832" s="9">
        <f t="shared" si="138"/>
        <v>384</v>
      </c>
      <c r="W832" s="9">
        <f t="shared" si="139"/>
        <v>99.84</v>
      </c>
      <c r="X832" s="9">
        <f t="shared" si="140"/>
        <v>284.15999999999997</v>
      </c>
      <c r="Y832" s="11">
        <f t="shared" si="141"/>
        <v>0.36999999999999994</v>
      </c>
    </row>
    <row r="833" spans="1:25" x14ac:dyDescent="0.2">
      <c r="A833" s="2">
        <v>832</v>
      </c>
      <c r="B833" s="3">
        <v>45205</v>
      </c>
      <c r="C833" s="2">
        <v>9</v>
      </c>
      <c r="D833" s="2">
        <v>22</v>
      </c>
      <c r="E833" s="2">
        <v>14</v>
      </c>
      <c r="F833" t="str">
        <f t="shared" si="134"/>
        <v>Friday</v>
      </c>
      <c r="G833" t="str">
        <f t="shared" si="135"/>
        <v>October</v>
      </c>
      <c r="H833" t="str">
        <f>VLOOKUP(C833,Productos!A:B,2,0)</f>
        <v>Producto I</v>
      </c>
      <c r="I833">
        <f>VLOOKUP(Ventas!C833,Productos!A:C,3,0)</f>
        <v>26</v>
      </c>
      <c r="J833">
        <f>VLOOKUP(C833,Productos!$A$1:$D$11,4,0)</f>
        <v>52</v>
      </c>
      <c r="K833" s="7" t="str">
        <f>VLOOKUP(D833,Vendedores!$A$1:$F$5000,6,0)</f>
        <v>Lopez, Ana</v>
      </c>
      <c r="L833" s="7">
        <f>VLOOKUP(D833,Vendedores!$A$1:$E$50000,5,0)</f>
        <v>1601</v>
      </c>
      <c r="M833">
        <f>VLOOKUP(D833,Vendedores!A:F,2,FALSE)</f>
        <v>8</v>
      </c>
      <c r="N833" s="7" t="str">
        <f>VLOOKUP(Ventas!D833,Vendedores!A:G,7,0)</f>
        <v>Pasante</v>
      </c>
      <c r="O833">
        <f>VLOOKUP(D833,Vendedores!A:H,8,0)</f>
        <v>1</v>
      </c>
      <c r="P833" s="18">
        <f t="shared" si="136"/>
        <v>52</v>
      </c>
      <c r="Q833" s="9">
        <f t="shared" si="132"/>
        <v>26</v>
      </c>
      <c r="R833" s="9">
        <f t="shared" si="142"/>
        <v>26</v>
      </c>
      <c r="S833" s="9">
        <f t="shared" si="137"/>
        <v>26</v>
      </c>
      <c r="T833" s="9">
        <f>VLOOKUP(O833,Comisiones!A:N,HLOOKUP(G833,Comisiones!$1:$7,2,0),0)</f>
        <v>0.13</v>
      </c>
      <c r="U833" s="9">
        <f t="shared" si="133"/>
        <v>728</v>
      </c>
      <c r="V833" s="9">
        <f t="shared" si="138"/>
        <v>364</v>
      </c>
      <c r="W833" s="9">
        <f t="shared" si="139"/>
        <v>94.64</v>
      </c>
      <c r="X833" s="9">
        <f t="shared" si="140"/>
        <v>269.36</v>
      </c>
      <c r="Y833" s="11">
        <f t="shared" si="141"/>
        <v>0.37</v>
      </c>
    </row>
    <row r="834" spans="1:25" x14ac:dyDescent="0.2">
      <c r="A834" s="2">
        <v>833</v>
      </c>
      <c r="B834" s="3">
        <v>45205</v>
      </c>
      <c r="C834" s="2">
        <v>9</v>
      </c>
      <c r="D834" s="2">
        <v>34</v>
      </c>
      <c r="E834" s="2">
        <v>22</v>
      </c>
      <c r="F834" t="str">
        <f t="shared" si="134"/>
        <v>Friday</v>
      </c>
      <c r="G834" t="str">
        <f t="shared" si="135"/>
        <v>October</v>
      </c>
      <c r="H834" t="str">
        <f>VLOOKUP(C834,Productos!A:B,2,0)</f>
        <v>Producto I</v>
      </c>
      <c r="I834">
        <f>VLOOKUP(Ventas!C834,Productos!A:C,3,0)</f>
        <v>26</v>
      </c>
      <c r="J834">
        <f>VLOOKUP(C834,Productos!$A$1:$D$11,4,0)</f>
        <v>52</v>
      </c>
      <c r="K834" s="7" t="str">
        <f>VLOOKUP(D834,Vendedores!$A$1:$F$5000,6,0)</f>
        <v>Lopez, Teresa</v>
      </c>
      <c r="L834" s="7">
        <f>VLOOKUP(D834,Vendedores!$A$1:$E$50000,5,0)</f>
        <v>3680</v>
      </c>
      <c r="M834">
        <f>VLOOKUP(D834,Vendedores!A:F,2,FALSE)</f>
        <v>6</v>
      </c>
      <c r="N834" s="7" t="str">
        <f>VLOOKUP(Ventas!D834,Vendedores!A:G,7,0)</f>
        <v>Vendedor Ssr</v>
      </c>
      <c r="O834">
        <f>VLOOKUP(D834,Vendedores!A:H,8,0)</f>
        <v>2</v>
      </c>
      <c r="P834" s="18">
        <f t="shared" si="136"/>
        <v>52</v>
      </c>
      <c r="Q834" s="9">
        <f t="shared" ref="Q834:Q897" si="143">IF(AND(OR(H834="Producto A",H834="Producto B",H834="Producto C",H834="Producto D"),OR(G834="June",G834="July",G834="August")),I834 * 1.05,I834)</f>
        <v>26</v>
      </c>
      <c r="R834" s="9">
        <f t="shared" si="142"/>
        <v>26</v>
      </c>
      <c r="S834" s="9">
        <f t="shared" si="137"/>
        <v>26</v>
      </c>
      <c r="T834" s="9">
        <f>VLOOKUP(O834,Comisiones!A:N,HLOOKUP(G834,Comisiones!$1:$7,2,0),0)</f>
        <v>0.14000000000000001</v>
      </c>
      <c r="U834" s="9">
        <f t="shared" ref="U834:U897" si="144">P834*E834</f>
        <v>1144</v>
      </c>
      <c r="V834" s="9">
        <f t="shared" si="138"/>
        <v>572</v>
      </c>
      <c r="W834" s="9">
        <f t="shared" si="139"/>
        <v>160.16000000000003</v>
      </c>
      <c r="X834" s="9">
        <f t="shared" si="140"/>
        <v>411.83999999999992</v>
      </c>
      <c r="Y834" s="11">
        <f t="shared" si="141"/>
        <v>0.35999999999999993</v>
      </c>
    </row>
    <row r="835" spans="1:25" x14ac:dyDescent="0.2">
      <c r="A835" s="2">
        <v>834</v>
      </c>
      <c r="B835" s="3">
        <v>45205</v>
      </c>
      <c r="C835" s="2">
        <v>4</v>
      </c>
      <c r="D835" s="2">
        <v>19</v>
      </c>
      <c r="E835" s="2">
        <v>12</v>
      </c>
      <c r="F835" t="str">
        <f t="shared" ref="F835:F898" si="145">TEXT(B:B,"dddd")</f>
        <v>Friday</v>
      </c>
      <c r="G835" t="str">
        <f t="shared" ref="G835:G898" si="146">TEXT(B:B,"mmmm")</f>
        <v>October</v>
      </c>
      <c r="H835" t="str">
        <f>VLOOKUP(C835,Productos!A:B,2,0)</f>
        <v>Producto D</v>
      </c>
      <c r="I835">
        <f>VLOOKUP(Ventas!C835,Productos!A:C,3,0)</f>
        <v>14</v>
      </c>
      <c r="J835">
        <f>VLOOKUP(C835,Productos!$A$1:$D$11,4,0)</f>
        <v>28</v>
      </c>
      <c r="K835" s="7" t="str">
        <f>VLOOKUP(D835,Vendedores!$A$1:$F$5000,6,0)</f>
        <v>Rodriguez, Maria</v>
      </c>
      <c r="L835" s="7">
        <f>VLOOKUP(D835,Vendedores!$A$1:$E$50000,5,0)</f>
        <v>4862</v>
      </c>
      <c r="M835">
        <f>VLOOKUP(D835,Vendedores!A:F,2,FALSE)</f>
        <v>5</v>
      </c>
      <c r="N835" s="7" t="str">
        <f>VLOOKUP(Ventas!D835,Vendedores!A:G,7,0)</f>
        <v>Vendedor Sr</v>
      </c>
      <c r="O835">
        <f>VLOOKUP(D835,Vendedores!A:H,8,0)</f>
        <v>2</v>
      </c>
      <c r="P835" s="18">
        <f t="shared" ref="P835:P898" si="147">IF(OR(M835=1,M835=2,M835=3),J835*0.9,IF(F835="Sunday",J835*1.2,J835))</f>
        <v>28</v>
      </c>
      <c r="Q835" s="9">
        <f t="shared" si="143"/>
        <v>14</v>
      </c>
      <c r="R835" s="9">
        <f t="shared" si="142"/>
        <v>14</v>
      </c>
      <c r="S835" s="9">
        <f t="shared" ref="S835:S898" si="148">IF(AND(OR(C835=1,C835=2,C835=3,C835=4),OR(G835="June",G835="July",G835="August")),I835*1.05,IF(AND(OR(C835=5,C835=6,C835=7,C835=8),OR(G835="December",G835="January",G835="February")),I835*1.07,IF(AND(OR(C835=9,C835=10),OR(G835=G835="December",G835="January",G835="February")),I835*1.1,I835)))</f>
        <v>14</v>
      </c>
      <c r="T835" s="9">
        <f>VLOOKUP(O835,Comisiones!A:N,HLOOKUP(G835,Comisiones!$1:$7,2,0),0)</f>
        <v>0.14000000000000001</v>
      </c>
      <c r="U835" s="9">
        <f t="shared" si="144"/>
        <v>336</v>
      </c>
      <c r="V835" s="9">
        <f t="shared" ref="V835:V898" si="149">E835*S835</f>
        <v>168</v>
      </c>
      <c r="W835" s="9">
        <f t="shared" ref="W835:W898" si="150">U835*T835</f>
        <v>47.040000000000006</v>
      </c>
      <c r="X835" s="9">
        <f t="shared" ref="X835:X898" si="151">U835-(V835+W835)</f>
        <v>120.95999999999998</v>
      </c>
      <c r="Y835" s="11">
        <f t="shared" ref="Y835:Y898" si="152">X835/U835</f>
        <v>0.35999999999999993</v>
      </c>
    </row>
    <row r="836" spans="1:25" x14ac:dyDescent="0.2">
      <c r="A836" s="2">
        <v>835</v>
      </c>
      <c r="B836" s="3">
        <v>45206</v>
      </c>
      <c r="C836" s="2">
        <v>3</v>
      </c>
      <c r="D836" s="2">
        <v>2</v>
      </c>
      <c r="E836" s="2">
        <v>19</v>
      </c>
      <c r="F836" t="str">
        <f t="shared" si="145"/>
        <v>Saturday</v>
      </c>
      <c r="G836" t="str">
        <f t="shared" si="146"/>
        <v>October</v>
      </c>
      <c r="H836" t="str">
        <f>VLOOKUP(C836,Productos!A:B,2,0)</f>
        <v>Producto C</v>
      </c>
      <c r="I836">
        <f>VLOOKUP(Ventas!C836,Productos!A:C,3,0)</f>
        <v>23</v>
      </c>
      <c r="J836">
        <f>VLOOKUP(C836,Productos!$A$1:$D$11,4,0)</f>
        <v>46</v>
      </c>
      <c r="K836" s="7" t="str">
        <f>VLOOKUP(D836,Vendedores!$A$1:$F$5000,6,0)</f>
        <v>Rodriguez, Ana</v>
      </c>
      <c r="L836" s="7">
        <f>VLOOKUP(D836,Vendedores!$A$1:$E$50000,5,0)</f>
        <v>6979</v>
      </c>
      <c r="M836">
        <f>VLOOKUP(D836,Vendedores!A:F,2,FALSE)</f>
        <v>3</v>
      </c>
      <c r="N836" s="7" t="str">
        <f>VLOOKUP(Ventas!D836,Vendedores!A:G,7,0)</f>
        <v>Gerente</v>
      </c>
      <c r="O836">
        <f>VLOOKUP(D836,Vendedores!A:H,8,0)</f>
        <v>3</v>
      </c>
      <c r="P836" s="18">
        <f t="shared" si="147"/>
        <v>41.4</v>
      </c>
      <c r="Q836" s="9">
        <f t="shared" si="143"/>
        <v>23</v>
      </c>
      <c r="R836" s="9">
        <f t="shared" ref="R836:R899" si="153">IF(OR(G836="January",G836="February",G836="December"),IF(OR(H836="Producto E",H836="Producto F",H836="Producto G",H836="Producto H",I836*1.07),IF(OR(H836="Producto J",H836="Producto I"),I836*1.1,I836)),I836)</f>
        <v>23</v>
      </c>
      <c r="S836" s="9">
        <f t="shared" si="148"/>
        <v>23</v>
      </c>
      <c r="T836" s="9">
        <f>VLOOKUP(O836,Comisiones!A:N,HLOOKUP(G836,Comisiones!$1:$7,2,0),0)</f>
        <v>0.15</v>
      </c>
      <c r="U836" s="9">
        <f t="shared" si="144"/>
        <v>786.6</v>
      </c>
      <c r="V836" s="9">
        <f t="shared" si="149"/>
        <v>437</v>
      </c>
      <c r="W836" s="9">
        <f t="shared" si="150"/>
        <v>117.99</v>
      </c>
      <c r="X836" s="9">
        <f t="shared" si="151"/>
        <v>231.61</v>
      </c>
      <c r="Y836" s="11">
        <f t="shared" si="152"/>
        <v>0.29444444444444445</v>
      </c>
    </row>
    <row r="837" spans="1:25" x14ac:dyDescent="0.2">
      <c r="A837" s="2">
        <v>836</v>
      </c>
      <c r="B837" s="3">
        <v>45206</v>
      </c>
      <c r="C837" s="2">
        <v>10</v>
      </c>
      <c r="D837" s="2">
        <v>2</v>
      </c>
      <c r="E837" s="2">
        <v>18</v>
      </c>
      <c r="F837" t="str">
        <f t="shared" si="145"/>
        <v>Saturday</v>
      </c>
      <c r="G837" t="str">
        <f t="shared" si="146"/>
        <v>October</v>
      </c>
      <c r="H837" t="str">
        <f>VLOOKUP(C837,Productos!A:B,2,0)</f>
        <v>Producto J</v>
      </c>
      <c r="I837">
        <f>VLOOKUP(Ventas!C837,Productos!A:C,3,0)</f>
        <v>29</v>
      </c>
      <c r="J837">
        <f>VLOOKUP(C837,Productos!$A$1:$D$11,4,0)</f>
        <v>58</v>
      </c>
      <c r="K837" s="7" t="str">
        <f>VLOOKUP(D837,Vendedores!$A$1:$F$5000,6,0)</f>
        <v>Rodriguez, Ana</v>
      </c>
      <c r="L837" s="7">
        <f>VLOOKUP(D837,Vendedores!$A$1:$E$50000,5,0)</f>
        <v>6979</v>
      </c>
      <c r="M837">
        <f>VLOOKUP(D837,Vendedores!A:F,2,FALSE)</f>
        <v>3</v>
      </c>
      <c r="N837" s="7" t="str">
        <f>VLOOKUP(Ventas!D837,Vendedores!A:G,7,0)</f>
        <v>Gerente</v>
      </c>
      <c r="O837">
        <f>VLOOKUP(D837,Vendedores!A:H,8,0)</f>
        <v>3</v>
      </c>
      <c r="P837" s="18">
        <f t="shared" si="147"/>
        <v>52.2</v>
      </c>
      <c r="Q837" s="9">
        <f t="shared" si="143"/>
        <v>29</v>
      </c>
      <c r="R837" s="9">
        <f t="shared" si="153"/>
        <v>29</v>
      </c>
      <c r="S837" s="9">
        <f t="shared" si="148"/>
        <v>29</v>
      </c>
      <c r="T837" s="9">
        <f>VLOOKUP(O837,Comisiones!A:N,HLOOKUP(G837,Comisiones!$1:$7,2,0),0)</f>
        <v>0.15</v>
      </c>
      <c r="U837" s="9">
        <f t="shared" si="144"/>
        <v>939.6</v>
      </c>
      <c r="V837" s="9">
        <f t="shared" si="149"/>
        <v>522</v>
      </c>
      <c r="W837" s="9">
        <f t="shared" si="150"/>
        <v>140.94</v>
      </c>
      <c r="X837" s="9">
        <f t="shared" si="151"/>
        <v>276.65999999999997</v>
      </c>
      <c r="Y837" s="11">
        <f t="shared" si="152"/>
        <v>0.2944444444444444</v>
      </c>
    </row>
    <row r="838" spans="1:25" x14ac:dyDescent="0.2">
      <c r="A838" s="2">
        <v>837</v>
      </c>
      <c r="B838" s="3">
        <v>45206</v>
      </c>
      <c r="C838" s="2">
        <v>3</v>
      </c>
      <c r="D838" s="2">
        <v>16</v>
      </c>
      <c r="E838" s="2">
        <v>13</v>
      </c>
      <c r="F838" t="str">
        <f t="shared" si="145"/>
        <v>Saturday</v>
      </c>
      <c r="G838" t="str">
        <f t="shared" si="146"/>
        <v>October</v>
      </c>
      <c r="H838" t="str">
        <f>VLOOKUP(C838,Productos!A:B,2,0)</f>
        <v>Producto C</v>
      </c>
      <c r="I838">
        <f>VLOOKUP(Ventas!C838,Productos!A:C,3,0)</f>
        <v>23</v>
      </c>
      <c r="J838">
        <f>VLOOKUP(C838,Productos!$A$1:$D$11,4,0)</f>
        <v>46</v>
      </c>
      <c r="K838" s="7" t="str">
        <f>VLOOKUP(D838,Vendedores!$A$1:$F$5000,6,0)</f>
        <v>Martin, Francisco</v>
      </c>
      <c r="L838" s="7">
        <f>VLOOKUP(D838,Vendedores!$A$1:$E$50000,5,0)</f>
        <v>2456</v>
      </c>
      <c r="M838">
        <f>VLOOKUP(D838,Vendedores!A:F,2,FALSE)</f>
        <v>7</v>
      </c>
      <c r="N838" s="7" t="str">
        <f>VLOOKUP(Ventas!D838,Vendedores!A:G,7,0)</f>
        <v>Vendedor Jr</v>
      </c>
      <c r="O838">
        <f>VLOOKUP(D838,Vendedores!A:H,8,0)</f>
        <v>2</v>
      </c>
      <c r="P838" s="18">
        <f t="shared" si="147"/>
        <v>46</v>
      </c>
      <c r="Q838" s="9">
        <f t="shared" si="143"/>
        <v>23</v>
      </c>
      <c r="R838" s="9">
        <f t="shared" si="153"/>
        <v>23</v>
      </c>
      <c r="S838" s="9">
        <f t="shared" si="148"/>
        <v>23</v>
      </c>
      <c r="T838" s="9">
        <f>VLOOKUP(O838,Comisiones!A:N,HLOOKUP(G838,Comisiones!$1:$7,2,0),0)</f>
        <v>0.14000000000000001</v>
      </c>
      <c r="U838" s="9">
        <f t="shared" si="144"/>
        <v>598</v>
      </c>
      <c r="V838" s="9">
        <f t="shared" si="149"/>
        <v>299</v>
      </c>
      <c r="W838" s="9">
        <f t="shared" si="150"/>
        <v>83.720000000000013</v>
      </c>
      <c r="X838" s="9">
        <f t="shared" si="151"/>
        <v>215.27999999999997</v>
      </c>
      <c r="Y838" s="11">
        <f t="shared" si="152"/>
        <v>0.35999999999999993</v>
      </c>
    </row>
    <row r="839" spans="1:25" x14ac:dyDescent="0.2">
      <c r="A839" s="2">
        <v>838</v>
      </c>
      <c r="B839" s="3">
        <v>45207</v>
      </c>
      <c r="C839" s="2">
        <v>9</v>
      </c>
      <c r="D839" s="2">
        <v>23</v>
      </c>
      <c r="E839" s="2">
        <v>10</v>
      </c>
      <c r="F839" t="str">
        <f t="shared" si="145"/>
        <v>Sunday</v>
      </c>
      <c r="G839" t="str">
        <f t="shared" si="146"/>
        <v>October</v>
      </c>
      <c r="H839" t="str">
        <f>VLOOKUP(C839,Productos!A:B,2,0)</f>
        <v>Producto I</v>
      </c>
      <c r="I839">
        <f>VLOOKUP(Ventas!C839,Productos!A:C,3,0)</f>
        <v>26</v>
      </c>
      <c r="J839">
        <f>VLOOKUP(C839,Productos!$A$1:$D$11,4,0)</f>
        <v>52</v>
      </c>
      <c r="K839" s="7" t="str">
        <f>VLOOKUP(D839,Vendedores!$A$1:$F$5000,6,0)</f>
        <v>Martinez, Pedro</v>
      </c>
      <c r="L839" s="7">
        <f>VLOOKUP(D839,Vendedores!$A$1:$E$50000,5,0)</f>
        <v>5555</v>
      </c>
      <c r="M839">
        <f>VLOOKUP(D839,Vendedores!A:F,2,FALSE)</f>
        <v>4</v>
      </c>
      <c r="N839" s="7" t="str">
        <f>VLOOKUP(Ventas!D839,Vendedores!A:G,7,0)</f>
        <v>Jefe</v>
      </c>
      <c r="O839">
        <f>VLOOKUP(D839,Vendedores!A:H,8,0)</f>
        <v>3</v>
      </c>
      <c r="P839" s="18">
        <f t="shared" si="147"/>
        <v>62.4</v>
      </c>
      <c r="Q839" s="9">
        <f t="shared" si="143"/>
        <v>26</v>
      </c>
      <c r="R839" s="9">
        <f t="shared" si="153"/>
        <v>26</v>
      </c>
      <c r="S839" s="9">
        <f t="shared" si="148"/>
        <v>26</v>
      </c>
      <c r="T839" s="9">
        <f>VLOOKUP(O839,Comisiones!A:N,HLOOKUP(G839,Comisiones!$1:$7,2,0),0)</f>
        <v>0.15</v>
      </c>
      <c r="U839" s="9">
        <f t="shared" si="144"/>
        <v>624</v>
      </c>
      <c r="V839" s="9">
        <f t="shared" si="149"/>
        <v>260</v>
      </c>
      <c r="W839" s="9">
        <f t="shared" si="150"/>
        <v>93.6</v>
      </c>
      <c r="X839" s="9">
        <f t="shared" si="151"/>
        <v>270.39999999999998</v>
      </c>
      <c r="Y839" s="11">
        <f t="shared" si="152"/>
        <v>0.43333333333333329</v>
      </c>
    </row>
    <row r="840" spans="1:25" x14ac:dyDescent="0.2">
      <c r="A840" s="2">
        <v>839</v>
      </c>
      <c r="B840" s="3">
        <v>45207</v>
      </c>
      <c r="C840" s="2">
        <v>6</v>
      </c>
      <c r="D840" s="2">
        <v>4</v>
      </c>
      <c r="E840" s="2">
        <v>14</v>
      </c>
      <c r="F840" t="str">
        <f t="shared" si="145"/>
        <v>Sunday</v>
      </c>
      <c r="G840" t="str">
        <f t="shared" si="146"/>
        <v>October</v>
      </c>
      <c r="H840" t="str">
        <f>VLOOKUP(C840,Productos!A:B,2,0)</f>
        <v>Producto F</v>
      </c>
      <c r="I840">
        <f>VLOOKUP(Ventas!C840,Productos!A:C,3,0)</f>
        <v>16</v>
      </c>
      <c r="J840">
        <f>VLOOKUP(C840,Productos!$A$1:$D$11,4,0)</f>
        <v>32</v>
      </c>
      <c r="K840" s="7" t="str">
        <f>VLOOKUP(D840,Vendedores!$A$1:$F$5000,6,0)</f>
        <v>Fernandez, Isabel</v>
      </c>
      <c r="L840" s="7">
        <f>VLOOKUP(D840,Vendedores!$A$1:$E$50000,5,0)</f>
        <v>4345</v>
      </c>
      <c r="M840">
        <f>VLOOKUP(D840,Vendedores!A:F,2,FALSE)</f>
        <v>5</v>
      </c>
      <c r="N840" s="7" t="str">
        <f>VLOOKUP(Ventas!D840,Vendedores!A:G,7,0)</f>
        <v>Vendedor Sr</v>
      </c>
      <c r="O840">
        <f>VLOOKUP(D840,Vendedores!A:H,8,0)</f>
        <v>2</v>
      </c>
      <c r="P840" s="18">
        <f t="shared" si="147"/>
        <v>38.4</v>
      </c>
      <c r="Q840" s="9">
        <f t="shared" si="143"/>
        <v>16</v>
      </c>
      <c r="R840" s="9">
        <f t="shared" si="153"/>
        <v>16</v>
      </c>
      <c r="S840" s="9">
        <f t="shared" si="148"/>
        <v>16</v>
      </c>
      <c r="T840" s="9">
        <f>VLOOKUP(O840,Comisiones!A:N,HLOOKUP(G840,Comisiones!$1:$7,2,0),0)</f>
        <v>0.14000000000000001</v>
      </c>
      <c r="U840" s="9">
        <f t="shared" si="144"/>
        <v>537.6</v>
      </c>
      <c r="V840" s="9">
        <f t="shared" si="149"/>
        <v>224</v>
      </c>
      <c r="W840" s="9">
        <f t="shared" si="150"/>
        <v>75.26400000000001</v>
      </c>
      <c r="X840" s="9">
        <f t="shared" si="151"/>
        <v>238.33600000000001</v>
      </c>
      <c r="Y840" s="11">
        <f t="shared" si="152"/>
        <v>0.44333333333333336</v>
      </c>
    </row>
    <row r="841" spans="1:25" x14ac:dyDescent="0.2">
      <c r="A841" s="2">
        <v>840</v>
      </c>
      <c r="B841" s="3">
        <v>45207</v>
      </c>
      <c r="C841" s="2">
        <v>7</v>
      </c>
      <c r="D841" s="2">
        <v>19</v>
      </c>
      <c r="E841" s="2">
        <v>20</v>
      </c>
      <c r="F841" t="str">
        <f t="shared" si="145"/>
        <v>Sunday</v>
      </c>
      <c r="G841" t="str">
        <f t="shared" si="146"/>
        <v>October</v>
      </c>
      <c r="H841" t="str">
        <f>VLOOKUP(C841,Productos!A:B,2,0)</f>
        <v>Producto G</v>
      </c>
      <c r="I841">
        <f>VLOOKUP(Ventas!C841,Productos!A:C,3,0)</f>
        <v>17</v>
      </c>
      <c r="J841">
        <f>VLOOKUP(C841,Productos!$A$1:$D$11,4,0)</f>
        <v>34</v>
      </c>
      <c r="K841" s="7" t="str">
        <f>VLOOKUP(D841,Vendedores!$A$1:$F$5000,6,0)</f>
        <v>Rodriguez, Maria</v>
      </c>
      <c r="L841" s="7">
        <f>VLOOKUP(D841,Vendedores!$A$1:$E$50000,5,0)</f>
        <v>4862</v>
      </c>
      <c r="M841">
        <f>VLOOKUP(D841,Vendedores!A:F,2,FALSE)</f>
        <v>5</v>
      </c>
      <c r="N841" s="7" t="str">
        <f>VLOOKUP(Ventas!D841,Vendedores!A:G,7,0)</f>
        <v>Vendedor Sr</v>
      </c>
      <c r="O841">
        <f>VLOOKUP(D841,Vendedores!A:H,8,0)</f>
        <v>2</v>
      </c>
      <c r="P841" s="18">
        <f t="shared" si="147"/>
        <v>40.799999999999997</v>
      </c>
      <c r="Q841" s="9">
        <f t="shared" si="143"/>
        <v>17</v>
      </c>
      <c r="R841" s="9">
        <f t="shared" si="153"/>
        <v>17</v>
      </c>
      <c r="S841" s="9">
        <f t="shared" si="148"/>
        <v>17</v>
      </c>
      <c r="T841" s="9">
        <f>VLOOKUP(O841,Comisiones!A:N,HLOOKUP(G841,Comisiones!$1:$7,2,0),0)</f>
        <v>0.14000000000000001</v>
      </c>
      <c r="U841" s="9">
        <f t="shared" si="144"/>
        <v>816</v>
      </c>
      <c r="V841" s="9">
        <f t="shared" si="149"/>
        <v>340</v>
      </c>
      <c r="W841" s="9">
        <f t="shared" si="150"/>
        <v>114.24000000000001</v>
      </c>
      <c r="X841" s="9">
        <f t="shared" si="151"/>
        <v>361.76</v>
      </c>
      <c r="Y841" s="11">
        <f t="shared" si="152"/>
        <v>0.4433333333333333</v>
      </c>
    </row>
    <row r="842" spans="1:25" x14ac:dyDescent="0.2">
      <c r="A842" s="2">
        <v>841</v>
      </c>
      <c r="B842" s="3">
        <v>45208</v>
      </c>
      <c r="C842" s="2">
        <v>10</v>
      </c>
      <c r="D842" s="2">
        <v>12</v>
      </c>
      <c r="E842" s="2">
        <v>13</v>
      </c>
      <c r="F842" t="str">
        <f t="shared" si="145"/>
        <v>Monday</v>
      </c>
      <c r="G842" t="str">
        <f t="shared" si="146"/>
        <v>October</v>
      </c>
      <c r="H842" t="str">
        <f>VLOOKUP(C842,Productos!A:B,2,0)</f>
        <v>Producto J</v>
      </c>
      <c r="I842">
        <f>VLOOKUP(Ventas!C842,Productos!A:C,3,0)</f>
        <v>29</v>
      </c>
      <c r="J842">
        <f>VLOOKUP(C842,Productos!$A$1:$D$11,4,0)</f>
        <v>58</v>
      </c>
      <c r="K842" s="7" t="str">
        <f>VLOOKUP(D842,Vendedores!$A$1:$F$5000,6,0)</f>
        <v>Rodriguez, Javier</v>
      </c>
      <c r="L842" s="7">
        <f>VLOOKUP(D842,Vendedores!$A$1:$E$50000,5,0)</f>
        <v>2027</v>
      </c>
      <c r="M842">
        <f>VLOOKUP(D842,Vendedores!A:F,2,FALSE)</f>
        <v>7</v>
      </c>
      <c r="N842" s="7" t="str">
        <f>VLOOKUP(Ventas!D842,Vendedores!A:G,7,0)</f>
        <v>Vendedor Jr</v>
      </c>
      <c r="O842">
        <f>VLOOKUP(D842,Vendedores!A:H,8,0)</f>
        <v>2</v>
      </c>
      <c r="P842" s="18">
        <f t="shared" si="147"/>
        <v>58</v>
      </c>
      <c r="Q842" s="9">
        <f t="shared" si="143"/>
        <v>29</v>
      </c>
      <c r="R842" s="9">
        <f t="shared" si="153"/>
        <v>29</v>
      </c>
      <c r="S842" s="9">
        <f t="shared" si="148"/>
        <v>29</v>
      </c>
      <c r="T842" s="9">
        <f>VLOOKUP(O842,Comisiones!A:N,HLOOKUP(G842,Comisiones!$1:$7,2,0),0)</f>
        <v>0.14000000000000001</v>
      </c>
      <c r="U842" s="9">
        <f t="shared" si="144"/>
        <v>754</v>
      </c>
      <c r="V842" s="9">
        <f t="shared" si="149"/>
        <v>377</v>
      </c>
      <c r="W842" s="9">
        <f t="shared" si="150"/>
        <v>105.56000000000002</v>
      </c>
      <c r="X842" s="9">
        <f t="shared" si="151"/>
        <v>271.44</v>
      </c>
      <c r="Y842" s="11">
        <f t="shared" si="152"/>
        <v>0.36</v>
      </c>
    </row>
    <row r="843" spans="1:25" x14ac:dyDescent="0.2">
      <c r="A843" s="2">
        <v>842</v>
      </c>
      <c r="B843" s="3">
        <v>45208</v>
      </c>
      <c r="C843" s="2">
        <v>4</v>
      </c>
      <c r="D843" s="2">
        <v>11</v>
      </c>
      <c r="E843" s="2">
        <v>18</v>
      </c>
      <c r="F843" t="str">
        <f t="shared" si="145"/>
        <v>Monday</v>
      </c>
      <c r="G843" t="str">
        <f t="shared" si="146"/>
        <v>October</v>
      </c>
      <c r="H843" t="str">
        <f>VLOOKUP(C843,Productos!A:B,2,0)</f>
        <v>Producto D</v>
      </c>
      <c r="I843">
        <f>VLOOKUP(Ventas!C843,Productos!A:C,3,0)</f>
        <v>14</v>
      </c>
      <c r="J843">
        <f>VLOOKUP(C843,Productos!$A$1:$D$11,4,0)</f>
        <v>28</v>
      </c>
      <c r="K843" s="7" t="str">
        <f>VLOOKUP(D843,Vendedores!$A$1:$F$5000,6,0)</f>
        <v>Garcia, Isabel</v>
      </c>
      <c r="L843" s="7">
        <f>VLOOKUP(D843,Vendedores!$A$1:$E$50000,5,0)</f>
        <v>3985</v>
      </c>
      <c r="M843">
        <f>VLOOKUP(D843,Vendedores!A:F,2,FALSE)</f>
        <v>6</v>
      </c>
      <c r="N843" s="7" t="str">
        <f>VLOOKUP(Ventas!D843,Vendedores!A:G,7,0)</f>
        <v>Vendedor Ssr</v>
      </c>
      <c r="O843">
        <f>VLOOKUP(D843,Vendedores!A:H,8,0)</f>
        <v>2</v>
      </c>
      <c r="P843" s="18">
        <f t="shared" si="147"/>
        <v>28</v>
      </c>
      <c r="Q843" s="9">
        <f t="shared" si="143"/>
        <v>14</v>
      </c>
      <c r="R843" s="9">
        <f t="shared" si="153"/>
        <v>14</v>
      </c>
      <c r="S843" s="9">
        <f t="shared" si="148"/>
        <v>14</v>
      </c>
      <c r="T843" s="9">
        <f>VLOOKUP(O843,Comisiones!A:N,HLOOKUP(G843,Comisiones!$1:$7,2,0),0)</f>
        <v>0.14000000000000001</v>
      </c>
      <c r="U843" s="9">
        <f t="shared" si="144"/>
        <v>504</v>
      </c>
      <c r="V843" s="9">
        <f t="shared" si="149"/>
        <v>252</v>
      </c>
      <c r="W843" s="9">
        <f t="shared" si="150"/>
        <v>70.56</v>
      </c>
      <c r="X843" s="9">
        <f t="shared" si="151"/>
        <v>181.44</v>
      </c>
      <c r="Y843" s="11">
        <f t="shared" si="152"/>
        <v>0.36</v>
      </c>
    </row>
    <row r="844" spans="1:25" x14ac:dyDescent="0.2">
      <c r="A844" s="2">
        <v>843</v>
      </c>
      <c r="B844" s="3">
        <v>45208</v>
      </c>
      <c r="C844" s="2">
        <v>7</v>
      </c>
      <c r="D844" s="2">
        <v>34</v>
      </c>
      <c r="E844" s="2">
        <v>13</v>
      </c>
      <c r="F844" t="str">
        <f t="shared" si="145"/>
        <v>Monday</v>
      </c>
      <c r="G844" t="str">
        <f t="shared" si="146"/>
        <v>October</v>
      </c>
      <c r="H844" t="str">
        <f>VLOOKUP(C844,Productos!A:B,2,0)</f>
        <v>Producto G</v>
      </c>
      <c r="I844">
        <f>VLOOKUP(Ventas!C844,Productos!A:C,3,0)</f>
        <v>17</v>
      </c>
      <c r="J844">
        <f>VLOOKUP(C844,Productos!$A$1:$D$11,4,0)</f>
        <v>34</v>
      </c>
      <c r="K844" s="7" t="str">
        <f>VLOOKUP(D844,Vendedores!$A$1:$F$5000,6,0)</f>
        <v>Lopez, Teresa</v>
      </c>
      <c r="L844" s="7">
        <f>VLOOKUP(D844,Vendedores!$A$1:$E$50000,5,0)</f>
        <v>3680</v>
      </c>
      <c r="M844">
        <f>VLOOKUP(D844,Vendedores!A:F,2,FALSE)</f>
        <v>6</v>
      </c>
      <c r="N844" s="7" t="str">
        <f>VLOOKUP(Ventas!D844,Vendedores!A:G,7,0)</f>
        <v>Vendedor Ssr</v>
      </c>
      <c r="O844">
        <f>VLOOKUP(D844,Vendedores!A:H,8,0)</f>
        <v>2</v>
      </c>
      <c r="P844" s="18">
        <f t="shared" si="147"/>
        <v>34</v>
      </c>
      <c r="Q844" s="9">
        <f t="shared" si="143"/>
        <v>17</v>
      </c>
      <c r="R844" s="9">
        <f t="shared" si="153"/>
        <v>17</v>
      </c>
      <c r="S844" s="9">
        <f t="shared" si="148"/>
        <v>17</v>
      </c>
      <c r="T844" s="9">
        <f>VLOOKUP(O844,Comisiones!A:N,HLOOKUP(G844,Comisiones!$1:$7,2,0),0)</f>
        <v>0.14000000000000001</v>
      </c>
      <c r="U844" s="9">
        <f t="shared" si="144"/>
        <v>442</v>
      </c>
      <c r="V844" s="9">
        <f t="shared" si="149"/>
        <v>221</v>
      </c>
      <c r="W844" s="9">
        <f t="shared" si="150"/>
        <v>61.88</v>
      </c>
      <c r="X844" s="9">
        <f t="shared" si="151"/>
        <v>159.12</v>
      </c>
      <c r="Y844" s="11">
        <f t="shared" si="152"/>
        <v>0.36</v>
      </c>
    </row>
    <row r="845" spans="1:25" x14ac:dyDescent="0.2">
      <c r="A845" s="2">
        <v>844</v>
      </c>
      <c r="B845" s="3">
        <v>45209</v>
      </c>
      <c r="C845" s="2">
        <v>5</v>
      </c>
      <c r="D845" s="2">
        <v>20</v>
      </c>
      <c r="E845" s="2">
        <v>20</v>
      </c>
      <c r="F845" t="str">
        <f t="shared" si="145"/>
        <v>Tuesday</v>
      </c>
      <c r="G845" t="str">
        <f t="shared" si="146"/>
        <v>October</v>
      </c>
      <c r="H845" t="str">
        <f>VLOOKUP(C845,Productos!A:B,2,0)</f>
        <v>Producto E</v>
      </c>
      <c r="I845">
        <f>VLOOKUP(Ventas!C845,Productos!A:C,3,0)</f>
        <v>24</v>
      </c>
      <c r="J845">
        <f>VLOOKUP(C845,Productos!$A$1:$D$11,4,0)</f>
        <v>48</v>
      </c>
      <c r="K845" s="7" t="str">
        <f>VLOOKUP(D845,Vendedores!$A$1:$F$5000,6,0)</f>
        <v>Gonzalez, Carmen</v>
      </c>
      <c r="L845" s="7">
        <f>VLOOKUP(D845,Vendedores!$A$1:$E$50000,5,0)</f>
        <v>3522</v>
      </c>
      <c r="M845">
        <f>VLOOKUP(D845,Vendedores!A:F,2,FALSE)</f>
        <v>6</v>
      </c>
      <c r="N845" s="7" t="str">
        <f>VLOOKUP(Ventas!D845,Vendedores!A:G,7,0)</f>
        <v>Vendedor Ssr</v>
      </c>
      <c r="O845">
        <f>VLOOKUP(D845,Vendedores!A:H,8,0)</f>
        <v>2</v>
      </c>
      <c r="P845" s="18">
        <f t="shared" si="147"/>
        <v>48</v>
      </c>
      <c r="Q845" s="9">
        <f t="shared" si="143"/>
        <v>24</v>
      </c>
      <c r="R845" s="9">
        <f t="shared" si="153"/>
        <v>24</v>
      </c>
      <c r="S845" s="9">
        <f t="shared" si="148"/>
        <v>24</v>
      </c>
      <c r="T845" s="9">
        <f>VLOOKUP(O845,Comisiones!A:N,HLOOKUP(G845,Comisiones!$1:$7,2,0),0)</f>
        <v>0.14000000000000001</v>
      </c>
      <c r="U845" s="9">
        <f t="shared" si="144"/>
        <v>960</v>
      </c>
      <c r="V845" s="9">
        <f t="shared" si="149"/>
        <v>480</v>
      </c>
      <c r="W845" s="9">
        <f t="shared" si="150"/>
        <v>134.4</v>
      </c>
      <c r="X845" s="9">
        <f t="shared" si="151"/>
        <v>345.6</v>
      </c>
      <c r="Y845" s="11">
        <f t="shared" si="152"/>
        <v>0.36000000000000004</v>
      </c>
    </row>
    <row r="846" spans="1:25" x14ac:dyDescent="0.2">
      <c r="A846" s="2">
        <v>845</v>
      </c>
      <c r="B846" s="3">
        <v>45209</v>
      </c>
      <c r="C846" s="2">
        <v>1</v>
      </c>
      <c r="D846" s="2">
        <v>20</v>
      </c>
      <c r="E846" s="2">
        <v>17</v>
      </c>
      <c r="F846" t="str">
        <f t="shared" si="145"/>
        <v>Tuesday</v>
      </c>
      <c r="G846" t="str">
        <f t="shared" si="146"/>
        <v>October</v>
      </c>
      <c r="H846" t="str">
        <f>VLOOKUP(C846,Productos!A:B,2,0)</f>
        <v>Producto A</v>
      </c>
      <c r="I846">
        <f>VLOOKUP(Ventas!C846,Productos!A:C,3,0)</f>
        <v>10</v>
      </c>
      <c r="J846">
        <f>VLOOKUP(C846,Productos!$A$1:$D$11,4,0)</f>
        <v>20</v>
      </c>
      <c r="K846" s="7" t="str">
        <f>VLOOKUP(D846,Vendedores!$A$1:$F$5000,6,0)</f>
        <v>Gonzalez, Carmen</v>
      </c>
      <c r="L846" s="7">
        <f>VLOOKUP(D846,Vendedores!$A$1:$E$50000,5,0)</f>
        <v>3522</v>
      </c>
      <c r="M846">
        <f>VLOOKUP(D846,Vendedores!A:F,2,FALSE)</f>
        <v>6</v>
      </c>
      <c r="N846" s="7" t="str">
        <f>VLOOKUP(Ventas!D846,Vendedores!A:G,7,0)</f>
        <v>Vendedor Ssr</v>
      </c>
      <c r="O846">
        <f>VLOOKUP(D846,Vendedores!A:H,8,0)</f>
        <v>2</v>
      </c>
      <c r="P846" s="18">
        <f t="shared" si="147"/>
        <v>20</v>
      </c>
      <c r="Q846" s="9">
        <f t="shared" si="143"/>
        <v>10</v>
      </c>
      <c r="R846" s="9">
        <f t="shared" si="153"/>
        <v>10</v>
      </c>
      <c r="S846" s="9">
        <f t="shared" si="148"/>
        <v>10</v>
      </c>
      <c r="T846" s="9">
        <f>VLOOKUP(O846,Comisiones!A:N,HLOOKUP(G846,Comisiones!$1:$7,2,0),0)</f>
        <v>0.14000000000000001</v>
      </c>
      <c r="U846" s="9">
        <f t="shared" si="144"/>
        <v>340</v>
      </c>
      <c r="V846" s="9">
        <f t="shared" si="149"/>
        <v>170</v>
      </c>
      <c r="W846" s="9">
        <f t="shared" si="150"/>
        <v>47.6</v>
      </c>
      <c r="X846" s="9">
        <f t="shared" si="151"/>
        <v>122.4</v>
      </c>
      <c r="Y846" s="11">
        <f t="shared" si="152"/>
        <v>0.36000000000000004</v>
      </c>
    </row>
    <row r="847" spans="1:25" x14ac:dyDescent="0.2">
      <c r="A847" s="2">
        <v>846</v>
      </c>
      <c r="B847" s="3">
        <v>45209</v>
      </c>
      <c r="C847" s="2">
        <v>1</v>
      </c>
      <c r="D847" s="2">
        <v>26</v>
      </c>
      <c r="E847" s="2">
        <v>15</v>
      </c>
      <c r="F847" t="str">
        <f t="shared" si="145"/>
        <v>Tuesday</v>
      </c>
      <c r="G847" t="str">
        <f t="shared" si="146"/>
        <v>October</v>
      </c>
      <c r="H847" t="str">
        <f>VLOOKUP(C847,Productos!A:B,2,0)</f>
        <v>Producto A</v>
      </c>
      <c r="I847">
        <f>VLOOKUP(Ventas!C847,Productos!A:C,3,0)</f>
        <v>10</v>
      </c>
      <c r="J847">
        <f>VLOOKUP(C847,Productos!$A$1:$D$11,4,0)</f>
        <v>20</v>
      </c>
      <c r="K847" s="7" t="str">
        <f>VLOOKUP(D847,Vendedores!$A$1:$F$5000,6,0)</f>
        <v>Gomez, Pilar</v>
      </c>
      <c r="L847" s="7">
        <f>VLOOKUP(D847,Vendedores!$A$1:$E$50000,5,0)</f>
        <v>2557</v>
      </c>
      <c r="M847">
        <f>VLOOKUP(D847,Vendedores!A:F,2,FALSE)</f>
        <v>7</v>
      </c>
      <c r="N847" s="7" t="str">
        <f>VLOOKUP(Ventas!D847,Vendedores!A:G,7,0)</f>
        <v>Vendedor Jr</v>
      </c>
      <c r="O847">
        <f>VLOOKUP(D847,Vendedores!A:H,8,0)</f>
        <v>2</v>
      </c>
      <c r="P847" s="18">
        <f t="shared" si="147"/>
        <v>20</v>
      </c>
      <c r="Q847" s="9">
        <f t="shared" si="143"/>
        <v>10</v>
      </c>
      <c r="R847" s="9">
        <f t="shared" si="153"/>
        <v>10</v>
      </c>
      <c r="S847" s="9">
        <f t="shared" si="148"/>
        <v>10</v>
      </c>
      <c r="T847" s="9">
        <f>VLOOKUP(O847,Comisiones!A:N,HLOOKUP(G847,Comisiones!$1:$7,2,0),0)</f>
        <v>0.14000000000000001</v>
      </c>
      <c r="U847" s="9">
        <f t="shared" si="144"/>
        <v>300</v>
      </c>
      <c r="V847" s="9">
        <f t="shared" si="149"/>
        <v>150</v>
      </c>
      <c r="W847" s="9">
        <f t="shared" si="150"/>
        <v>42.000000000000007</v>
      </c>
      <c r="X847" s="9">
        <f t="shared" si="151"/>
        <v>108</v>
      </c>
      <c r="Y847" s="11">
        <f t="shared" si="152"/>
        <v>0.36</v>
      </c>
    </row>
    <row r="848" spans="1:25" x14ac:dyDescent="0.2">
      <c r="A848" s="2">
        <v>847</v>
      </c>
      <c r="B848" s="3">
        <v>45210</v>
      </c>
      <c r="C848" s="2">
        <v>8</v>
      </c>
      <c r="D848" s="2">
        <v>9</v>
      </c>
      <c r="E848" s="2">
        <v>18</v>
      </c>
      <c r="F848" t="str">
        <f t="shared" si="145"/>
        <v>Wednesday</v>
      </c>
      <c r="G848" t="str">
        <f t="shared" si="146"/>
        <v>October</v>
      </c>
      <c r="H848" t="str">
        <f>VLOOKUP(C848,Productos!A:B,2,0)</f>
        <v>Producto H</v>
      </c>
      <c r="I848">
        <f>VLOOKUP(Ventas!C848,Productos!A:C,3,0)</f>
        <v>14</v>
      </c>
      <c r="J848">
        <f>VLOOKUP(C848,Productos!$A$1:$D$11,4,0)</f>
        <v>28</v>
      </c>
      <c r="K848" s="7" t="str">
        <f>VLOOKUP(D848,Vendedores!$A$1:$F$5000,6,0)</f>
        <v>Gomez, Jose</v>
      </c>
      <c r="L848" s="7">
        <f>VLOOKUP(D848,Vendedores!$A$1:$E$50000,5,0)</f>
        <v>5400</v>
      </c>
      <c r="M848">
        <f>VLOOKUP(D848,Vendedores!A:F,2,FALSE)</f>
        <v>4</v>
      </c>
      <c r="N848" s="7" t="str">
        <f>VLOOKUP(Ventas!D848,Vendedores!A:G,7,0)</f>
        <v>Jefe</v>
      </c>
      <c r="O848">
        <f>VLOOKUP(D848,Vendedores!A:H,8,0)</f>
        <v>3</v>
      </c>
      <c r="P848" s="18">
        <f t="shared" si="147"/>
        <v>28</v>
      </c>
      <c r="Q848" s="9">
        <f t="shared" si="143"/>
        <v>14</v>
      </c>
      <c r="R848" s="9">
        <f t="shared" si="153"/>
        <v>14</v>
      </c>
      <c r="S848" s="9">
        <f t="shared" si="148"/>
        <v>14</v>
      </c>
      <c r="T848" s="9">
        <f>VLOOKUP(O848,Comisiones!A:N,HLOOKUP(G848,Comisiones!$1:$7,2,0),0)</f>
        <v>0.15</v>
      </c>
      <c r="U848" s="9">
        <f t="shared" si="144"/>
        <v>504</v>
      </c>
      <c r="V848" s="9">
        <f t="shared" si="149"/>
        <v>252</v>
      </c>
      <c r="W848" s="9">
        <f t="shared" si="150"/>
        <v>75.599999999999994</v>
      </c>
      <c r="X848" s="9">
        <f t="shared" si="151"/>
        <v>176.39999999999998</v>
      </c>
      <c r="Y848" s="11">
        <f t="shared" si="152"/>
        <v>0.35</v>
      </c>
    </row>
    <row r="849" spans="1:25" x14ac:dyDescent="0.2">
      <c r="A849" s="2">
        <v>848</v>
      </c>
      <c r="B849" s="3">
        <v>45210</v>
      </c>
      <c r="C849" s="2">
        <v>5</v>
      </c>
      <c r="D849" s="2">
        <v>4</v>
      </c>
      <c r="E849" s="2">
        <v>13</v>
      </c>
      <c r="F849" t="str">
        <f t="shared" si="145"/>
        <v>Wednesday</v>
      </c>
      <c r="G849" t="str">
        <f t="shared" si="146"/>
        <v>October</v>
      </c>
      <c r="H849" t="str">
        <f>VLOOKUP(C849,Productos!A:B,2,0)</f>
        <v>Producto E</v>
      </c>
      <c r="I849">
        <f>VLOOKUP(Ventas!C849,Productos!A:C,3,0)</f>
        <v>24</v>
      </c>
      <c r="J849">
        <f>VLOOKUP(C849,Productos!$A$1:$D$11,4,0)</f>
        <v>48</v>
      </c>
      <c r="K849" s="7" t="str">
        <f>VLOOKUP(D849,Vendedores!$A$1:$F$5000,6,0)</f>
        <v>Fernandez, Isabel</v>
      </c>
      <c r="L849" s="7">
        <f>VLOOKUP(D849,Vendedores!$A$1:$E$50000,5,0)</f>
        <v>4345</v>
      </c>
      <c r="M849">
        <f>VLOOKUP(D849,Vendedores!A:F,2,FALSE)</f>
        <v>5</v>
      </c>
      <c r="N849" s="7" t="str">
        <f>VLOOKUP(Ventas!D849,Vendedores!A:G,7,0)</f>
        <v>Vendedor Sr</v>
      </c>
      <c r="O849">
        <f>VLOOKUP(D849,Vendedores!A:H,8,0)</f>
        <v>2</v>
      </c>
      <c r="P849" s="18">
        <f t="shared" si="147"/>
        <v>48</v>
      </c>
      <c r="Q849" s="9">
        <f t="shared" si="143"/>
        <v>24</v>
      </c>
      <c r="R849" s="9">
        <f t="shared" si="153"/>
        <v>24</v>
      </c>
      <c r="S849" s="9">
        <f t="shared" si="148"/>
        <v>24</v>
      </c>
      <c r="T849" s="9">
        <f>VLOOKUP(O849,Comisiones!A:N,HLOOKUP(G849,Comisiones!$1:$7,2,0),0)</f>
        <v>0.14000000000000001</v>
      </c>
      <c r="U849" s="9">
        <f t="shared" si="144"/>
        <v>624</v>
      </c>
      <c r="V849" s="9">
        <f t="shared" si="149"/>
        <v>312</v>
      </c>
      <c r="W849" s="9">
        <f t="shared" si="150"/>
        <v>87.360000000000014</v>
      </c>
      <c r="X849" s="9">
        <f t="shared" si="151"/>
        <v>224.64</v>
      </c>
      <c r="Y849" s="11">
        <f t="shared" si="152"/>
        <v>0.36</v>
      </c>
    </row>
    <row r="850" spans="1:25" x14ac:dyDescent="0.2">
      <c r="A850" s="2">
        <v>849</v>
      </c>
      <c r="B850" s="3">
        <v>45210</v>
      </c>
      <c r="C850" s="2">
        <v>8</v>
      </c>
      <c r="D850" s="2">
        <v>28</v>
      </c>
      <c r="E850" s="2">
        <v>13</v>
      </c>
      <c r="F850" t="str">
        <f t="shared" si="145"/>
        <v>Wednesday</v>
      </c>
      <c r="G850" t="str">
        <f t="shared" si="146"/>
        <v>October</v>
      </c>
      <c r="H850" t="str">
        <f>VLOOKUP(C850,Productos!A:B,2,0)</f>
        <v>Producto H</v>
      </c>
      <c r="I850">
        <f>VLOOKUP(Ventas!C850,Productos!A:C,3,0)</f>
        <v>14</v>
      </c>
      <c r="J850">
        <f>VLOOKUP(C850,Productos!$A$1:$D$11,4,0)</f>
        <v>28</v>
      </c>
      <c r="K850" s="7" t="str">
        <f>VLOOKUP(D850,Vendedores!$A$1:$F$5000,6,0)</f>
        <v>Garcia, Manuel</v>
      </c>
      <c r="L850" s="7">
        <f>VLOOKUP(D850,Vendedores!$A$1:$E$50000,5,0)</f>
        <v>5249</v>
      </c>
      <c r="M850">
        <f>VLOOKUP(D850,Vendedores!A:F,2,FALSE)</f>
        <v>4</v>
      </c>
      <c r="N850" s="7" t="str">
        <f>VLOOKUP(Ventas!D850,Vendedores!A:G,7,0)</f>
        <v>Jefe</v>
      </c>
      <c r="O850">
        <f>VLOOKUP(D850,Vendedores!A:H,8,0)</f>
        <v>3</v>
      </c>
      <c r="P850" s="18">
        <f t="shared" si="147"/>
        <v>28</v>
      </c>
      <c r="Q850" s="9">
        <f t="shared" si="143"/>
        <v>14</v>
      </c>
      <c r="R850" s="9">
        <f t="shared" si="153"/>
        <v>14</v>
      </c>
      <c r="S850" s="9">
        <f t="shared" si="148"/>
        <v>14</v>
      </c>
      <c r="T850" s="9">
        <f>VLOOKUP(O850,Comisiones!A:N,HLOOKUP(G850,Comisiones!$1:$7,2,0),0)</f>
        <v>0.15</v>
      </c>
      <c r="U850" s="9">
        <f t="shared" si="144"/>
        <v>364</v>
      </c>
      <c r="V850" s="9">
        <f t="shared" si="149"/>
        <v>182</v>
      </c>
      <c r="W850" s="9">
        <f t="shared" si="150"/>
        <v>54.6</v>
      </c>
      <c r="X850" s="9">
        <f t="shared" si="151"/>
        <v>127.4</v>
      </c>
      <c r="Y850" s="11">
        <f t="shared" si="152"/>
        <v>0.35000000000000003</v>
      </c>
    </row>
    <row r="851" spans="1:25" x14ac:dyDescent="0.2">
      <c r="A851" s="2">
        <v>850</v>
      </c>
      <c r="B851" s="3">
        <v>45211</v>
      </c>
      <c r="C851" s="2">
        <v>8</v>
      </c>
      <c r="D851" s="2">
        <v>39</v>
      </c>
      <c r="E851" s="2">
        <v>17</v>
      </c>
      <c r="F851" t="str">
        <f t="shared" si="145"/>
        <v>Thursday</v>
      </c>
      <c r="G851" t="str">
        <f t="shared" si="146"/>
        <v>October</v>
      </c>
      <c r="H851" t="str">
        <f>VLOOKUP(C851,Productos!A:B,2,0)</f>
        <v>Producto H</v>
      </c>
      <c r="I851">
        <f>VLOOKUP(Ventas!C851,Productos!A:C,3,0)</f>
        <v>14</v>
      </c>
      <c r="J851">
        <f>VLOOKUP(C851,Productos!$A$1:$D$11,4,0)</f>
        <v>28</v>
      </c>
      <c r="K851" s="7" t="str">
        <f>VLOOKUP(D851,Vendedores!$A$1:$F$5000,6,0)</f>
        <v>Gomez, Maria</v>
      </c>
      <c r="L851" s="7">
        <f>VLOOKUP(D851,Vendedores!$A$1:$E$50000,5,0)</f>
        <v>2483</v>
      </c>
      <c r="M851">
        <f>VLOOKUP(D851,Vendedores!A:F,2,FALSE)</f>
        <v>7</v>
      </c>
      <c r="N851" s="7" t="str">
        <f>VLOOKUP(Ventas!D851,Vendedores!A:G,7,0)</f>
        <v>Vendedor Jr</v>
      </c>
      <c r="O851">
        <f>VLOOKUP(D851,Vendedores!A:H,8,0)</f>
        <v>2</v>
      </c>
      <c r="P851" s="18">
        <f t="shared" si="147"/>
        <v>28</v>
      </c>
      <c r="Q851" s="9">
        <f t="shared" si="143"/>
        <v>14</v>
      </c>
      <c r="R851" s="9">
        <f t="shared" si="153"/>
        <v>14</v>
      </c>
      <c r="S851" s="9">
        <f t="shared" si="148"/>
        <v>14</v>
      </c>
      <c r="T851" s="9">
        <f>VLOOKUP(O851,Comisiones!A:N,HLOOKUP(G851,Comisiones!$1:$7,2,0),0)</f>
        <v>0.14000000000000001</v>
      </c>
      <c r="U851" s="9">
        <f t="shared" si="144"/>
        <v>476</v>
      </c>
      <c r="V851" s="9">
        <f t="shared" si="149"/>
        <v>238</v>
      </c>
      <c r="W851" s="9">
        <f t="shared" si="150"/>
        <v>66.64</v>
      </c>
      <c r="X851" s="9">
        <f t="shared" si="151"/>
        <v>171.36</v>
      </c>
      <c r="Y851" s="11">
        <f t="shared" si="152"/>
        <v>0.36000000000000004</v>
      </c>
    </row>
    <row r="852" spans="1:25" x14ac:dyDescent="0.2">
      <c r="A852" s="2">
        <v>851</v>
      </c>
      <c r="B852" s="3">
        <v>45211</v>
      </c>
      <c r="C852" s="2">
        <v>9</v>
      </c>
      <c r="D852" s="2">
        <v>18</v>
      </c>
      <c r="E852" s="2">
        <v>16</v>
      </c>
      <c r="F852" t="str">
        <f t="shared" si="145"/>
        <v>Thursday</v>
      </c>
      <c r="G852" t="str">
        <f t="shared" si="146"/>
        <v>October</v>
      </c>
      <c r="H852" t="str">
        <f>VLOOKUP(C852,Productos!A:B,2,0)</f>
        <v>Producto I</v>
      </c>
      <c r="I852">
        <f>VLOOKUP(Ventas!C852,Productos!A:C,3,0)</f>
        <v>26</v>
      </c>
      <c r="J852">
        <f>VLOOKUP(C852,Productos!$A$1:$D$11,4,0)</f>
        <v>52</v>
      </c>
      <c r="K852" s="7" t="str">
        <f>VLOOKUP(D852,Vendedores!$A$1:$F$5000,6,0)</f>
        <v>Garcia, Jose</v>
      </c>
      <c r="L852" s="7">
        <f>VLOOKUP(D852,Vendedores!$A$1:$E$50000,5,0)</f>
        <v>5194</v>
      </c>
      <c r="M852">
        <f>VLOOKUP(D852,Vendedores!A:F,2,FALSE)</f>
        <v>4</v>
      </c>
      <c r="N852" s="7" t="str">
        <f>VLOOKUP(Ventas!D852,Vendedores!A:G,7,0)</f>
        <v>Jefe</v>
      </c>
      <c r="O852">
        <f>VLOOKUP(D852,Vendedores!A:H,8,0)</f>
        <v>3</v>
      </c>
      <c r="P852" s="18">
        <f t="shared" si="147"/>
        <v>52</v>
      </c>
      <c r="Q852" s="9">
        <f t="shared" si="143"/>
        <v>26</v>
      </c>
      <c r="R852" s="9">
        <f t="shared" si="153"/>
        <v>26</v>
      </c>
      <c r="S852" s="9">
        <f t="shared" si="148"/>
        <v>26</v>
      </c>
      <c r="T852" s="9">
        <f>VLOOKUP(O852,Comisiones!A:N,HLOOKUP(G852,Comisiones!$1:$7,2,0),0)</f>
        <v>0.15</v>
      </c>
      <c r="U852" s="9">
        <f t="shared" si="144"/>
        <v>832</v>
      </c>
      <c r="V852" s="9">
        <f t="shared" si="149"/>
        <v>416</v>
      </c>
      <c r="W852" s="9">
        <f t="shared" si="150"/>
        <v>124.8</v>
      </c>
      <c r="X852" s="9">
        <f t="shared" si="151"/>
        <v>291.20000000000005</v>
      </c>
      <c r="Y852" s="11">
        <f t="shared" si="152"/>
        <v>0.35000000000000003</v>
      </c>
    </row>
    <row r="853" spans="1:25" x14ac:dyDescent="0.2">
      <c r="A853" s="2">
        <v>852</v>
      </c>
      <c r="B853" s="3">
        <v>45211</v>
      </c>
      <c r="C853" s="2">
        <v>10</v>
      </c>
      <c r="D853" s="2">
        <v>35</v>
      </c>
      <c r="E853" s="2">
        <v>16</v>
      </c>
      <c r="F853" t="str">
        <f t="shared" si="145"/>
        <v>Thursday</v>
      </c>
      <c r="G853" t="str">
        <f t="shared" si="146"/>
        <v>October</v>
      </c>
      <c r="H853" t="str">
        <f>VLOOKUP(C853,Productos!A:B,2,0)</f>
        <v>Producto J</v>
      </c>
      <c r="I853">
        <f>VLOOKUP(Ventas!C853,Productos!A:C,3,0)</f>
        <v>29</v>
      </c>
      <c r="J853">
        <f>VLOOKUP(C853,Productos!$A$1:$D$11,4,0)</f>
        <v>58</v>
      </c>
      <c r="K853" s="7" t="str">
        <f>VLOOKUP(D853,Vendedores!$A$1:$F$5000,6,0)</f>
        <v>Garcia, David</v>
      </c>
      <c r="L853" s="7">
        <f>VLOOKUP(D853,Vendedores!$A$1:$E$50000,5,0)</f>
        <v>2383</v>
      </c>
      <c r="M853">
        <f>VLOOKUP(D853,Vendedores!A:F,2,FALSE)</f>
        <v>7</v>
      </c>
      <c r="N853" s="7" t="str">
        <f>VLOOKUP(Ventas!D853,Vendedores!A:G,7,0)</f>
        <v>Vendedor Jr</v>
      </c>
      <c r="O853">
        <f>VLOOKUP(D853,Vendedores!A:H,8,0)</f>
        <v>2</v>
      </c>
      <c r="P853" s="18">
        <f t="shared" si="147"/>
        <v>58</v>
      </c>
      <c r="Q853" s="9">
        <f t="shared" si="143"/>
        <v>29</v>
      </c>
      <c r="R853" s="9">
        <f t="shared" si="153"/>
        <v>29</v>
      </c>
      <c r="S853" s="9">
        <f t="shared" si="148"/>
        <v>29</v>
      </c>
      <c r="T853" s="9">
        <f>VLOOKUP(O853,Comisiones!A:N,HLOOKUP(G853,Comisiones!$1:$7,2,0),0)</f>
        <v>0.14000000000000001</v>
      </c>
      <c r="U853" s="9">
        <f t="shared" si="144"/>
        <v>928</v>
      </c>
      <c r="V853" s="9">
        <f t="shared" si="149"/>
        <v>464</v>
      </c>
      <c r="W853" s="9">
        <f t="shared" si="150"/>
        <v>129.92000000000002</v>
      </c>
      <c r="X853" s="9">
        <f t="shared" si="151"/>
        <v>334.07999999999993</v>
      </c>
      <c r="Y853" s="11">
        <f t="shared" si="152"/>
        <v>0.35999999999999993</v>
      </c>
    </row>
    <row r="854" spans="1:25" x14ac:dyDescent="0.2">
      <c r="A854" s="2">
        <v>853</v>
      </c>
      <c r="B854" s="3">
        <v>45212</v>
      </c>
      <c r="C854" s="2">
        <v>6</v>
      </c>
      <c r="D854" s="2">
        <v>34</v>
      </c>
      <c r="E854" s="2">
        <v>18</v>
      </c>
      <c r="F854" t="str">
        <f t="shared" si="145"/>
        <v>Friday</v>
      </c>
      <c r="G854" t="str">
        <f t="shared" si="146"/>
        <v>October</v>
      </c>
      <c r="H854" t="str">
        <f>VLOOKUP(C854,Productos!A:B,2,0)</f>
        <v>Producto F</v>
      </c>
      <c r="I854">
        <f>VLOOKUP(Ventas!C854,Productos!A:C,3,0)</f>
        <v>16</v>
      </c>
      <c r="J854">
        <f>VLOOKUP(C854,Productos!$A$1:$D$11,4,0)</f>
        <v>32</v>
      </c>
      <c r="K854" s="7" t="str">
        <f>VLOOKUP(D854,Vendedores!$A$1:$F$5000,6,0)</f>
        <v>Lopez, Teresa</v>
      </c>
      <c r="L854" s="7">
        <f>VLOOKUP(D854,Vendedores!$A$1:$E$50000,5,0)</f>
        <v>3680</v>
      </c>
      <c r="M854">
        <f>VLOOKUP(D854,Vendedores!A:F,2,FALSE)</f>
        <v>6</v>
      </c>
      <c r="N854" s="7" t="str">
        <f>VLOOKUP(Ventas!D854,Vendedores!A:G,7,0)</f>
        <v>Vendedor Ssr</v>
      </c>
      <c r="O854">
        <f>VLOOKUP(D854,Vendedores!A:H,8,0)</f>
        <v>2</v>
      </c>
      <c r="P854" s="18">
        <f t="shared" si="147"/>
        <v>32</v>
      </c>
      <c r="Q854" s="9">
        <f t="shared" si="143"/>
        <v>16</v>
      </c>
      <c r="R854" s="9">
        <f t="shared" si="153"/>
        <v>16</v>
      </c>
      <c r="S854" s="9">
        <f t="shared" si="148"/>
        <v>16</v>
      </c>
      <c r="T854" s="9">
        <f>VLOOKUP(O854,Comisiones!A:N,HLOOKUP(G854,Comisiones!$1:$7,2,0),0)</f>
        <v>0.14000000000000001</v>
      </c>
      <c r="U854" s="9">
        <f t="shared" si="144"/>
        <v>576</v>
      </c>
      <c r="V854" s="9">
        <f t="shared" si="149"/>
        <v>288</v>
      </c>
      <c r="W854" s="9">
        <f t="shared" si="150"/>
        <v>80.640000000000015</v>
      </c>
      <c r="X854" s="9">
        <f t="shared" si="151"/>
        <v>207.36</v>
      </c>
      <c r="Y854" s="11">
        <f t="shared" si="152"/>
        <v>0.36000000000000004</v>
      </c>
    </row>
    <row r="855" spans="1:25" x14ac:dyDescent="0.2">
      <c r="A855" s="2">
        <v>854</v>
      </c>
      <c r="B855" s="3">
        <v>45212</v>
      </c>
      <c r="C855" s="2">
        <v>6</v>
      </c>
      <c r="D855" s="2">
        <v>27</v>
      </c>
      <c r="E855" s="2">
        <v>16</v>
      </c>
      <c r="F855" t="str">
        <f t="shared" si="145"/>
        <v>Friday</v>
      </c>
      <c r="G855" t="str">
        <f t="shared" si="146"/>
        <v>October</v>
      </c>
      <c r="H855" t="str">
        <f>VLOOKUP(C855,Productos!A:B,2,0)</f>
        <v>Producto F</v>
      </c>
      <c r="I855">
        <f>VLOOKUP(Ventas!C855,Productos!A:C,3,0)</f>
        <v>16</v>
      </c>
      <c r="J855">
        <f>VLOOKUP(C855,Productos!$A$1:$D$11,4,0)</f>
        <v>32</v>
      </c>
      <c r="K855" s="7" t="str">
        <f>VLOOKUP(D855,Vendedores!$A$1:$F$5000,6,0)</f>
        <v>Martin, Antonio</v>
      </c>
      <c r="L855" s="7">
        <f>VLOOKUP(D855,Vendedores!$A$1:$E$50000,5,0)</f>
        <v>1057</v>
      </c>
      <c r="M855">
        <f>VLOOKUP(D855,Vendedores!A:F,2,FALSE)</f>
        <v>8</v>
      </c>
      <c r="N855" s="7" t="str">
        <f>VLOOKUP(Ventas!D855,Vendedores!A:G,7,0)</f>
        <v>Pasante</v>
      </c>
      <c r="O855">
        <f>VLOOKUP(D855,Vendedores!A:H,8,0)</f>
        <v>1</v>
      </c>
      <c r="P855" s="18">
        <f t="shared" si="147"/>
        <v>32</v>
      </c>
      <c r="Q855" s="9">
        <f t="shared" si="143"/>
        <v>16</v>
      </c>
      <c r="R855" s="9">
        <f t="shared" si="153"/>
        <v>16</v>
      </c>
      <c r="S855" s="9">
        <f t="shared" si="148"/>
        <v>16</v>
      </c>
      <c r="T855" s="9">
        <f>VLOOKUP(O855,Comisiones!A:N,HLOOKUP(G855,Comisiones!$1:$7,2,0),0)</f>
        <v>0.13</v>
      </c>
      <c r="U855" s="9">
        <f t="shared" si="144"/>
        <v>512</v>
      </c>
      <c r="V855" s="9">
        <f t="shared" si="149"/>
        <v>256</v>
      </c>
      <c r="W855" s="9">
        <f t="shared" si="150"/>
        <v>66.56</v>
      </c>
      <c r="X855" s="9">
        <f t="shared" si="151"/>
        <v>189.44</v>
      </c>
      <c r="Y855" s="11">
        <f t="shared" si="152"/>
        <v>0.37</v>
      </c>
    </row>
    <row r="856" spans="1:25" x14ac:dyDescent="0.2">
      <c r="A856" s="2">
        <v>855</v>
      </c>
      <c r="B856" s="3">
        <v>45212</v>
      </c>
      <c r="C856" s="2">
        <v>1</v>
      </c>
      <c r="D856" s="2">
        <v>36</v>
      </c>
      <c r="E856" s="2">
        <v>21</v>
      </c>
      <c r="F856" t="str">
        <f t="shared" si="145"/>
        <v>Friday</v>
      </c>
      <c r="G856" t="str">
        <f t="shared" si="146"/>
        <v>October</v>
      </c>
      <c r="H856" t="str">
        <f>VLOOKUP(C856,Productos!A:B,2,0)</f>
        <v>Producto A</v>
      </c>
      <c r="I856">
        <f>VLOOKUP(Ventas!C856,Productos!A:C,3,0)</f>
        <v>10</v>
      </c>
      <c r="J856">
        <f>VLOOKUP(C856,Productos!$A$1:$D$11,4,0)</f>
        <v>20</v>
      </c>
      <c r="K856" s="7" t="str">
        <f>VLOOKUP(D856,Vendedores!$A$1:$F$5000,6,0)</f>
        <v>Rodriguez, Francisco</v>
      </c>
      <c r="L856" s="7">
        <f>VLOOKUP(D856,Vendedores!$A$1:$E$50000,5,0)</f>
        <v>1898</v>
      </c>
      <c r="M856">
        <f>VLOOKUP(D856,Vendedores!A:F,2,FALSE)</f>
        <v>8</v>
      </c>
      <c r="N856" s="7" t="str">
        <f>VLOOKUP(Ventas!D856,Vendedores!A:G,7,0)</f>
        <v>Pasante</v>
      </c>
      <c r="O856">
        <f>VLOOKUP(D856,Vendedores!A:H,8,0)</f>
        <v>1</v>
      </c>
      <c r="P856" s="18">
        <f t="shared" si="147"/>
        <v>20</v>
      </c>
      <c r="Q856" s="9">
        <f t="shared" si="143"/>
        <v>10</v>
      </c>
      <c r="R856" s="9">
        <f t="shared" si="153"/>
        <v>10</v>
      </c>
      <c r="S856" s="9">
        <f t="shared" si="148"/>
        <v>10</v>
      </c>
      <c r="T856" s="9">
        <f>VLOOKUP(O856,Comisiones!A:N,HLOOKUP(G856,Comisiones!$1:$7,2,0),0)</f>
        <v>0.13</v>
      </c>
      <c r="U856" s="9">
        <f t="shared" si="144"/>
        <v>420</v>
      </c>
      <c r="V856" s="9">
        <f t="shared" si="149"/>
        <v>210</v>
      </c>
      <c r="W856" s="9">
        <f t="shared" si="150"/>
        <v>54.6</v>
      </c>
      <c r="X856" s="9">
        <f t="shared" si="151"/>
        <v>155.39999999999998</v>
      </c>
      <c r="Y856" s="11">
        <f t="shared" si="152"/>
        <v>0.36999999999999994</v>
      </c>
    </row>
    <row r="857" spans="1:25" x14ac:dyDescent="0.2">
      <c r="A857" s="2">
        <v>856</v>
      </c>
      <c r="B857" s="3">
        <v>45213</v>
      </c>
      <c r="C857" s="2">
        <v>3</v>
      </c>
      <c r="D857" s="2">
        <v>24</v>
      </c>
      <c r="E857" s="2">
        <v>17</v>
      </c>
      <c r="F857" t="str">
        <f t="shared" si="145"/>
        <v>Saturday</v>
      </c>
      <c r="G857" t="str">
        <f t="shared" si="146"/>
        <v>October</v>
      </c>
      <c r="H857" t="str">
        <f>VLOOKUP(C857,Productos!A:B,2,0)</f>
        <v>Producto C</v>
      </c>
      <c r="I857">
        <f>VLOOKUP(Ventas!C857,Productos!A:C,3,0)</f>
        <v>23</v>
      </c>
      <c r="J857">
        <f>VLOOKUP(C857,Productos!$A$1:$D$11,4,0)</f>
        <v>46</v>
      </c>
      <c r="K857" s="7" t="str">
        <f>VLOOKUP(D857,Vendedores!$A$1:$F$5000,6,0)</f>
        <v>Sanchez, Isabel</v>
      </c>
      <c r="L857" s="7">
        <f>VLOOKUP(D857,Vendedores!$A$1:$E$50000,5,0)</f>
        <v>4875</v>
      </c>
      <c r="M857">
        <f>VLOOKUP(D857,Vendedores!A:F,2,FALSE)</f>
        <v>5</v>
      </c>
      <c r="N857" s="7" t="str">
        <f>VLOOKUP(Ventas!D857,Vendedores!A:G,7,0)</f>
        <v>Vendedor Sr</v>
      </c>
      <c r="O857">
        <f>VLOOKUP(D857,Vendedores!A:H,8,0)</f>
        <v>2</v>
      </c>
      <c r="P857" s="18">
        <f t="shared" si="147"/>
        <v>46</v>
      </c>
      <c r="Q857" s="9">
        <f t="shared" si="143"/>
        <v>23</v>
      </c>
      <c r="R857" s="9">
        <f t="shared" si="153"/>
        <v>23</v>
      </c>
      <c r="S857" s="9">
        <f t="shared" si="148"/>
        <v>23</v>
      </c>
      <c r="T857" s="9">
        <f>VLOOKUP(O857,Comisiones!A:N,HLOOKUP(G857,Comisiones!$1:$7,2,0),0)</f>
        <v>0.14000000000000001</v>
      </c>
      <c r="U857" s="9">
        <f t="shared" si="144"/>
        <v>782</v>
      </c>
      <c r="V857" s="9">
        <f t="shared" si="149"/>
        <v>391</v>
      </c>
      <c r="W857" s="9">
        <f t="shared" si="150"/>
        <v>109.48</v>
      </c>
      <c r="X857" s="9">
        <f t="shared" si="151"/>
        <v>281.52</v>
      </c>
      <c r="Y857" s="11">
        <f t="shared" si="152"/>
        <v>0.36</v>
      </c>
    </row>
    <row r="858" spans="1:25" x14ac:dyDescent="0.2">
      <c r="A858" s="2">
        <v>857</v>
      </c>
      <c r="B858" s="3">
        <v>45213</v>
      </c>
      <c r="C858" s="2">
        <v>9</v>
      </c>
      <c r="D858" s="2">
        <v>29</v>
      </c>
      <c r="E858" s="2">
        <v>15</v>
      </c>
      <c r="F858" t="str">
        <f t="shared" si="145"/>
        <v>Saturday</v>
      </c>
      <c r="G858" t="str">
        <f t="shared" si="146"/>
        <v>October</v>
      </c>
      <c r="H858" t="str">
        <f>VLOOKUP(C858,Productos!A:B,2,0)</f>
        <v>Producto I</v>
      </c>
      <c r="I858">
        <f>VLOOKUP(Ventas!C858,Productos!A:C,3,0)</f>
        <v>26</v>
      </c>
      <c r="J858">
        <f>VLOOKUP(C858,Productos!$A$1:$D$11,4,0)</f>
        <v>52</v>
      </c>
      <c r="K858" s="7" t="str">
        <f>VLOOKUP(D858,Vendedores!$A$1:$F$5000,6,0)</f>
        <v>Rodriguez, Jose</v>
      </c>
      <c r="L858" s="7">
        <f>VLOOKUP(D858,Vendedores!$A$1:$E$50000,5,0)</f>
        <v>4645</v>
      </c>
      <c r="M858">
        <f>VLOOKUP(D858,Vendedores!A:F,2,FALSE)</f>
        <v>5</v>
      </c>
      <c r="N858" s="7" t="str">
        <f>VLOOKUP(Ventas!D858,Vendedores!A:G,7,0)</f>
        <v>Vendedor Sr</v>
      </c>
      <c r="O858">
        <f>VLOOKUP(D858,Vendedores!A:H,8,0)</f>
        <v>2</v>
      </c>
      <c r="P858" s="18">
        <f t="shared" si="147"/>
        <v>52</v>
      </c>
      <c r="Q858" s="9">
        <f t="shared" si="143"/>
        <v>26</v>
      </c>
      <c r="R858" s="9">
        <f t="shared" si="153"/>
        <v>26</v>
      </c>
      <c r="S858" s="9">
        <f t="shared" si="148"/>
        <v>26</v>
      </c>
      <c r="T858" s="9">
        <f>VLOOKUP(O858,Comisiones!A:N,HLOOKUP(G858,Comisiones!$1:$7,2,0),0)</f>
        <v>0.14000000000000001</v>
      </c>
      <c r="U858" s="9">
        <f t="shared" si="144"/>
        <v>780</v>
      </c>
      <c r="V858" s="9">
        <f t="shared" si="149"/>
        <v>390</v>
      </c>
      <c r="W858" s="9">
        <f t="shared" si="150"/>
        <v>109.20000000000002</v>
      </c>
      <c r="X858" s="9">
        <f t="shared" si="151"/>
        <v>280.79999999999995</v>
      </c>
      <c r="Y858" s="11">
        <f t="shared" si="152"/>
        <v>0.35999999999999993</v>
      </c>
    </row>
    <row r="859" spans="1:25" x14ac:dyDescent="0.2">
      <c r="A859" s="2">
        <v>858</v>
      </c>
      <c r="B859" s="3">
        <v>45213</v>
      </c>
      <c r="C859" s="2">
        <v>1</v>
      </c>
      <c r="D859" s="2">
        <v>39</v>
      </c>
      <c r="E859" s="2">
        <v>10</v>
      </c>
      <c r="F859" t="str">
        <f t="shared" si="145"/>
        <v>Saturday</v>
      </c>
      <c r="G859" t="str">
        <f t="shared" si="146"/>
        <v>October</v>
      </c>
      <c r="H859" t="str">
        <f>VLOOKUP(C859,Productos!A:B,2,0)</f>
        <v>Producto A</v>
      </c>
      <c r="I859">
        <f>VLOOKUP(Ventas!C859,Productos!A:C,3,0)</f>
        <v>10</v>
      </c>
      <c r="J859">
        <f>VLOOKUP(C859,Productos!$A$1:$D$11,4,0)</f>
        <v>20</v>
      </c>
      <c r="K859" s="7" t="str">
        <f>VLOOKUP(D859,Vendedores!$A$1:$F$5000,6,0)</f>
        <v>Gomez, Maria</v>
      </c>
      <c r="L859" s="7">
        <f>VLOOKUP(D859,Vendedores!$A$1:$E$50000,5,0)</f>
        <v>2483</v>
      </c>
      <c r="M859">
        <f>VLOOKUP(D859,Vendedores!A:F,2,FALSE)</f>
        <v>7</v>
      </c>
      <c r="N859" s="7" t="str">
        <f>VLOOKUP(Ventas!D859,Vendedores!A:G,7,0)</f>
        <v>Vendedor Jr</v>
      </c>
      <c r="O859">
        <f>VLOOKUP(D859,Vendedores!A:H,8,0)</f>
        <v>2</v>
      </c>
      <c r="P859" s="18">
        <f t="shared" si="147"/>
        <v>20</v>
      </c>
      <c r="Q859" s="9">
        <f t="shared" si="143"/>
        <v>10</v>
      </c>
      <c r="R859" s="9">
        <f t="shared" si="153"/>
        <v>10</v>
      </c>
      <c r="S859" s="9">
        <f t="shared" si="148"/>
        <v>10</v>
      </c>
      <c r="T859" s="9">
        <f>VLOOKUP(O859,Comisiones!A:N,HLOOKUP(G859,Comisiones!$1:$7,2,0),0)</f>
        <v>0.14000000000000001</v>
      </c>
      <c r="U859" s="9">
        <f t="shared" si="144"/>
        <v>200</v>
      </c>
      <c r="V859" s="9">
        <f t="shared" si="149"/>
        <v>100</v>
      </c>
      <c r="W859" s="9">
        <f t="shared" si="150"/>
        <v>28.000000000000004</v>
      </c>
      <c r="X859" s="9">
        <f t="shared" si="151"/>
        <v>72</v>
      </c>
      <c r="Y859" s="11">
        <f t="shared" si="152"/>
        <v>0.36</v>
      </c>
    </row>
    <row r="860" spans="1:25" x14ac:dyDescent="0.2">
      <c r="A860" s="2">
        <v>859</v>
      </c>
      <c r="B860" s="3">
        <v>45214</v>
      </c>
      <c r="C860" s="2">
        <v>3</v>
      </c>
      <c r="D860" s="2">
        <v>28</v>
      </c>
      <c r="E860" s="2">
        <v>15</v>
      </c>
      <c r="F860" t="str">
        <f t="shared" si="145"/>
        <v>Sunday</v>
      </c>
      <c r="G860" t="str">
        <f t="shared" si="146"/>
        <v>October</v>
      </c>
      <c r="H860" t="str">
        <f>VLOOKUP(C860,Productos!A:B,2,0)</f>
        <v>Producto C</v>
      </c>
      <c r="I860">
        <f>VLOOKUP(Ventas!C860,Productos!A:C,3,0)</f>
        <v>23</v>
      </c>
      <c r="J860">
        <f>VLOOKUP(C860,Productos!$A$1:$D$11,4,0)</f>
        <v>46</v>
      </c>
      <c r="K860" s="7" t="str">
        <f>VLOOKUP(D860,Vendedores!$A$1:$F$5000,6,0)</f>
        <v>Garcia, Manuel</v>
      </c>
      <c r="L860" s="7">
        <f>VLOOKUP(D860,Vendedores!$A$1:$E$50000,5,0)</f>
        <v>5249</v>
      </c>
      <c r="M860">
        <f>VLOOKUP(D860,Vendedores!A:F,2,FALSE)</f>
        <v>4</v>
      </c>
      <c r="N860" s="7" t="str">
        <f>VLOOKUP(Ventas!D860,Vendedores!A:G,7,0)</f>
        <v>Jefe</v>
      </c>
      <c r="O860">
        <f>VLOOKUP(D860,Vendedores!A:H,8,0)</f>
        <v>3</v>
      </c>
      <c r="P860" s="18">
        <f t="shared" si="147"/>
        <v>55.199999999999996</v>
      </c>
      <c r="Q860" s="9">
        <f t="shared" si="143"/>
        <v>23</v>
      </c>
      <c r="R860" s="9">
        <f t="shared" si="153"/>
        <v>23</v>
      </c>
      <c r="S860" s="9">
        <f t="shared" si="148"/>
        <v>23</v>
      </c>
      <c r="T860" s="9">
        <f>VLOOKUP(O860,Comisiones!A:N,HLOOKUP(G860,Comisiones!$1:$7,2,0),0)</f>
        <v>0.15</v>
      </c>
      <c r="U860" s="9">
        <f t="shared" si="144"/>
        <v>827.99999999999989</v>
      </c>
      <c r="V860" s="9">
        <f t="shared" si="149"/>
        <v>345</v>
      </c>
      <c r="W860" s="9">
        <f t="shared" si="150"/>
        <v>124.19999999999997</v>
      </c>
      <c r="X860" s="9">
        <f t="shared" si="151"/>
        <v>358.7999999999999</v>
      </c>
      <c r="Y860" s="11">
        <f t="shared" si="152"/>
        <v>0.43333333333333329</v>
      </c>
    </row>
    <row r="861" spans="1:25" x14ac:dyDescent="0.2">
      <c r="A861" s="2">
        <v>860</v>
      </c>
      <c r="B861" s="3">
        <v>45214</v>
      </c>
      <c r="C861" s="2">
        <v>6</v>
      </c>
      <c r="D861" s="2">
        <v>1</v>
      </c>
      <c r="E861" s="2">
        <v>19</v>
      </c>
      <c r="F861" t="str">
        <f t="shared" si="145"/>
        <v>Sunday</v>
      </c>
      <c r="G861" t="str">
        <f t="shared" si="146"/>
        <v>October</v>
      </c>
      <c r="H861" t="str">
        <f>VLOOKUP(C861,Productos!A:B,2,0)</f>
        <v>Producto F</v>
      </c>
      <c r="I861">
        <f>VLOOKUP(Ventas!C861,Productos!A:C,3,0)</f>
        <v>16</v>
      </c>
      <c r="J861">
        <f>VLOOKUP(C861,Productos!$A$1:$D$11,4,0)</f>
        <v>32</v>
      </c>
      <c r="K861" s="7" t="str">
        <f>VLOOKUP(D861,Vendedores!$A$1:$F$5000,6,0)</f>
        <v>Garcia, Juan</v>
      </c>
      <c r="L861" s="7">
        <f>VLOOKUP(D861,Vendedores!$A$1:$E$50000,5,0)</f>
        <v>7402</v>
      </c>
      <c r="M861">
        <f>VLOOKUP(D861,Vendedores!A:F,2,FALSE)</f>
        <v>7</v>
      </c>
      <c r="N861" s="7" t="str">
        <f>VLOOKUP(Ventas!D861,Vendedores!A:G,7,0)</f>
        <v>Vendedor Jr</v>
      </c>
      <c r="O861">
        <f>VLOOKUP(D861,Vendedores!A:H,8,0)</f>
        <v>2</v>
      </c>
      <c r="P861" s="18">
        <f t="shared" si="147"/>
        <v>38.4</v>
      </c>
      <c r="Q861" s="9">
        <f t="shared" si="143"/>
        <v>16</v>
      </c>
      <c r="R861" s="9">
        <f t="shared" si="153"/>
        <v>16</v>
      </c>
      <c r="S861" s="9">
        <f t="shared" si="148"/>
        <v>16</v>
      </c>
      <c r="T861" s="9">
        <f>VLOOKUP(O861,Comisiones!A:N,HLOOKUP(G861,Comisiones!$1:$7,2,0),0)</f>
        <v>0.14000000000000001</v>
      </c>
      <c r="U861" s="9">
        <f t="shared" si="144"/>
        <v>729.6</v>
      </c>
      <c r="V861" s="9">
        <f t="shared" si="149"/>
        <v>304</v>
      </c>
      <c r="W861" s="9">
        <f t="shared" si="150"/>
        <v>102.14400000000002</v>
      </c>
      <c r="X861" s="9">
        <f t="shared" si="151"/>
        <v>323.45600000000002</v>
      </c>
      <c r="Y861" s="11">
        <f t="shared" si="152"/>
        <v>0.44333333333333336</v>
      </c>
    </row>
    <row r="862" spans="1:25" x14ac:dyDescent="0.2">
      <c r="A862" s="2">
        <v>861</v>
      </c>
      <c r="B862" s="3">
        <v>45214</v>
      </c>
      <c r="C862" s="2">
        <v>7</v>
      </c>
      <c r="D862" s="2">
        <v>20</v>
      </c>
      <c r="E862" s="2">
        <v>25</v>
      </c>
      <c r="F862" t="str">
        <f t="shared" si="145"/>
        <v>Sunday</v>
      </c>
      <c r="G862" t="str">
        <f t="shared" si="146"/>
        <v>October</v>
      </c>
      <c r="H862" t="str">
        <f>VLOOKUP(C862,Productos!A:B,2,0)</f>
        <v>Producto G</v>
      </c>
      <c r="I862">
        <f>VLOOKUP(Ventas!C862,Productos!A:C,3,0)</f>
        <v>17</v>
      </c>
      <c r="J862">
        <f>VLOOKUP(C862,Productos!$A$1:$D$11,4,0)</f>
        <v>34</v>
      </c>
      <c r="K862" s="7" t="str">
        <f>VLOOKUP(D862,Vendedores!$A$1:$F$5000,6,0)</f>
        <v>Gonzalez, Carmen</v>
      </c>
      <c r="L862" s="7">
        <f>VLOOKUP(D862,Vendedores!$A$1:$E$50000,5,0)</f>
        <v>3522</v>
      </c>
      <c r="M862">
        <f>VLOOKUP(D862,Vendedores!A:F,2,FALSE)</f>
        <v>6</v>
      </c>
      <c r="N862" s="7" t="str">
        <f>VLOOKUP(Ventas!D862,Vendedores!A:G,7,0)</f>
        <v>Vendedor Ssr</v>
      </c>
      <c r="O862">
        <f>VLOOKUP(D862,Vendedores!A:H,8,0)</f>
        <v>2</v>
      </c>
      <c r="P862" s="18">
        <f t="shared" si="147"/>
        <v>40.799999999999997</v>
      </c>
      <c r="Q862" s="9">
        <f t="shared" si="143"/>
        <v>17</v>
      </c>
      <c r="R862" s="9">
        <f t="shared" si="153"/>
        <v>17</v>
      </c>
      <c r="S862" s="9">
        <f t="shared" si="148"/>
        <v>17</v>
      </c>
      <c r="T862" s="9">
        <f>VLOOKUP(O862,Comisiones!A:N,HLOOKUP(G862,Comisiones!$1:$7,2,0),0)</f>
        <v>0.14000000000000001</v>
      </c>
      <c r="U862" s="9">
        <f t="shared" si="144"/>
        <v>1019.9999999999999</v>
      </c>
      <c r="V862" s="9">
        <f t="shared" si="149"/>
        <v>425</v>
      </c>
      <c r="W862" s="9">
        <f t="shared" si="150"/>
        <v>142.80000000000001</v>
      </c>
      <c r="X862" s="9">
        <f t="shared" si="151"/>
        <v>452.19999999999993</v>
      </c>
      <c r="Y862" s="11">
        <f t="shared" si="152"/>
        <v>0.4433333333333333</v>
      </c>
    </row>
    <row r="863" spans="1:25" x14ac:dyDescent="0.2">
      <c r="A863" s="2">
        <v>862</v>
      </c>
      <c r="B863" s="3">
        <v>45215</v>
      </c>
      <c r="C863" s="2">
        <v>4</v>
      </c>
      <c r="D863" s="2">
        <v>32</v>
      </c>
      <c r="E863" s="2">
        <v>18</v>
      </c>
      <c r="F863" t="str">
        <f t="shared" si="145"/>
        <v>Monday</v>
      </c>
      <c r="G863" t="str">
        <f t="shared" si="146"/>
        <v>October</v>
      </c>
      <c r="H863" t="str">
        <f>VLOOKUP(C863,Productos!A:B,2,0)</f>
        <v>Producto D</v>
      </c>
      <c r="I863">
        <f>VLOOKUP(Ventas!C863,Productos!A:C,3,0)</f>
        <v>14</v>
      </c>
      <c r="J863">
        <f>VLOOKUP(C863,Productos!$A$1:$D$11,4,0)</f>
        <v>28</v>
      </c>
      <c r="K863" s="7" t="str">
        <f>VLOOKUP(D863,Vendedores!$A$1:$F$5000,6,0)</f>
        <v>Gomez, Javier</v>
      </c>
      <c r="L863" s="7">
        <f>VLOOKUP(D863,Vendedores!$A$1:$E$50000,5,0)</f>
        <v>1612</v>
      </c>
      <c r="M863">
        <f>VLOOKUP(D863,Vendedores!A:F,2,FALSE)</f>
        <v>8</v>
      </c>
      <c r="N863" s="7" t="str">
        <f>VLOOKUP(Ventas!D863,Vendedores!A:G,7,0)</f>
        <v>Pasante</v>
      </c>
      <c r="O863">
        <f>VLOOKUP(D863,Vendedores!A:H,8,0)</f>
        <v>1</v>
      </c>
      <c r="P863" s="18">
        <f t="shared" si="147"/>
        <v>28</v>
      </c>
      <c r="Q863" s="9">
        <f t="shared" si="143"/>
        <v>14</v>
      </c>
      <c r="R863" s="9">
        <f t="shared" si="153"/>
        <v>14</v>
      </c>
      <c r="S863" s="9">
        <f t="shared" si="148"/>
        <v>14</v>
      </c>
      <c r="T863" s="9">
        <f>VLOOKUP(O863,Comisiones!A:N,HLOOKUP(G863,Comisiones!$1:$7,2,0),0)</f>
        <v>0.13</v>
      </c>
      <c r="U863" s="9">
        <f t="shared" si="144"/>
        <v>504</v>
      </c>
      <c r="V863" s="9">
        <f t="shared" si="149"/>
        <v>252</v>
      </c>
      <c r="W863" s="9">
        <f t="shared" si="150"/>
        <v>65.52</v>
      </c>
      <c r="X863" s="9">
        <f t="shared" si="151"/>
        <v>186.48000000000002</v>
      </c>
      <c r="Y863" s="11">
        <f t="shared" si="152"/>
        <v>0.37000000000000005</v>
      </c>
    </row>
    <row r="864" spans="1:25" x14ac:dyDescent="0.2">
      <c r="A864" s="2">
        <v>863</v>
      </c>
      <c r="B864" s="3">
        <v>45215</v>
      </c>
      <c r="C864" s="2">
        <v>4</v>
      </c>
      <c r="D864" s="2">
        <v>2</v>
      </c>
      <c r="E864" s="2">
        <v>15</v>
      </c>
      <c r="F864" t="str">
        <f t="shared" si="145"/>
        <v>Monday</v>
      </c>
      <c r="G864" t="str">
        <f t="shared" si="146"/>
        <v>October</v>
      </c>
      <c r="H864" t="str">
        <f>VLOOKUP(C864,Productos!A:B,2,0)</f>
        <v>Producto D</v>
      </c>
      <c r="I864">
        <f>VLOOKUP(Ventas!C864,Productos!A:C,3,0)</f>
        <v>14</v>
      </c>
      <c r="J864">
        <f>VLOOKUP(C864,Productos!$A$1:$D$11,4,0)</f>
        <v>28</v>
      </c>
      <c r="K864" s="7" t="str">
        <f>VLOOKUP(D864,Vendedores!$A$1:$F$5000,6,0)</f>
        <v>Rodriguez, Ana</v>
      </c>
      <c r="L864" s="7">
        <f>VLOOKUP(D864,Vendedores!$A$1:$E$50000,5,0)</f>
        <v>6979</v>
      </c>
      <c r="M864">
        <f>VLOOKUP(D864,Vendedores!A:F,2,FALSE)</f>
        <v>3</v>
      </c>
      <c r="N864" s="7" t="str">
        <f>VLOOKUP(Ventas!D864,Vendedores!A:G,7,0)</f>
        <v>Gerente</v>
      </c>
      <c r="O864">
        <f>VLOOKUP(D864,Vendedores!A:H,8,0)</f>
        <v>3</v>
      </c>
      <c r="P864" s="18">
        <f t="shared" si="147"/>
        <v>25.2</v>
      </c>
      <c r="Q864" s="9">
        <f t="shared" si="143"/>
        <v>14</v>
      </c>
      <c r="R864" s="9">
        <f t="shared" si="153"/>
        <v>14</v>
      </c>
      <c r="S864" s="9">
        <f t="shared" si="148"/>
        <v>14</v>
      </c>
      <c r="T864" s="9">
        <f>VLOOKUP(O864,Comisiones!A:N,HLOOKUP(G864,Comisiones!$1:$7,2,0),0)</f>
        <v>0.15</v>
      </c>
      <c r="U864" s="9">
        <f t="shared" si="144"/>
        <v>378</v>
      </c>
      <c r="V864" s="9">
        <f t="shared" si="149"/>
        <v>210</v>
      </c>
      <c r="W864" s="9">
        <f t="shared" si="150"/>
        <v>56.699999999999996</v>
      </c>
      <c r="X864" s="9">
        <f t="shared" si="151"/>
        <v>111.30000000000001</v>
      </c>
      <c r="Y864" s="11">
        <f t="shared" si="152"/>
        <v>0.29444444444444445</v>
      </c>
    </row>
    <row r="865" spans="1:25" x14ac:dyDescent="0.2">
      <c r="A865" s="2">
        <v>864</v>
      </c>
      <c r="B865" s="3">
        <v>45215</v>
      </c>
      <c r="C865" s="2">
        <v>8</v>
      </c>
      <c r="D865" s="2">
        <v>27</v>
      </c>
      <c r="E865" s="2">
        <v>11</v>
      </c>
      <c r="F865" t="str">
        <f t="shared" si="145"/>
        <v>Monday</v>
      </c>
      <c r="G865" t="str">
        <f t="shared" si="146"/>
        <v>October</v>
      </c>
      <c r="H865" t="str">
        <f>VLOOKUP(C865,Productos!A:B,2,0)</f>
        <v>Producto H</v>
      </c>
      <c r="I865">
        <f>VLOOKUP(Ventas!C865,Productos!A:C,3,0)</f>
        <v>14</v>
      </c>
      <c r="J865">
        <f>VLOOKUP(C865,Productos!$A$1:$D$11,4,0)</f>
        <v>28</v>
      </c>
      <c r="K865" s="7" t="str">
        <f>VLOOKUP(D865,Vendedores!$A$1:$F$5000,6,0)</f>
        <v>Martin, Antonio</v>
      </c>
      <c r="L865" s="7">
        <f>VLOOKUP(D865,Vendedores!$A$1:$E$50000,5,0)</f>
        <v>1057</v>
      </c>
      <c r="M865">
        <f>VLOOKUP(D865,Vendedores!A:F,2,FALSE)</f>
        <v>8</v>
      </c>
      <c r="N865" s="7" t="str">
        <f>VLOOKUP(Ventas!D865,Vendedores!A:G,7,0)</f>
        <v>Pasante</v>
      </c>
      <c r="O865">
        <f>VLOOKUP(D865,Vendedores!A:H,8,0)</f>
        <v>1</v>
      </c>
      <c r="P865" s="18">
        <f t="shared" si="147"/>
        <v>28</v>
      </c>
      <c r="Q865" s="9">
        <f t="shared" si="143"/>
        <v>14</v>
      </c>
      <c r="R865" s="9">
        <f t="shared" si="153"/>
        <v>14</v>
      </c>
      <c r="S865" s="9">
        <f t="shared" si="148"/>
        <v>14</v>
      </c>
      <c r="T865" s="9">
        <f>VLOOKUP(O865,Comisiones!A:N,HLOOKUP(G865,Comisiones!$1:$7,2,0),0)</f>
        <v>0.13</v>
      </c>
      <c r="U865" s="9">
        <f t="shared" si="144"/>
        <v>308</v>
      </c>
      <c r="V865" s="9">
        <f t="shared" si="149"/>
        <v>154</v>
      </c>
      <c r="W865" s="9">
        <f t="shared" si="150"/>
        <v>40.04</v>
      </c>
      <c r="X865" s="9">
        <f t="shared" si="151"/>
        <v>113.96000000000001</v>
      </c>
      <c r="Y865" s="11">
        <f t="shared" si="152"/>
        <v>0.37000000000000005</v>
      </c>
    </row>
    <row r="866" spans="1:25" x14ac:dyDescent="0.2">
      <c r="A866" s="2">
        <v>865</v>
      </c>
      <c r="B866" s="3">
        <v>45216</v>
      </c>
      <c r="C866" s="2">
        <v>8</v>
      </c>
      <c r="D866" s="2">
        <v>6</v>
      </c>
      <c r="E866" s="2">
        <v>13</v>
      </c>
      <c r="F866" t="str">
        <f t="shared" si="145"/>
        <v>Tuesday</v>
      </c>
      <c r="G866" t="str">
        <f t="shared" si="146"/>
        <v>October</v>
      </c>
      <c r="H866" t="str">
        <f>VLOOKUP(C866,Productos!A:B,2,0)</f>
        <v>Producto H</v>
      </c>
      <c r="I866">
        <f>VLOOKUP(Ventas!C866,Productos!A:C,3,0)</f>
        <v>14</v>
      </c>
      <c r="J866">
        <f>VLOOKUP(C866,Productos!$A$1:$D$11,4,0)</f>
        <v>28</v>
      </c>
      <c r="K866" s="7" t="str">
        <f>VLOOKUP(D866,Vendedores!$A$1:$F$5000,6,0)</f>
        <v>Martinez, Pilar</v>
      </c>
      <c r="L866" s="7">
        <f>VLOOKUP(D866,Vendedores!$A$1:$E$50000,5,0)</f>
        <v>2700</v>
      </c>
      <c r="M866">
        <f>VLOOKUP(D866,Vendedores!A:F,2,FALSE)</f>
        <v>2</v>
      </c>
      <c r="N866" s="7" t="str">
        <f>VLOOKUP(Ventas!D866,Vendedores!A:G,7,0)</f>
        <v>Director</v>
      </c>
      <c r="O866">
        <f>VLOOKUP(D866,Vendedores!A:H,8,0)</f>
        <v>4</v>
      </c>
      <c r="P866" s="18">
        <f t="shared" si="147"/>
        <v>25.2</v>
      </c>
      <c r="Q866" s="9">
        <f t="shared" si="143"/>
        <v>14</v>
      </c>
      <c r="R866" s="9">
        <f t="shared" si="153"/>
        <v>14</v>
      </c>
      <c r="S866" s="9">
        <f t="shared" si="148"/>
        <v>14</v>
      </c>
      <c r="T866" s="9">
        <f>VLOOKUP(O866,Comisiones!A:N,HLOOKUP(G866,Comisiones!$1:$7,2,0),0)</f>
        <v>0.17</v>
      </c>
      <c r="U866" s="9">
        <f t="shared" si="144"/>
        <v>327.59999999999997</v>
      </c>
      <c r="V866" s="9">
        <f t="shared" si="149"/>
        <v>182</v>
      </c>
      <c r="W866" s="9">
        <f t="shared" si="150"/>
        <v>55.692</v>
      </c>
      <c r="X866" s="9">
        <f t="shared" si="151"/>
        <v>89.907999999999959</v>
      </c>
      <c r="Y866" s="11">
        <f t="shared" si="152"/>
        <v>0.27444444444444432</v>
      </c>
    </row>
    <row r="867" spans="1:25" x14ac:dyDescent="0.2">
      <c r="A867" s="2">
        <v>866</v>
      </c>
      <c r="B867" s="3">
        <v>45216</v>
      </c>
      <c r="C867" s="2">
        <v>4</v>
      </c>
      <c r="D867" s="2">
        <v>7</v>
      </c>
      <c r="E867" s="2">
        <v>15</v>
      </c>
      <c r="F867" t="str">
        <f t="shared" si="145"/>
        <v>Tuesday</v>
      </c>
      <c r="G867" t="str">
        <f t="shared" si="146"/>
        <v>October</v>
      </c>
      <c r="H867" t="str">
        <f>VLOOKUP(C867,Productos!A:B,2,0)</f>
        <v>Producto D</v>
      </c>
      <c r="I867">
        <f>VLOOKUP(Ventas!C867,Productos!A:C,3,0)</f>
        <v>14</v>
      </c>
      <c r="J867">
        <f>VLOOKUP(C867,Productos!$A$1:$D$11,4,0)</f>
        <v>28</v>
      </c>
      <c r="K867" s="7" t="str">
        <f>VLOOKUP(D867,Vendedores!$A$1:$F$5000,6,0)</f>
        <v>Sanchez, Antonio</v>
      </c>
      <c r="L867" s="7">
        <f>VLOOKUP(D867,Vendedores!$A$1:$E$50000,5,0)</f>
        <v>1810</v>
      </c>
      <c r="M867">
        <f>VLOOKUP(D867,Vendedores!A:F,2,FALSE)</f>
        <v>8</v>
      </c>
      <c r="N867" s="7" t="str">
        <f>VLOOKUP(Ventas!D867,Vendedores!A:G,7,0)</f>
        <v>Pasante</v>
      </c>
      <c r="O867">
        <f>VLOOKUP(D867,Vendedores!A:H,8,0)</f>
        <v>1</v>
      </c>
      <c r="P867" s="18">
        <f t="shared" si="147"/>
        <v>28</v>
      </c>
      <c r="Q867" s="9">
        <f t="shared" si="143"/>
        <v>14</v>
      </c>
      <c r="R867" s="9">
        <f t="shared" si="153"/>
        <v>14</v>
      </c>
      <c r="S867" s="9">
        <f t="shared" si="148"/>
        <v>14</v>
      </c>
      <c r="T867" s="9">
        <f>VLOOKUP(O867,Comisiones!A:N,HLOOKUP(G867,Comisiones!$1:$7,2,0),0)</f>
        <v>0.13</v>
      </c>
      <c r="U867" s="9">
        <f t="shared" si="144"/>
        <v>420</v>
      </c>
      <c r="V867" s="9">
        <f t="shared" si="149"/>
        <v>210</v>
      </c>
      <c r="W867" s="9">
        <f t="shared" si="150"/>
        <v>54.6</v>
      </c>
      <c r="X867" s="9">
        <f t="shared" si="151"/>
        <v>155.39999999999998</v>
      </c>
      <c r="Y867" s="11">
        <f t="shared" si="152"/>
        <v>0.36999999999999994</v>
      </c>
    </row>
    <row r="868" spans="1:25" x14ac:dyDescent="0.2">
      <c r="A868" s="2">
        <v>867</v>
      </c>
      <c r="B868" s="3">
        <v>45216</v>
      </c>
      <c r="C868" s="2">
        <v>4</v>
      </c>
      <c r="D868" s="2">
        <v>24</v>
      </c>
      <c r="E868" s="2">
        <v>18</v>
      </c>
      <c r="F868" t="str">
        <f t="shared" si="145"/>
        <v>Tuesday</v>
      </c>
      <c r="G868" t="str">
        <f t="shared" si="146"/>
        <v>October</v>
      </c>
      <c r="H868" t="str">
        <f>VLOOKUP(C868,Productos!A:B,2,0)</f>
        <v>Producto D</v>
      </c>
      <c r="I868">
        <f>VLOOKUP(Ventas!C868,Productos!A:C,3,0)</f>
        <v>14</v>
      </c>
      <c r="J868">
        <f>VLOOKUP(C868,Productos!$A$1:$D$11,4,0)</f>
        <v>28</v>
      </c>
      <c r="K868" s="7" t="str">
        <f>VLOOKUP(D868,Vendedores!$A$1:$F$5000,6,0)</f>
        <v>Sanchez, Isabel</v>
      </c>
      <c r="L868" s="7">
        <f>VLOOKUP(D868,Vendedores!$A$1:$E$50000,5,0)</f>
        <v>4875</v>
      </c>
      <c r="M868">
        <f>VLOOKUP(D868,Vendedores!A:F,2,FALSE)</f>
        <v>5</v>
      </c>
      <c r="N868" s="7" t="str">
        <f>VLOOKUP(Ventas!D868,Vendedores!A:G,7,0)</f>
        <v>Vendedor Sr</v>
      </c>
      <c r="O868">
        <f>VLOOKUP(D868,Vendedores!A:H,8,0)</f>
        <v>2</v>
      </c>
      <c r="P868" s="18">
        <f t="shared" si="147"/>
        <v>28</v>
      </c>
      <c r="Q868" s="9">
        <f t="shared" si="143"/>
        <v>14</v>
      </c>
      <c r="R868" s="9">
        <f t="shared" si="153"/>
        <v>14</v>
      </c>
      <c r="S868" s="9">
        <f t="shared" si="148"/>
        <v>14</v>
      </c>
      <c r="T868" s="9">
        <f>VLOOKUP(O868,Comisiones!A:N,HLOOKUP(G868,Comisiones!$1:$7,2,0),0)</f>
        <v>0.14000000000000001</v>
      </c>
      <c r="U868" s="9">
        <f t="shared" si="144"/>
        <v>504</v>
      </c>
      <c r="V868" s="9">
        <f t="shared" si="149"/>
        <v>252</v>
      </c>
      <c r="W868" s="9">
        <f t="shared" si="150"/>
        <v>70.56</v>
      </c>
      <c r="X868" s="9">
        <f t="shared" si="151"/>
        <v>181.44</v>
      </c>
      <c r="Y868" s="11">
        <f t="shared" si="152"/>
        <v>0.36</v>
      </c>
    </row>
    <row r="869" spans="1:25" x14ac:dyDescent="0.2">
      <c r="A869" s="2">
        <v>868</v>
      </c>
      <c r="B869" s="3">
        <v>45217</v>
      </c>
      <c r="C869" s="2">
        <v>4</v>
      </c>
      <c r="D869" s="2">
        <v>20</v>
      </c>
      <c r="E869" s="2">
        <v>13</v>
      </c>
      <c r="F869" t="str">
        <f t="shared" si="145"/>
        <v>Wednesday</v>
      </c>
      <c r="G869" t="str">
        <f t="shared" si="146"/>
        <v>October</v>
      </c>
      <c r="H869" t="str">
        <f>VLOOKUP(C869,Productos!A:B,2,0)</f>
        <v>Producto D</v>
      </c>
      <c r="I869">
        <f>VLOOKUP(Ventas!C869,Productos!A:C,3,0)</f>
        <v>14</v>
      </c>
      <c r="J869">
        <f>VLOOKUP(C869,Productos!$A$1:$D$11,4,0)</f>
        <v>28</v>
      </c>
      <c r="K869" s="7" t="str">
        <f>VLOOKUP(D869,Vendedores!$A$1:$F$5000,6,0)</f>
        <v>Gonzalez, Carmen</v>
      </c>
      <c r="L869" s="7">
        <f>VLOOKUP(D869,Vendedores!$A$1:$E$50000,5,0)</f>
        <v>3522</v>
      </c>
      <c r="M869">
        <f>VLOOKUP(D869,Vendedores!A:F,2,FALSE)</f>
        <v>6</v>
      </c>
      <c r="N869" s="7" t="str">
        <f>VLOOKUP(Ventas!D869,Vendedores!A:G,7,0)</f>
        <v>Vendedor Ssr</v>
      </c>
      <c r="O869">
        <f>VLOOKUP(D869,Vendedores!A:H,8,0)</f>
        <v>2</v>
      </c>
      <c r="P869" s="18">
        <f t="shared" si="147"/>
        <v>28</v>
      </c>
      <c r="Q869" s="9">
        <f t="shared" si="143"/>
        <v>14</v>
      </c>
      <c r="R869" s="9">
        <f t="shared" si="153"/>
        <v>14</v>
      </c>
      <c r="S869" s="9">
        <f t="shared" si="148"/>
        <v>14</v>
      </c>
      <c r="T869" s="9">
        <f>VLOOKUP(O869,Comisiones!A:N,HLOOKUP(G869,Comisiones!$1:$7,2,0),0)</f>
        <v>0.14000000000000001</v>
      </c>
      <c r="U869" s="9">
        <f t="shared" si="144"/>
        <v>364</v>
      </c>
      <c r="V869" s="9">
        <f t="shared" si="149"/>
        <v>182</v>
      </c>
      <c r="W869" s="9">
        <f t="shared" si="150"/>
        <v>50.960000000000008</v>
      </c>
      <c r="X869" s="9">
        <f t="shared" si="151"/>
        <v>131.04</v>
      </c>
      <c r="Y869" s="11">
        <f t="shared" si="152"/>
        <v>0.36</v>
      </c>
    </row>
    <row r="870" spans="1:25" x14ac:dyDescent="0.2">
      <c r="A870" s="2">
        <v>869</v>
      </c>
      <c r="B870" s="3">
        <v>45217</v>
      </c>
      <c r="C870" s="2">
        <v>7</v>
      </c>
      <c r="D870" s="2">
        <v>32</v>
      </c>
      <c r="E870" s="2">
        <v>12</v>
      </c>
      <c r="F870" t="str">
        <f t="shared" si="145"/>
        <v>Wednesday</v>
      </c>
      <c r="G870" t="str">
        <f t="shared" si="146"/>
        <v>October</v>
      </c>
      <c r="H870" t="str">
        <f>VLOOKUP(C870,Productos!A:B,2,0)</f>
        <v>Producto G</v>
      </c>
      <c r="I870">
        <f>VLOOKUP(Ventas!C870,Productos!A:C,3,0)</f>
        <v>17</v>
      </c>
      <c r="J870">
        <f>VLOOKUP(C870,Productos!$A$1:$D$11,4,0)</f>
        <v>34</v>
      </c>
      <c r="K870" s="7" t="str">
        <f>VLOOKUP(D870,Vendedores!$A$1:$F$5000,6,0)</f>
        <v>Gomez, Javier</v>
      </c>
      <c r="L870" s="7">
        <f>VLOOKUP(D870,Vendedores!$A$1:$E$50000,5,0)</f>
        <v>1612</v>
      </c>
      <c r="M870">
        <f>VLOOKUP(D870,Vendedores!A:F,2,FALSE)</f>
        <v>8</v>
      </c>
      <c r="N870" s="7" t="str">
        <f>VLOOKUP(Ventas!D870,Vendedores!A:G,7,0)</f>
        <v>Pasante</v>
      </c>
      <c r="O870">
        <f>VLOOKUP(D870,Vendedores!A:H,8,0)</f>
        <v>1</v>
      </c>
      <c r="P870" s="18">
        <f t="shared" si="147"/>
        <v>34</v>
      </c>
      <c r="Q870" s="9">
        <f t="shared" si="143"/>
        <v>17</v>
      </c>
      <c r="R870" s="9">
        <f t="shared" si="153"/>
        <v>17</v>
      </c>
      <c r="S870" s="9">
        <f t="shared" si="148"/>
        <v>17</v>
      </c>
      <c r="T870" s="9">
        <f>VLOOKUP(O870,Comisiones!A:N,HLOOKUP(G870,Comisiones!$1:$7,2,0),0)</f>
        <v>0.13</v>
      </c>
      <c r="U870" s="9">
        <f t="shared" si="144"/>
        <v>408</v>
      </c>
      <c r="V870" s="9">
        <f t="shared" si="149"/>
        <v>204</v>
      </c>
      <c r="W870" s="9">
        <f t="shared" si="150"/>
        <v>53.04</v>
      </c>
      <c r="X870" s="9">
        <f t="shared" si="151"/>
        <v>150.95999999999998</v>
      </c>
      <c r="Y870" s="11">
        <f t="shared" si="152"/>
        <v>0.36999999999999994</v>
      </c>
    </row>
    <row r="871" spans="1:25" x14ac:dyDescent="0.2">
      <c r="A871" s="2">
        <v>870</v>
      </c>
      <c r="B871" s="3">
        <v>45217</v>
      </c>
      <c r="C871" s="2">
        <v>6</v>
      </c>
      <c r="D871" s="2">
        <v>35</v>
      </c>
      <c r="E871" s="2">
        <v>18</v>
      </c>
      <c r="F871" t="str">
        <f t="shared" si="145"/>
        <v>Wednesday</v>
      </c>
      <c r="G871" t="str">
        <f t="shared" si="146"/>
        <v>October</v>
      </c>
      <c r="H871" t="str">
        <f>VLOOKUP(C871,Productos!A:B,2,0)</f>
        <v>Producto F</v>
      </c>
      <c r="I871">
        <f>VLOOKUP(Ventas!C871,Productos!A:C,3,0)</f>
        <v>16</v>
      </c>
      <c r="J871">
        <f>VLOOKUP(C871,Productos!$A$1:$D$11,4,0)</f>
        <v>32</v>
      </c>
      <c r="K871" s="7" t="str">
        <f>VLOOKUP(D871,Vendedores!$A$1:$F$5000,6,0)</f>
        <v>Garcia, David</v>
      </c>
      <c r="L871" s="7">
        <f>VLOOKUP(D871,Vendedores!$A$1:$E$50000,5,0)</f>
        <v>2383</v>
      </c>
      <c r="M871">
        <f>VLOOKUP(D871,Vendedores!A:F,2,FALSE)</f>
        <v>7</v>
      </c>
      <c r="N871" s="7" t="str">
        <f>VLOOKUP(Ventas!D871,Vendedores!A:G,7,0)</f>
        <v>Vendedor Jr</v>
      </c>
      <c r="O871">
        <f>VLOOKUP(D871,Vendedores!A:H,8,0)</f>
        <v>2</v>
      </c>
      <c r="P871" s="18">
        <f t="shared" si="147"/>
        <v>32</v>
      </c>
      <c r="Q871" s="9">
        <f t="shared" si="143"/>
        <v>16</v>
      </c>
      <c r="R871" s="9">
        <f t="shared" si="153"/>
        <v>16</v>
      </c>
      <c r="S871" s="9">
        <f t="shared" si="148"/>
        <v>16</v>
      </c>
      <c r="T871" s="9">
        <f>VLOOKUP(O871,Comisiones!A:N,HLOOKUP(G871,Comisiones!$1:$7,2,0),0)</f>
        <v>0.14000000000000001</v>
      </c>
      <c r="U871" s="9">
        <f t="shared" si="144"/>
        <v>576</v>
      </c>
      <c r="V871" s="9">
        <f t="shared" si="149"/>
        <v>288</v>
      </c>
      <c r="W871" s="9">
        <f t="shared" si="150"/>
        <v>80.640000000000015</v>
      </c>
      <c r="X871" s="9">
        <f t="shared" si="151"/>
        <v>207.36</v>
      </c>
      <c r="Y871" s="11">
        <f t="shared" si="152"/>
        <v>0.36000000000000004</v>
      </c>
    </row>
    <row r="872" spans="1:25" x14ac:dyDescent="0.2">
      <c r="A872" s="2">
        <v>871</v>
      </c>
      <c r="B872" s="3">
        <v>45218</v>
      </c>
      <c r="C872" s="2">
        <v>7</v>
      </c>
      <c r="D872" s="2">
        <v>14</v>
      </c>
      <c r="E872" s="2">
        <v>17</v>
      </c>
      <c r="F872" t="str">
        <f t="shared" si="145"/>
        <v>Thursday</v>
      </c>
      <c r="G872" t="str">
        <f t="shared" si="146"/>
        <v>October</v>
      </c>
      <c r="H872" t="str">
        <f>VLOOKUP(C872,Productos!A:B,2,0)</f>
        <v>Producto G</v>
      </c>
      <c r="I872">
        <f>VLOOKUP(Ventas!C872,Productos!A:C,3,0)</f>
        <v>17</v>
      </c>
      <c r="J872">
        <f>VLOOKUP(C872,Productos!$A$1:$D$11,4,0)</f>
        <v>34</v>
      </c>
      <c r="K872" s="7" t="str">
        <f>VLOOKUP(D872,Vendedores!$A$1:$F$5000,6,0)</f>
        <v>Fernandez, Teresa</v>
      </c>
      <c r="L872" s="7">
        <f>VLOOKUP(D872,Vendedores!$A$1:$E$50000,5,0)</f>
        <v>7062</v>
      </c>
      <c r="M872">
        <f>VLOOKUP(D872,Vendedores!A:F,2,FALSE)</f>
        <v>2</v>
      </c>
      <c r="N872" s="7" t="str">
        <f>VLOOKUP(Ventas!D872,Vendedores!A:G,7,0)</f>
        <v>Director</v>
      </c>
      <c r="O872">
        <f>VLOOKUP(D872,Vendedores!A:H,8,0)</f>
        <v>4</v>
      </c>
      <c r="P872" s="18">
        <f t="shared" si="147"/>
        <v>30.6</v>
      </c>
      <c r="Q872" s="9">
        <f t="shared" si="143"/>
        <v>17</v>
      </c>
      <c r="R872" s="9">
        <f t="shared" si="153"/>
        <v>17</v>
      </c>
      <c r="S872" s="9">
        <f t="shared" si="148"/>
        <v>17</v>
      </c>
      <c r="T872" s="9">
        <f>VLOOKUP(O872,Comisiones!A:N,HLOOKUP(G872,Comisiones!$1:$7,2,0),0)</f>
        <v>0.17</v>
      </c>
      <c r="U872" s="9">
        <f t="shared" si="144"/>
        <v>520.20000000000005</v>
      </c>
      <c r="V872" s="9">
        <f t="shared" si="149"/>
        <v>289</v>
      </c>
      <c r="W872" s="9">
        <f t="shared" si="150"/>
        <v>88.434000000000012</v>
      </c>
      <c r="X872" s="9">
        <f t="shared" si="151"/>
        <v>142.76600000000002</v>
      </c>
      <c r="Y872" s="11">
        <f t="shared" si="152"/>
        <v>0.27444444444444444</v>
      </c>
    </row>
    <row r="873" spans="1:25" x14ac:dyDescent="0.2">
      <c r="A873" s="2">
        <v>872</v>
      </c>
      <c r="B873" s="3">
        <v>45218</v>
      </c>
      <c r="C873" s="2">
        <v>3</v>
      </c>
      <c r="D873" s="2">
        <v>22</v>
      </c>
      <c r="E873" s="2">
        <v>21</v>
      </c>
      <c r="F873" t="str">
        <f t="shared" si="145"/>
        <v>Thursday</v>
      </c>
      <c r="G873" t="str">
        <f t="shared" si="146"/>
        <v>October</v>
      </c>
      <c r="H873" t="str">
        <f>VLOOKUP(C873,Productos!A:B,2,0)</f>
        <v>Producto C</v>
      </c>
      <c r="I873">
        <f>VLOOKUP(Ventas!C873,Productos!A:C,3,0)</f>
        <v>23</v>
      </c>
      <c r="J873">
        <f>VLOOKUP(C873,Productos!$A$1:$D$11,4,0)</f>
        <v>46</v>
      </c>
      <c r="K873" s="7" t="str">
        <f>VLOOKUP(D873,Vendedores!$A$1:$F$5000,6,0)</f>
        <v>Lopez, Ana</v>
      </c>
      <c r="L873" s="7">
        <f>VLOOKUP(D873,Vendedores!$A$1:$E$50000,5,0)</f>
        <v>1601</v>
      </c>
      <c r="M873">
        <f>VLOOKUP(D873,Vendedores!A:F,2,FALSE)</f>
        <v>8</v>
      </c>
      <c r="N873" s="7" t="str">
        <f>VLOOKUP(Ventas!D873,Vendedores!A:G,7,0)</f>
        <v>Pasante</v>
      </c>
      <c r="O873">
        <f>VLOOKUP(D873,Vendedores!A:H,8,0)</f>
        <v>1</v>
      </c>
      <c r="P873" s="18">
        <f t="shared" si="147"/>
        <v>46</v>
      </c>
      <c r="Q873" s="9">
        <f t="shared" si="143"/>
        <v>23</v>
      </c>
      <c r="R873" s="9">
        <f t="shared" si="153"/>
        <v>23</v>
      </c>
      <c r="S873" s="9">
        <f t="shared" si="148"/>
        <v>23</v>
      </c>
      <c r="T873" s="9">
        <f>VLOOKUP(O873,Comisiones!A:N,HLOOKUP(G873,Comisiones!$1:$7,2,0),0)</f>
        <v>0.13</v>
      </c>
      <c r="U873" s="9">
        <f t="shared" si="144"/>
        <v>966</v>
      </c>
      <c r="V873" s="9">
        <f t="shared" si="149"/>
        <v>483</v>
      </c>
      <c r="W873" s="9">
        <f t="shared" si="150"/>
        <v>125.58</v>
      </c>
      <c r="X873" s="9">
        <f t="shared" si="151"/>
        <v>357.41999999999996</v>
      </c>
      <c r="Y873" s="11">
        <f t="shared" si="152"/>
        <v>0.36999999999999994</v>
      </c>
    </row>
    <row r="874" spans="1:25" x14ac:dyDescent="0.2">
      <c r="A874" s="2">
        <v>873</v>
      </c>
      <c r="B874" s="3">
        <v>45218</v>
      </c>
      <c r="C874" s="2">
        <v>7</v>
      </c>
      <c r="D874" s="2">
        <v>6</v>
      </c>
      <c r="E874" s="2">
        <v>18</v>
      </c>
      <c r="F874" t="str">
        <f t="shared" si="145"/>
        <v>Thursday</v>
      </c>
      <c r="G874" t="str">
        <f t="shared" si="146"/>
        <v>October</v>
      </c>
      <c r="H874" t="str">
        <f>VLOOKUP(C874,Productos!A:B,2,0)</f>
        <v>Producto G</v>
      </c>
      <c r="I874">
        <f>VLOOKUP(Ventas!C874,Productos!A:C,3,0)</f>
        <v>17</v>
      </c>
      <c r="J874">
        <f>VLOOKUP(C874,Productos!$A$1:$D$11,4,0)</f>
        <v>34</v>
      </c>
      <c r="K874" s="7" t="str">
        <f>VLOOKUP(D874,Vendedores!$A$1:$F$5000,6,0)</f>
        <v>Martinez, Pilar</v>
      </c>
      <c r="L874" s="7">
        <f>VLOOKUP(D874,Vendedores!$A$1:$E$50000,5,0)</f>
        <v>2700</v>
      </c>
      <c r="M874">
        <f>VLOOKUP(D874,Vendedores!A:F,2,FALSE)</f>
        <v>2</v>
      </c>
      <c r="N874" s="7" t="str">
        <f>VLOOKUP(Ventas!D874,Vendedores!A:G,7,0)</f>
        <v>Director</v>
      </c>
      <c r="O874">
        <f>VLOOKUP(D874,Vendedores!A:H,8,0)</f>
        <v>4</v>
      </c>
      <c r="P874" s="18">
        <f t="shared" si="147"/>
        <v>30.6</v>
      </c>
      <c r="Q874" s="9">
        <f t="shared" si="143"/>
        <v>17</v>
      </c>
      <c r="R874" s="9">
        <f t="shared" si="153"/>
        <v>17</v>
      </c>
      <c r="S874" s="9">
        <f t="shared" si="148"/>
        <v>17</v>
      </c>
      <c r="T874" s="9">
        <f>VLOOKUP(O874,Comisiones!A:N,HLOOKUP(G874,Comisiones!$1:$7,2,0),0)</f>
        <v>0.17</v>
      </c>
      <c r="U874" s="9">
        <f t="shared" si="144"/>
        <v>550.80000000000007</v>
      </c>
      <c r="V874" s="9">
        <f t="shared" si="149"/>
        <v>306</v>
      </c>
      <c r="W874" s="9">
        <f t="shared" si="150"/>
        <v>93.636000000000024</v>
      </c>
      <c r="X874" s="9">
        <f t="shared" si="151"/>
        <v>151.16400000000004</v>
      </c>
      <c r="Y874" s="11">
        <f t="shared" si="152"/>
        <v>0.27444444444444449</v>
      </c>
    </row>
    <row r="875" spans="1:25" x14ac:dyDescent="0.2">
      <c r="A875" s="2">
        <v>874</v>
      </c>
      <c r="B875" s="3">
        <v>45219</v>
      </c>
      <c r="C875" s="2">
        <v>7</v>
      </c>
      <c r="D875" s="2">
        <v>12</v>
      </c>
      <c r="E875" s="2">
        <v>18</v>
      </c>
      <c r="F875" t="str">
        <f t="shared" si="145"/>
        <v>Friday</v>
      </c>
      <c r="G875" t="str">
        <f t="shared" si="146"/>
        <v>October</v>
      </c>
      <c r="H875" t="str">
        <f>VLOOKUP(C875,Productos!A:B,2,0)</f>
        <v>Producto G</v>
      </c>
      <c r="I875">
        <f>VLOOKUP(Ventas!C875,Productos!A:C,3,0)</f>
        <v>17</v>
      </c>
      <c r="J875">
        <f>VLOOKUP(C875,Productos!$A$1:$D$11,4,0)</f>
        <v>34</v>
      </c>
      <c r="K875" s="7" t="str">
        <f>VLOOKUP(D875,Vendedores!$A$1:$F$5000,6,0)</f>
        <v>Rodriguez, Javier</v>
      </c>
      <c r="L875" s="7">
        <f>VLOOKUP(D875,Vendedores!$A$1:$E$50000,5,0)</f>
        <v>2027</v>
      </c>
      <c r="M875">
        <f>VLOOKUP(D875,Vendedores!A:F,2,FALSE)</f>
        <v>7</v>
      </c>
      <c r="N875" s="7" t="str">
        <f>VLOOKUP(Ventas!D875,Vendedores!A:G,7,0)</f>
        <v>Vendedor Jr</v>
      </c>
      <c r="O875">
        <f>VLOOKUP(D875,Vendedores!A:H,8,0)</f>
        <v>2</v>
      </c>
      <c r="P875" s="18">
        <f t="shared" si="147"/>
        <v>34</v>
      </c>
      <c r="Q875" s="9">
        <f t="shared" si="143"/>
        <v>17</v>
      </c>
      <c r="R875" s="9">
        <f t="shared" si="153"/>
        <v>17</v>
      </c>
      <c r="S875" s="9">
        <f t="shared" si="148"/>
        <v>17</v>
      </c>
      <c r="T875" s="9">
        <f>VLOOKUP(O875,Comisiones!A:N,HLOOKUP(G875,Comisiones!$1:$7,2,0),0)</f>
        <v>0.14000000000000001</v>
      </c>
      <c r="U875" s="9">
        <f t="shared" si="144"/>
        <v>612</v>
      </c>
      <c r="V875" s="9">
        <f t="shared" si="149"/>
        <v>306</v>
      </c>
      <c r="W875" s="9">
        <f t="shared" si="150"/>
        <v>85.68</v>
      </c>
      <c r="X875" s="9">
        <f t="shared" si="151"/>
        <v>220.32</v>
      </c>
      <c r="Y875" s="11">
        <f t="shared" si="152"/>
        <v>0.36</v>
      </c>
    </row>
    <row r="876" spans="1:25" x14ac:dyDescent="0.2">
      <c r="A876" s="2">
        <v>875</v>
      </c>
      <c r="B876" s="3">
        <v>45219</v>
      </c>
      <c r="C876" s="2">
        <v>2</v>
      </c>
      <c r="D876" s="2">
        <v>36</v>
      </c>
      <c r="E876" s="2">
        <v>13</v>
      </c>
      <c r="F876" t="str">
        <f t="shared" si="145"/>
        <v>Friday</v>
      </c>
      <c r="G876" t="str">
        <f t="shared" si="146"/>
        <v>October</v>
      </c>
      <c r="H876" t="str">
        <f>VLOOKUP(C876,Productos!A:B,2,0)</f>
        <v>Producto B</v>
      </c>
      <c r="I876">
        <f>VLOOKUP(Ventas!C876,Productos!A:C,3,0)</f>
        <v>14</v>
      </c>
      <c r="J876">
        <f>VLOOKUP(C876,Productos!$A$1:$D$11,4,0)</f>
        <v>28</v>
      </c>
      <c r="K876" s="7" t="str">
        <f>VLOOKUP(D876,Vendedores!$A$1:$F$5000,6,0)</f>
        <v>Rodriguez, Francisco</v>
      </c>
      <c r="L876" s="7">
        <f>VLOOKUP(D876,Vendedores!$A$1:$E$50000,5,0)</f>
        <v>1898</v>
      </c>
      <c r="M876">
        <f>VLOOKUP(D876,Vendedores!A:F,2,FALSE)</f>
        <v>8</v>
      </c>
      <c r="N876" s="7" t="str">
        <f>VLOOKUP(Ventas!D876,Vendedores!A:G,7,0)</f>
        <v>Pasante</v>
      </c>
      <c r="O876">
        <f>VLOOKUP(D876,Vendedores!A:H,8,0)</f>
        <v>1</v>
      </c>
      <c r="P876" s="18">
        <f t="shared" si="147"/>
        <v>28</v>
      </c>
      <c r="Q876" s="9">
        <f t="shared" si="143"/>
        <v>14</v>
      </c>
      <c r="R876" s="9">
        <f t="shared" si="153"/>
        <v>14</v>
      </c>
      <c r="S876" s="9">
        <f t="shared" si="148"/>
        <v>14</v>
      </c>
      <c r="T876" s="9">
        <f>VLOOKUP(O876,Comisiones!A:N,HLOOKUP(G876,Comisiones!$1:$7,2,0),0)</f>
        <v>0.13</v>
      </c>
      <c r="U876" s="9">
        <f t="shared" si="144"/>
        <v>364</v>
      </c>
      <c r="V876" s="9">
        <f t="shared" si="149"/>
        <v>182</v>
      </c>
      <c r="W876" s="9">
        <f t="shared" si="150"/>
        <v>47.32</v>
      </c>
      <c r="X876" s="9">
        <f t="shared" si="151"/>
        <v>134.68</v>
      </c>
      <c r="Y876" s="11">
        <f t="shared" si="152"/>
        <v>0.37</v>
      </c>
    </row>
    <row r="877" spans="1:25" x14ac:dyDescent="0.2">
      <c r="A877" s="2">
        <v>876</v>
      </c>
      <c r="B877" s="3">
        <v>45219</v>
      </c>
      <c r="C877" s="2">
        <v>10</v>
      </c>
      <c r="D877" s="2">
        <v>36</v>
      </c>
      <c r="E877" s="2">
        <v>14</v>
      </c>
      <c r="F877" t="str">
        <f t="shared" si="145"/>
        <v>Friday</v>
      </c>
      <c r="G877" t="str">
        <f t="shared" si="146"/>
        <v>October</v>
      </c>
      <c r="H877" t="str">
        <f>VLOOKUP(C877,Productos!A:B,2,0)</f>
        <v>Producto J</v>
      </c>
      <c r="I877">
        <f>VLOOKUP(Ventas!C877,Productos!A:C,3,0)</f>
        <v>29</v>
      </c>
      <c r="J877">
        <f>VLOOKUP(C877,Productos!$A$1:$D$11,4,0)</f>
        <v>58</v>
      </c>
      <c r="K877" s="7" t="str">
        <f>VLOOKUP(D877,Vendedores!$A$1:$F$5000,6,0)</f>
        <v>Rodriguez, Francisco</v>
      </c>
      <c r="L877" s="7">
        <f>VLOOKUP(D877,Vendedores!$A$1:$E$50000,5,0)</f>
        <v>1898</v>
      </c>
      <c r="M877">
        <f>VLOOKUP(D877,Vendedores!A:F,2,FALSE)</f>
        <v>8</v>
      </c>
      <c r="N877" s="7" t="str">
        <f>VLOOKUP(Ventas!D877,Vendedores!A:G,7,0)</f>
        <v>Pasante</v>
      </c>
      <c r="O877">
        <f>VLOOKUP(D877,Vendedores!A:H,8,0)</f>
        <v>1</v>
      </c>
      <c r="P877" s="18">
        <f t="shared" si="147"/>
        <v>58</v>
      </c>
      <c r="Q877" s="9">
        <f t="shared" si="143"/>
        <v>29</v>
      </c>
      <c r="R877" s="9">
        <f t="shared" si="153"/>
        <v>29</v>
      </c>
      <c r="S877" s="9">
        <f t="shared" si="148"/>
        <v>29</v>
      </c>
      <c r="T877" s="9">
        <f>VLOOKUP(O877,Comisiones!A:N,HLOOKUP(G877,Comisiones!$1:$7,2,0),0)</f>
        <v>0.13</v>
      </c>
      <c r="U877" s="9">
        <f t="shared" si="144"/>
        <v>812</v>
      </c>
      <c r="V877" s="9">
        <f t="shared" si="149"/>
        <v>406</v>
      </c>
      <c r="W877" s="9">
        <f t="shared" si="150"/>
        <v>105.56</v>
      </c>
      <c r="X877" s="9">
        <f t="shared" si="151"/>
        <v>300.44</v>
      </c>
      <c r="Y877" s="11">
        <f t="shared" si="152"/>
        <v>0.37</v>
      </c>
    </row>
    <row r="878" spans="1:25" x14ac:dyDescent="0.2">
      <c r="A878" s="2">
        <v>877</v>
      </c>
      <c r="B878" s="3">
        <v>45220</v>
      </c>
      <c r="C878" s="2">
        <v>8</v>
      </c>
      <c r="D878" s="2">
        <v>11</v>
      </c>
      <c r="E878" s="2">
        <v>18</v>
      </c>
      <c r="F878" t="str">
        <f t="shared" si="145"/>
        <v>Saturday</v>
      </c>
      <c r="G878" t="str">
        <f t="shared" si="146"/>
        <v>October</v>
      </c>
      <c r="H878" t="str">
        <f>VLOOKUP(C878,Productos!A:B,2,0)</f>
        <v>Producto H</v>
      </c>
      <c r="I878">
        <f>VLOOKUP(Ventas!C878,Productos!A:C,3,0)</f>
        <v>14</v>
      </c>
      <c r="J878">
        <f>VLOOKUP(C878,Productos!$A$1:$D$11,4,0)</f>
        <v>28</v>
      </c>
      <c r="K878" s="7" t="str">
        <f>VLOOKUP(D878,Vendedores!$A$1:$F$5000,6,0)</f>
        <v>Garcia, Isabel</v>
      </c>
      <c r="L878" s="7">
        <f>VLOOKUP(D878,Vendedores!$A$1:$E$50000,5,0)</f>
        <v>3985</v>
      </c>
      <c r="M878">
        <f>VLOOKUP(D878,Vendedores!A:F,2,FALSE)</f>
        <v>6</v>
      </c>
      <c r="N878" s="7" t="str">
        <f>VLOOKUP(Ventas!D878,Vendedores!A:G,7,0)</f>
        <v>Vendedor Ssr</v>
      </c>
      <c r="O878">
        <f>VLOOKUP(D878,Vendedores!A:H,8,0)</f>
        <v>2</v>
      </c>
      <c r="P878" s="18">
        <f t="shared" si="147"/>
        <v>28</v>
      </c>
      <c r="Q878" s="9">
        <f t="shared" si="143"/>
        <v>14</v>
      </c>
      <c r="R878" s="9">
        <f t="shared" si="153"/>
        <v>14</v>
      </c>
      <c r="S878" s="9">
        <f t="shared" si="148"/>
        <v>14</v>
      </c>
      <c r="T878" s="9">
        <f>VLOOKUP(O878,Comisiones!A:N,HLOOKUP(G878,Comisiones!$1:$7,2,0),0)</f>
        <v>0.14000000000000001</v>
      </c>
      <c r="U878" s="9">
        <f t="shared" si="144"/>
        <v>504</v>
      </c>
      <c r="V878" s="9">
        <f t="shared" si="149"/>
        <v>252</v>
      </c>
      <c r="W878" s="9">
        <f t="shared" si="150"/>
        <v>70.56</v>
      </c>
      <c r="X878" s="9">
        <f t="shared" si="151"/>
        <v>181.44</v>
      </c>
      <c r="Y878" s="11">
        <f t="shared" si="152"/>
        <v>0.36</v>
      </c>
    </row>
    <row r="879" spans="1:25" x14ac:dyDescent="0.2">
      <c r="A879" s="2">
        <v>878</v>
      </c>
      <c r="B879" s="3">
        <v>45220</v>
      </c>
      <c r="C879" s="2">
        <v>9</v>
      </c>
      <c r="D879" s="2">
        <v>12</v>
      </c>
      <c r="E879" s="2">
        <v>12</v>
      </c>
      <c r="F879" t="str">
        <f t="shared" si="145"/>
        <v>Saturday</v>
      </c>
      <c r="G879" t="str">
        <f t="shared" si="146"/>
        <v>October</v>
      </c>
      <c r="H879" t="str">
        <f>VLOOKUP(C879,Productos!A:B,2,0)</f>
        <v>Producto I</v>
      </c>
      <c r="I879">
        <f>VLOOKUP(Ventas!C879,Productos!A:C,3,0)</f>
        <v>26</v>
      </c>
      <c r="J879">
        <f>VLOOKUP(C879,Productos!$A$1:$D$11,4,0)</f>
        <v>52</v>
      </c>
      <c r="K879" s="7" t="str">
        <f>VLOOKUP(D879,Vendedores!$A$1:$F$5000,6,0)</f>
        <v>Rodriguez, Javier</v>
      </c>
      <c r="L879" s="7">
        <f>VLOOKUP(D879,Vendedores!$A$1:$E$50000,5,0)</f>
        <v>2027</v>
      </c>
      <c r="M879">
        <f>VLOOKUP(D879,Vendedores!A:F,2,FALSE)</f>
        <v>7</v>
      </c>
      <c r="N879" s="7" t="str">
        <f>VLOOKUP(Ventas!D879,Vendedores!A:G,7,0)</f>
        <v>Vendedor Jr</v>
      </c>
      <c r="O879">
        <f>VLOOKUP(D879,Vendedores!A:H,8,0)</f>
        <v>2</v>
      </c>
      <c r="P879" s="18">
        <f t="shared" si="147"/>
        <v>52</v>
      </c>
      <c r="Q879" s="9">
        <f t="shared" si="143"/>
        <v>26</v>
      </c>
      <c r="R879" s="9">
        <f t="shared" si="153"/>
        <v>26</v>
      </c>
      <c r="S879" s="9">
        <f t="shared" si="148"/>
        <v>26</v>
      </c>
      <c r="T879" s="9">
        <f>VLOOKUP(O879,Comisiones!A:N,HLOOKUP(G879,Comisiones!$1:$7,2,0),0)</f>
        <v>0.14000000000000001</v>
      </c>
      <c r="U879" s="9">
        <f t="shared" si="144"/>
        <v>624</v>
      </c>
      <c r="V879" s="9">
        <f t="shared" si="149"/>
        <v>312</v>
      </c>
      <c r="W879" s="9">
        <f t="shared" si="150"/>
        <v>87.360000000000014</v>
      </c>
      <c r="X879" s="9">
        <f t="shared" si="151"/>
        <v>224.64</v>
      </c>
      <c r="Y879" s="11">
        <f t="shared" si="152"/>
        <v>0.36</v>
      </c>
    </row>
    <row r="880" spans="1:25" x14ac:dyDescent="0.2">
      <c r="A880" s="2">
        <v>879</v>
      </c>
      <c r="B880" s="3">
        <v>45220</v>
      </c>
      <c r="C880" s="2">
        <v>5</v>
      </c>
      <c r="D880" s="2">
        <v>22</v>
      </c>
      <c r="E880" s="2">
        <v>11</v>
      </c>
      <c r="F880" t="str">
        <f t="shared" si="145"/>
        <v>Saturday</v>
      </c>
      <c r="G880" t="str">
        <f t="shared" si="146"/>
        <v>October</v>
      </c>
      <c r="H880" t="str">
        <f>VLOOKUP(C880,Productos!A:B,2,0)</f>
        <v>Producto E</v>
      </c>
      <c r="I880">
        <f>VLOOKUP(Ventas!C880,Productos!A:C,3,0)</f>
        <v>24</v>
      </c>
      <c r="J880">
        <f>VLOOKUP(C880,Productos!$A$1:$D$11,4,0)</f>
        <v>48</v>
      </c>
      <c r="K880" s="7" t="str">
        <f>VLOOKUP(D880,Vendedores!$A$1:$F$5000,6,0)</f>
        <v>Lopez, Ana</v>
      </c>
      <c r="L880" s="7">
        <f>VLOOKUP(D880,Vendedores!$A$1:$E$50000,5,0)</f>
        <v>1601</v>
      </c>
      <c r="M880">
        <f>VLOOKUP(D880,Vendedores!A:F,2,FALSE)</f>
        <v>8</v>
      </c>
      <c r="N880" s="7" t="str">
        <f>VLOOKUP(Ventas!D880,Vendedores!A:G,7,0)</f>
        <v>Pasante</v>
      </c>
      <c r="O880">
        <f>VLOOKUP(D880,Vendedores!A:H,8,0)</f>
        <v>1</v>
      </c>
      <c r="P880" s="18">
        <f t="shared" si="147"/>
        <v>48</v>
      </c>
      <c r="Q880" s="9">
        <f t="shared" si="143"/>
        <v>24</v>
      </c>
      <c r="R880" s="9">
        <f t="shared" si="153"/>
        <v>24</v>
      </c>
      <c r="S880" s="9">
        <f t="shared" si="148"/>
        <v>24</v>
      </c>
      <c r="T880" s="9">
        <f>VLOOKUP(O880,Comisiones!A:N,HLOOKUP(G880,Comisiones!$1:$7,2,0),0)</f>
        <v>0.13</v>
      </c>
      <c r="U880" s="9">
        <f t="shared" si="144"/>
        <v>528</v>
      </c>
      <c r="V880" s="9">
        <f t="shared" si="149"/>
        <v>264</v>
      </c>
      <c r="W880" s="9">
        <f t="shared" si="150"/>
        <v>68.64</v>
      </c>
      <c r="X880" s="9">
        <f t="shared" si="151"/>
        <v>195.36</v>
      </c>
      <c r="Y880" s="11">
        <f t="shared" si="152"/>
        <v>0.37000000000000005</v>
      </c>
    </row>
    <row r="881" spans="1:25" x14ac:dyDescent="0.2">
      <c r="A881" s="2">
        <v>880</v>
      </c>
      <c r="B881" s="3">
        <v>45221</v>
      </c>
      <c r="C881" s="2">
        <v>4</v>
      </c>
      <c r="D881" s="2">
        <v>40</v>
      </c>
      <c r="E881" s="2">
        <v>19</v>
      </c>
      <c r="F881" t="str">
        <f t="shared" si="145"/>
        <v>Sunday</v>
      </c>
      <c r="G881" t="str">
        <f t="shared" si="146"/>
        <v>October</v>
      </c>
      <c r="H881" t="str">
        <f>VLOOKUP(C881,Productos!A:B,2,0)</f>
        <v>Producto D</v>
      </c>
      <c r="I881">
        <f>VLOOKUP(Ventas!C881,Productos!A:C,3,0)</f>
        <v>14</v>
      </c>
      <c r="J881">
        <f>VLOOKUP(C881,Productos!$A$1:$D$11,4,0)</f>
        <v>28</v>
      </c>
      <c r="K881" s="7" t="str">
        <f>VLOOKUP(D881,Vendedores!$A$1:$F$5000,6,0)</f>
        <v>Martin, Carmen</v>
      </c>
      <c r="L881" s="7">
        <f>VLOOKUP(D881,Vendedores!$A$1:$E$50000,5,0)</f>
        <v>1598</v>
      </c>
      <c r="M881">
        <f>VLOOKUP(D881,Vendedores!A:F,2,FALSE)</f>
        <v>8</v>
      </c>
      <c r="N881" s="7" t="str">
        <f>VLOOKUP(Ventas!D881,Vendedores!A:G,7,0)</f>
        <v>Pasante</v>
      </c>
      <c r="O881">
        <f>VLOOKUP(D881,Vendedores!A:H,8,0)</f>
        <v>1</v>
      </c>
      <c r="P881" s="18">
        <f t="shared" si="147"/>
        <v>33.6</v>
      </c>
      <c r="Q881" s="9">
        <f t="shared" si="143"/>
        <v>14</v>
      </c>
      <c r="R881" s="9">
        <f t="shared" si="153"/>
        <v>14</v>
      </c>
      <c r="S881" s="9">
        <f t="shared" si="148"/>
        <v>14</v>
      </c>
      <c r="T881" s="9">
        <f>VLOOKUP(O881,Comisiones!A:N,HLOOKUP(G881,Comisiones!$1:$7,2,0),0)</f>
        <v>0.13</v>
      </c>
      <c r="U881" s="9">
        <f t="shared" si="144"/>
        <v>638.4</v>
      </c>
      <c r="V881" s="9">
        <f t="shared" si="149"/>
        <v>266</v>
      </c>
      <c r="W881" s="9">
        <f t="shared" si="150"/>
        <v>82.992000000000004</v>
      </c>
      <c r="X881" s="9">
        <f t="shared" si="151"/>
        <v>289.40799999999996</v>
      </c>
      <c r="Y881" s="11">
        <f t="shared" si="152"/>
        <v>0.45333333333333331</v>
      </c>
    </row>
    <row r="882" spans="1:25" x14ac:dyDescent="0.2">
      <c r="A882" s="2">
        <v>881</v>
      </c>
      <c r="B882" s="3">
        <v>45221</v>
      </c>
      <c r="C882" s="2">
        <v>5</v>
      </c>
      <c r="D882" s="2">
        <v>26</v>
      </c>
      <c r="E882" s="2">
        <v>20</v>
      </c>
      <c r="F882" t="str">
        <f t="shared" si="145"/>
        <v>Sunday</v>
      </c>
      <c r="G882" t="str">
        <f t="shared" si="146"/>
        <v>October</v>
      </c>
      <c r="H882" t="str">
        <f>VLOOKUP(C882,Productos!A:B,2,0)</f>
        <v>Producto E</v>
      </c>
      <c r="I882">
        <f>VLOOKUP(Ventas!C882,Productos!A:C,3,0)</f>
        <v>24</v>
      </c>
      <c r="J882">
        <f>VLOOKUP(C882,Productos!$A$1:$D$11,4,0)</f>
        <v>48</v>
      </c>
      <c r="K882" s="7" t="str">
        <f>VLOOKUP(D882,Vendedores!$A$1:$F$5000,6,0)</f>
        <v>Gomez, Pilar</v>
      </c>
      <c r="L882" s="7">
        <f>VLOOKUP(D882,Vendedores!$A$1:$E$50000,5,0)</f>
        <v>2557</v>
      </c>
      <c r="M882">
        <f>VLOOKUP(D882,Vendedores!A:F,2,FALSE)</f>
        <v>7</v>
      </c>
      <c r="N882" s="7" t="str">
        <f>VLOOKUP(Ventas!D882,Vendedores!A:G,7,0)</f>
        <v>Vendedor Jr</v>
      </c>
      <c r="O882">
        <f>VLOOKUP(D882,Vendedores!A:H,8,0)</f>
        <v>2</v>
      </c>
      <c r="P882" s="18">
        <f t="shared" si="147"/>
        <v>57.599999999999994</v>
      </c>
      <c r="Q882" s="9">
        <f t="shared" si="143"/>
        <v>24</v>
      </c>
      <c r="R882" s="9">
        <f t="shared" si="153"/>
        <v>24</v>
      </c>
      <c r="S882" s="9">
        <f t="shared" si="148"/>
        <v>24</v>
      </c>
      <c r="T882" s="9">
        <f>VLOOKUP(O882,Comisiones!A:N,HLOOKUP(G882,Comisiones!$1:$7,2,0),0)</f>
        <v>0.14000000000000001</v>
      </c>
      <c r="U882" s="9">
        <f t="shared" si="144"/>
        <v>1152</v>
      </c>
      <c r="V882" s="9">
        <f t="shared" si="149"/>
        <v>480</v>
      </c>
      <c r="W882" s="9">
        <f t="shared" si="150"/>
        <v>161.28000000000003</v>
      </c>
      <c r="X882" s="9">
        <f t="shared" si="151"/>
        <v>510.72</v>
      </c>
      <c r="Y882" s="11">
        <f t="shared" si="152"/>
        <v>0.44333333333333336</v>
      </c>
    </row>
    <row r="883" spans="1:25" x14ac:dyDescent="0.2">
      <c r="A883" s="2">
        <v>882</v>
      </c>
      <c r="B883" s="3">
        <v>45221</v>
      </c>
      <c r="C883" s="2">
        <v>1</v>
      </c>
      <c r="D883" s="2">
        <v>31</v>
      </c>
      <c r="E883" s="2">
        <v>10</v>
      </c>
      <c r="F883" t="str">
        <f t="shared" si="145"/>
        <v>Sunday</v>
      </c>
      <c r="G883" t="str">
        <f t="shared" si="146"/>
        <v>October</v>
      </c>
      <c r="H883" t="str">
        <f>VLOOKUP(C883,Productos!A:B,2,0)</f>
        <v>Producto A</v>
      </c>
      <c r="I883">
        <f>VLOOKUP(Ventas!C883,Productos!A:C,3,0)</f>
        <v>10</v>
      </c>
      <c r="J883">
        <f>VLOOKUP(C883,Productos!$A$1:$D$11,4,0)</f>
        <v>20</v>
      </c>
      <c r="K883" s="7" t="str">
        <f>VLOOKUP(D883,Vendedores!$A$1:$F$5000,6,0)</f>
        <v>Fernandez, Isabel</v>
      </c>
      <c r="L883" s="7">
        <f>VLOOKUP(D883,Vendedores!$A$1:$E$50000,5,0)</f>
        <v>2227</v>
      </c>
      <c r="M883">
        <f>VLOOKUP(D883,Vendedores!A:F,2,FALSE)</f>
        <v>7</v>
      </c>
      <c r="N883" s="7" t="str">
        <f>VLOOKUP(Ventas!D883,Vendedores!A:G,7,0)</f>
        <v>Vendedor Jr</v>
      </c>
      <c r="O883">
        <f>VLOOKUP(D883,Vendedores!A:H,8,0)</f>
        <v>2</v>
      </c>
      <c r="P883" s="18">
        <f t="shared" si="147"/>
        <v>24</v>
      </c>
      <c r="Q883" s="9">
        <f t="shared" si="143"/>
        <v>10</v>
      </c>
      <c r="R883" s="9">
        <f t="shared" si="153"/>
        <v>10</v>
      </c>
      <c r="S883" s="9">
        <f t="shared" si="148"/>
        <v>10</v>
      </c>
      <c r="T883" s="9">
        <f>VLOOKUP(O883,Comisiones!A:N,HLOOKUP(G883,Comisiones!$1:$7,2,0),0)</f>
        <v>0.14000000000000001</v>
      </c>
      <c r="U883" s="9">
        <f t="shared" si="144"/>
        <v>240</v>
      </c>
      <c r="V883" s="9">
        <f t="shared" si="149"/>
        <v>100</v>
      </c>
      <c r="W883" s="9">
        <f t="shared" si="150"/>
        <v>33.6</v>
      </c>
      <c r="X883" s="9">
        <f t="shared" si="151"/>
        <v>106.4</v>
      </c>
      <c r="Y883" s="11">
        <f t="shared" si="152"/>
        <v>0.44333333333333336</v>
      </c>
    </row>
    <row r="884" spans="1:25" x14ac:dyDescent="0.2">
      <c r="A884" s="2">
        <v>883</v>
      </c>
      <c r="B884" s="3">
        <v>45222</v>
      </c>
      <c r="C884" s="2">
        <v>8</v>
      </c>
      <c r="D884" s="2">
        <v>29</v>
      </c>
      <c r="E884" s="2">
        <v>12</v>
      </c>
      <c r="F884" t="str">
        <f t="shared" si="145"/>
        <v>Monday</v>
      </c>
      <c r="G884" t="str">
        <f t="shared" si="146"/>
        <v>October</v>
      </c>
      <c r="H884" t="str">
        <f>VLOOKUP(C884,Productos!A:B,2,0)</f>
        <v>Producto H</v>
      </c>
      <c r="I884">
        <f>VLOOKUP(Ventas!C884,Productos!A:C,3,0)</f>
        <v>14</v>
      </c>
      <c r="J884">
        <f>VLOOKUP(C884,Productos!$A$1:$D$11,4,0)</f>
        <v>28</v>
      </c>
      <c r="K884" s="7" t="str">
        <f>VLOOKUP(D884,Vendedores!$A$1:$F$5000,6,0)</f>
        <v>Rodriguez, Jose</v>
      </c>
      <c r="L884" s="7">
        <f>VLOOKUP(D884,Vendedores!$A$1:$E$50000,5,0)</f>
        <v>4645</v>
      </c>
      <c r="M884">
        <f>VLOOKUP(D884,Vendedores!A:F,2,FALSE)</f>
        <v>5</v>
      </c>
      <c r="N884" s="7" t="str">
        <f>VLOOKUP(Ventas!D884,Vendedores!A:G,7,0)</f>
        <v>Vendedor Sr</v>
      </c>
      <c r="O884">
        <f>VLOOKUP(D884,Vendedores!A:H,8,0)</f>
        <v>2</v>
      </c>
      <c r="P884" s="18">
        <f t="shared" si="147"/>
        <v>28</v>
      </c>
      <c r="Q884" s="9">
        <f t="shared" si="143"/>
        <v>14</v>
      </c>
      <c r="R884" s="9">
        <f t="shared" si="153"/>
        <v>14</v>
      </c>
      <c r="S884" s="9">
        <f t="shared" si="148"/>
        <v>14</v>
      </c>
      <c r="T884" s="9">
        <f>VLOOKUP(O884,Comisiones!A:N,HLOOKUP(G884,Comisiones!$1:$7,2,0),0)</f>
        <v>0.14000000000000001</v>
      </c>
      <c r="U884" s="9">
        <f t="shared" si="144"/>
        <v>336</v>
      </c>
      <c r="V884" s="9">
        <f t="shared" si="149"/>
        <v>168</v>
      </c>
      <c r="W884" s="9">
        <f t="shared" si="150"/>
        <v>47.040000000000006</v>
      </c>
      <c r="X884" s="9">
        <f t="shared" si="151"/>
        <v>120.95999999999998</v>
      </c>
      <c r="Y884" s="11">
        <f t="shared" si="152"/>
        <v>0.35999999999999993</v>
      </c>
    </row>
    <row r="885" spans="1:25" x14ac:dyDescent="0.2">
      <c r="A885" s="2">
        <v>884</v>
      </c>
      <c r="B885" s="3">
        <v>45222</v>
      </c>
      <c r="C885" s="2">
        <v>10</v>
      </c>
      <c r="D885" s="2">
        <v>11</v>
      </c>
      <c r="E885" s="2">
        <v>12</v>
      </c>
      <c r="F885" t="str">
        <f t="shared" si="145"/>
        <v>Monday</v>
      </c>
      <c r="G885" t="str">
        <f t="shared" si="146"/>
        <v>October</v>
      </c>
      <c r="H885" t="str">
        <f>VLOOKUP(C885,Productos!A:B,2,0)</f>
        <v>Producto J</v>
      </c>
      <c r="I885">
        <f>VLOOKUP(Ventas!C885,Productos!A:C,3,0)</f>
        <v>29</v>
      </c>
      <c r="J885">
        <f>VLOOKUP(C885,Productos!$A$1:$D$11,4,0)</f>
        <v>58</v>
      </c>
      <c r="K885" s="7" t="str">
        <f>VLOOKUP(D885,Vendedores!$A$1:$F$5000,6,0)</f>
        <v>Garcia, Isabel</v>
      </c>
      <c r="L885" s="7">
        <f>VLOOKUP(D885,Vendedores!$A$1:$E$50000,5,0)</f>
        <v>3985</v>
      </c>
      <c r="M885">
        <f>VLOOKUP(D885,Vendedores!A:F,2,FALSE)</f>
        <v>6</v>
      </c>
      <c r="N885" s="7" t="str">
        <f>VLOOKUP(Ventas!D885,Vendedores!A:G,7,0)</f>
        <v>Vendedor Ssr</v>
      </c>
      <c r="O885">
        <f>VLOOKUP(D885,Vendedores!A:H,8,0)</f>
        <v>2</v>
      </c>
      <c r="P885" s="18">
        <f t="shared" si="147"/>
        <v>58</v>
      </c>
      <c r="Q885" s="9">
        <f t="shared" si="143"/>
        <v>29</v>
      </c>
      <c r="R885" s="9">
        <f t="shared" si="153"/>
        <v>29</v>
      </c>
      <c r="S885" s="9">
        <f t="shared" si="148"/>
        <v>29</v>
      </c>
      <c r="T885" s="9">
        <f>VLOOKUP(O885,Comisiones!A:N,HLOOKUP(G885,Comisiones!$1:$7,2,0),0)</f>
        <v>0.14000000000000001</v>
      </c>
      <c r="U885" s="9">
        <f t="shared" si="144"/>
        <v>696</v>
      </c>
      <c r="V885" s="9">
        <f t="shared" si="149"/>
        <v>348</v>
      </c>
      <c r="W885" s="9">
        <f t="shared" si="150"/>
        <v>97.440000000000012</v>
      </c>
      <c r="X885" s="9">
        <f t="shared" si="151"/>
        <v>250.56</v>
      </c>
      <c r="Y885" s="11">
        <f t="shared" si="152"/>
        <v>0.36</v>
      </c>
    </row>
    <row r="886" spans="1:25" x14ac:dyDescent="0.2">
      <c r="A886" s="2">
        <v>885</v>
      </c>
      <c r="B886" s="3">
        <v>45222</v>
      </c>
      <c r="C886" s="2">
        <v>2</v>
      </c>
      <c r="D886" s="2">
        <v>38</v>
      </c>
      <c r="E886" s="2">
        <v>20</v>
      </c>
      <c r="F886" t="str">
        <f t="shared" si="145"/>
        <v>Monday</v>
      </c>
      <c r="G886" t="str">
        <f t="shared" si="146"/>
        <v>October</v>
      </c>
      <c r="H886" t="str">
        <f>VLOOKUP(C886,Productos!A:B,2,0)</f>
        <v>Producto B</v>
      </c>
      <c r="I886">
        <f>VLOOKUP(Ventas!C886,Productos!A:C,3,0)</f>
        <v>14</v>
      </c>
      <c r="J886">
        <f>VLOOKUP(C886,Productos!$A$1:$D$11,4,0)</f>
        <v>28</v>
      </c>
      <c r="K886" s="7" t="str">
        <f>VLOOKUP(D886,Vendedores!$A$1:$F$5000,6,0)</f>
        <v>Fernandez, Jose</v>
      </c>
      <c r="L886" s="7">
        <f>VLOOKUP(D886,Vendedores!$A$1:$E$50000,5,0)</f>
        <v>3055</v>
      </c>
      <c r="M886">
        <f>VLOOKUP(D886,Vendedores!A:F,2,FALSE)</f>
        <v>6</v>
      </c>
      <c r="N886" s="7" t="str">
        <f>VLOOKUP(Ventas!D886,Vendedores!A:G,7,0)</f>
        <v>Vendedor Ssr</v>
      </c>
      <c r="O886">
        <f>VLOOKUP(D886,Vendedores!A:H,8,0)</f>
        <v>2</v>
      </c>
      <c r="P886" s="18">
        <f t="shared" si="147"/>
        <v>28</v>
      </c>
      <c r="Q886" s="9">
        <f t="shared" si="143"/>
        <v>14</v>
      </c>
      <c r="R886" s="9">
        <f t="shared" si="153"/>
        <v>14</v>
      </c>
      <c r="S886" s="9">
        <f t="shared" si="148"/>
        <v>14</v>
      </c>
      <c r="T886" s="9">
        <f>VLOOKUP(O886,Comisiones!A:N,HLOOKUP(G886,Comisiones!$1:$7,2,0),0)</f>
        <v>0.14000000000000001</v>
      </c>
      <c r="U886" s="9">
        <f t="shared" si="144"/>
        <v>560</v>
      </c>
      <c r="V886" s="9">
        <f t="shared" si="149"/>
        <v>280</v>
      </c>
      <c r="W886" s="9">
        <f t="shared" si="150"/>
        <v>78.400000000000006</v>
      </c>
      <c r="X886" s="9">
        <f t="shared" si="151"/>
        <v>201.60000000000002</v>
      </c>
      <c r="Y886" s="11">
        <f t="shared" si="152"/>
        <v>0.36000000000000004</v>
      </c>
    </row>
    <row r="887" spans="1:25" x14ac:dyDescent="0.2">
      <c r="A887" s="2">
        <v>886</v>
      </c>
      <c r="B887" s="3">
        <v>45223</v>
      </c>
      <c r="C887" s="2">
        <v>3</v>
      </c>
      <c r="D887" s="2">
        <v>3</v>
      </c>
      <c r="E887" s="2">
        <v>9</v>
      </c>
      <c r="F887" t="str">
        <f t="shared" si="145"/>
        <v>Tuesday</v>
      </c>
      <c r="G887" t="str">
        <f t="shared" si="146"/>
        <v>October</v>
      </c>
      <c r="H887" t="str">
        <f>VLOOKUP(C887,Productos!A:B,2,0)</f>
        <v>Producto C</v>
      </c>
      <c r="I887">
        <f>VLOOKUP(Ventas!C887,Productos!A:C,3,0)</f>
        <v>23</v>
      </c>
      <c r="J887">
        <f>VLOOKUP(C887,Productos!$A$1:$D$11,4,0)</f>
        <v>46</v>
      </c>
      <c r="K887" s="7" t="str">
        <f>VLOOKUP(D887,Vendedores!$A$1:$F$5000,6,0)</f>
        <v>Gonzalez, Pedro</v>
      </c>
      <c r="L887" s="7">
        <f>VLOOKUP(D887,Vendedores!$A$1:$E$50000,5,0)</f>
        <v>5010</v>
      </c>
      <c r="M887">
        <f>VLOOKUP(D887,Vendedores!A:F,2,FALSE)</f>
        <v>4</v>
      </c>
      <c r="N887" s="7" t="str">
        <f>VLOOKUP(Ventas!D887,Vendedores!A:G,7,0)</f>
        <v>Jefe</v>
      </c>
      <c r="O887">
        <f>VLOOKUP(D887,Vendedores!A:H,8,0)</f>
        <v>3</v>
      </c>
      <c r="P887" s="18">
        <f t="shared" si="147"/>
        <v>46</v>
      </c>
      <c r="Q887" s="9">
        <f t="shared" si="143"/>
        <v>23</v>
      </c>
      <c r="R887" s="9">
        <f t="shared" si="153"/>
        <v>23</v>
      </c>
      <c r="S887" s="9">
        <f t="shared" si="148"/>
        <v>23</v>
      </c>
      <c r="T887" s="9">
        <f>VLOOKUP(O887,Comisiones!A:N,HLOOKUP(G887,Comisiones!$1:$7,2,0),0)</f>
        <v>0.15</v>
      </c>
      <c r="U887" s="9">
        <f t="shared" si="144"/>
        <v>414</v>
      </c>
      <c r="V887" s="9">
        <f t="shared" si="149"/>
        <v>207</v>
      </c>
      <c r="W887" s="9">
        <f t="shared" si="150"/>
        <v>62.099999999999994</v>
      </c>
      <c r="X887" s="9">
        <f t="shared" si="151"/>
        <v>144.89999999999998</v>
      </c>
      <c r="Y887" s="11">
        <f t="shared" si="152"/>
        <v>0.34999999999999992</v>
      </c>
    </row>
    <row r="888" spans="1:25" x14ac:dyDescent="0.2">
      <c r="A888" s="2">
        <v>887</v>
      </c>
      <c r="B888" s="3">
        <v>45223</v>
      </c>
      <c r="C888" s="2">
        <v>4</v>
      </c>
      <c r="D888" s="2">
        <v>5</v>
      </c>
      <c r="E888" s="2">
        <v>13</v>
      </c>
      <c r="F888" t="str">
        <f t="shared" si="145"/>
        <v>Tuesday</v>
      </c>
      <c r="G888" t="str">
        <f t="shared" si="146"/>
        <v>October</v>
      </c>
      <c r="H888" t="str">
        <f>VLOOKUP(C888,Productos!A:B,2,0)</f>
        <v>Producto D</v>
      </c>
      <c r="I888">
        <f>VLOOKUP(Ventas!C888,Productos!A:C,3,0)</f>
        <v>14</v>
      </c>
      <c r="J888">
        <f>VLOOKUP(C888,Productos!$A$1:$D$11,4,0)</f>
        <v>28</v>
      </c>
      <c r="K888" s="7" t="str">
        <f>VLOOKUP(D888,Vendedores!$A$1:$F$5000,6,0)</f>
        <v>Lopez, Laura</v>
      </c>
      <c r="L888" s="7">
        <f>VLOOKUP(D888,Vendedores!$A$1:$E$50000,5,0)</f>
        <v>3037</v>
      </c>
      <c r="M888">
        <f>VLOOKUP(D888,Vendedores!A:F,2,FALSE)</f>
        <v>6</v>
      </c>
      <c r="N888" s="7" t="str">
        <f>VLOOKUP(Ventas!D888,Vendedores!A:G,7,0)</f>
        <v>Vendedor Ssr</v>
      </c>
      <c r="O888">
        <f>VLOOKUP(D888,Vendedores!A:H,8,0)</f>
        <v>2</v>
      </c>
      <c r="P888" s="18">
        <f t="shared" si="147"/>
        <v>28</v>
      </c>
      <c r="Q888" s="9">
        <f t="shared" si="143"/>
        <v>14</v>
      </c>
      <c r="R888" s="9">
        <f t="shared" si="153"/>
        <v>14</v>
      </c>
      <c r="S888" s="9">
        <f t="shared" si="148"/>
        <v>14</v>
      </c>
      <c r="T888" s="9">
        <f>VLOOKUP(O888,Comisiones!A:N,HLOOKUP(G888,Comisiones!$1:$7,2,0),0)</f>
        <v>0.14000000000000001</v>
      </c>
      <c r="U888" s="9">
        <f t="shared" si="144"/>
        <v>364</v>
      </c>
      <c r="V888" s="9">
        <f t="shared" si="149"/>
        <v>182</v>
      </c>
      <c r="W888" s="9">
        <f t="shared" si="150"/>
        <v>50.960000000000008</v>
      </c>
      <c r="X888" s="9">
        <f t="shared" si="151"/>
        <v>131.04</v>
      </c>
      <c r="Y888" s="11">
        <f t="shared" si="152"/>
        <v>0.36</v>
      </c>
    </row>
    <row r="889" spans="1:25" x14ac:dyDescent="0.2">
      <c r="A889" s="2">
        <v>888</v>
      </c>
      <c r="B889" s="3">
        <v>45223</v>
      </c>
      <c r="C889" s="2">
        <v>9</v>
      </c>
      <c r="D889" s="2">
        <v>38</v>
      </c>
      <c r="E889" s="2">
        <v>19</v>
      </c>
      <c r="F889" t="str">
        <f t="shared" si="145"/>
        <v>Tuesday</v>
      </c>
      <c r="G889" t="str">
        <f t="shared" si="146"/>
        <v>October</v>
      </c>
      <c r="H889" t="str">
        <f>VLOOKUP(C889,Productos!A:B,2,0)</f>
        <v>Producto I</v>
      </c>
      <c r="I889">
        <f>VLOOKUP(Ventas!C889,Productos!A:C,3,0)</f>
        <v>26</v>
      </c>
      <c r="J889">
        <f>VLOOKUP(C889,Productos!$A$1:$D$11,4,0)</f>
        <v>52</v>
      </c>
      <c r="K889" s="7" t="str">
        <f>VLOOKUP(D889,Vendedores!$A$1:$F$5000,6,0)</f>
        <v>Fernandez, Jose</v>
      </c>
      <c r="L889" s="7">
        <f>VLOOKUP(D889,Vendedores!$A$1:$E$50000,5,0)</f>
        <v>3055</v>
      </c>
      <c r="M889">
        <f>VLOOKUP(D889,Vendedores!A:F,2,FALSE)</f>
        <v>6</v>
      </c>
      <c r="N889" s="7" t="str">
        <f>VLOOKUP(Ventas!D889,Vendedores!A:G,7,0)</f>
        <v>Vendedor Ssr</v>
      </c>
      <c r="O889">
        <f>VLOOKUP(D889,Vendedores!A:H,8,0)</f>
        <v>2</v>
      </c>
      <c r="P889" s="18">
        <f t="shared" si="147"/>
        <v>52</v>
      </c>
      <c r="Q889" s="9">
        <f t="shared" si="143"/>
        <v>26</v>
      </c>
      <c r="R889" s="9">
        <f t="shared" si="153"/>
        <v>26</v>
      </c>
      <c r="S889" s="9">
        <f t="shared" si="148"/>
        <v>26</v>
      </c>
      <c r="T889" s="9">
        <f>VLOOKUP(O889,Comisiones!A:N,HLOOKUP(G889,Comisiones!$1:$7,2,0),0)</f>
        <v>0.14000000000000001</v>
      </c>
      <c r="U889" s="9">
        <f t="shared" si="144"/>
        <v>988</v>
      </c>
      <c r="V889" s="9">
        <f t="shared" si="149"/>
        <v>494</v>
      </c>
      <c r="W889" s="9">
        <f t="shared" si="150"/>
        <v>138.32000000000002</v>
      </c>
      <c r="X889" s="9">
        <f t="shared" si="151"/>
        <v>355.67999999999995</v>
      </c>
      <c r="Y889" s="11">
        <f t="shared" si="152"/>
        <v>0.35999999999999993</v>
      </c>
    </row>
    <row r="890" spans="1:25" x14ac:dyDescent="0.2">
      <c r="A890" s="2">
        <v>889</v>
      </c>
      <c r="B890" s="3">
        <v>45224</v>
      </c>
      <c r="C890" s="2">
        <v>7</v>
      </c>
      <c r="D890" s="2">
        <v>32</v>
      </c>
      <c r="E890" s="2">
        <v>7</v>
      </c>
      <c r="F890" t="str">
        <f t="shared" si="145"/>
        <v>Wednesday</v>
      </c>
      <c r="G890" t="str">
        <f t="shared" si="146"/>
        <v>October</v>
      </c>
      <c r="H890" t="str">
        <f>VLOOKUP(C890,Productos!A:B,2,0)</f>
        <v>Producto G</v>
      </c>
      <c r="I890">
        <f>VLOOKUP(Ventas!C890,Productos!A:C,3,0)</f>
        <v>17</v>
      </c>
      <c r="J890">
        <f>VLOOKUP(C890,Productos!$A$1:$D$11,4,0)</f>
        <v>34</v>
      </c>
      <c r="K890" s="7" t="str">
        <f>VLOOKUP(D890,Vendedores!$A$1:$F$5000,6,0)</f>
        <v>Gomez, Javier</v>
      </c>
      <c r="L890" s="7">
        <f>VLOOKUP(D890,Vendedores!$A$1:$E$50000,5,0)</f>
        <v>1612</v>
      </c>
      <c r="M890">
        <f>VLOOKUP(D890,Vendedores!A:F,2,FALSE)</f>
        <v>8</v>
      </c>
      <c r="N890" s="7" t="str">
        <f>VLOOKUP(Ventas!D890,Vendedores!A:G,7,0)</f>
        <v>Pasante</v>
      </c>
      <c r="O890">
        <f>VLOOKUP(D890,Vendedores!A:H,8,0)</f>
        <v>1</v>
      </c>
      <c r="P890" s="18">
        <f t="shared" si="147"/>
        <v>34</v>
      </c>
      <c r="Q890" s="9">
        <f t="shared" si="143"/>
        <v>17</v>
      </c>
      <c r="R890" s="9">
        <f t="shared" si="153"/>
        <v>17</v>
      </c>
      <c r="S890" s="9">
        <f t="shared" si="148"/>
        <v>17</v>
      </c>
      <c r="T890" s="9">
        <f>VLOOKUP(O890,Comisiones!A:N,HLOOKUP(G890,Comisiones!$1:$7,2,0),0)</f>
        <v>0.13</v>
      </c>
      <c r="U890" s="9">
        <f t="shared" si="144"/>
        <v>238</v>
      </c>
      <c r="V890" s="9">
        <f t="shared" si="149"/>
        <v>119</v>
      </c>
      <c r="W890" s="9">
        <f t="shared" si="150"/>
        <v>30.94</v>
      </c>
      <c r="X890" s="9">
        <f t="shared" si="151"/>
        <v>88.06</v>
      </c>
      <c r="Y890" s="11">
        <f t="shared" si="152"/>
        <v>0.37</v>
      </c>
    </row>
    <row r="891" spans="1:25" x14ac:dyDescent="0.2">
      <c r="A891" s="2">
        <v>890</v>
      </c>
      <c r="B891" s="3">
        <v>45224</v>
      </c>
      <c r="C891" s="2">
        <v>9</v>
      </c>
      <c r="D891" s="2">
        <v>23</v>
      </c>
      <c r="E891" s="2">
        <v>17</v>
      </c>
      <c r="F891" t="str">
        <f t="shared" si="145"/>
        <v>Wednesday</v>
      </c>
      <c r="G891" t="str">
        <f t="shared" si="146"/>
        <v>October</v>
      </c>
      <c r="H891" t="str">
        <f>VLOOKUP(C891,Productos!A:B,2,0)</f>
        <v>Producto I</v>
      </c>
      <c r="I891">
        <f>VLOOKUP(Ventas!C891,Productos!A:C,3,0)</f>
        <v>26</v>
      </c>
      <c r="J891">
        <f>VLOOKUP(C891,Productos!$A$1:$D$11,4,0)</f>
        <v>52</v>
      </c>
      <c r="K891" s="7" t="str">
        <f>VLOOKUP(D891,Vendedores!$A$1:$F$5000,6,0)</f>
        <v>Martinez, Pedro</v>
      </c>
      <c r="L891" s="7">
        <f>VLOOKUP(D891,Vendedores!$A$1:$E$50000,5,0)</f>
        <v>5555</v>
      </c>
      <c r="M891">
        <f>VLOOKUP(D891,Vendedores!A:F,2,FALSE)</f>
        <v>4</v>
      </c>
      <c r="N891" s="7" t="str">
        <f>VLOOKUP(Ventas!D891,Vendedores!A:G,7,0)</f>
        <v>Jefe</v>
      </c>
      <c r="O891">
        <f>VLOOKUP(D891,Vendedores!A:H,8,0)</f>
        <v>3</v>
      </c>
      <c r="P891" s="18">
        <f t="shared" si="147"/>
        <v>52</v>
      </c>
      <c r="Q891" s="9">
        <f t="shared" si="143"/>
        <v>26</v>
      </c>
      <c r="R891" s="9">
        <f t="shared" si="153"/>
        <v>26</v>
      </c>
      <c r="S891" s="9">
        <f t="shared" si="148"/>
        <v>26</v>
      </c>
      <c r="T891" s="9">
        <f>VLOOKUP(O891,Comisiones!A:N,HLOOKUP(G891,Comisiones!$1:$7,2,0),0)</f>
        <v>0.15</v>
      </c>
      <c r="U891" s="9">
        <f t="shared" si="144"/>
        <v>884</v>
      </c>
      <c r="V891" s="9">
        <f t="shared" si="149"/>
        <v>442</v>
      </c>
      <c r="W891" s="9">
        <f t="shared" si="150"/>
        <v>132.6</v>
      </c>
      <c r="X891" s="9">
        <f t="shared" si="151"/>
        <v>309.39999999999998</v>
      </c>
      <c r="Y891" s="11">
        <f t="shared" si="152"/>
        <v>0.35</v>
      </c>
    </row>
    <row r="892" spans="1:25" x14ac:dyDescent="0.2">
      <c r="A892" s="2">
        <v>891</v>
      </c>
      <c r="B892" s="3">
        <v>45224</v>
      </c>
      <c r="C892" s="2">
        <v>10</v>
      </c>
      <c r="D892" s="2">
        <v>30</v>
      </c>
      <c r="E892" s="2">
        <v>17</v>
      </c>
      <c r="F892" t="str">
        <f t="shared" si="145"/>
        <v>Wednesday</v>
      </c>
      <c r="G892" t="str">
        <f t="shared" si="146"/>
        <v>October</v>
      </c>
      <c r="H892" t="str">
        <f>VLOOKUP(C892,Productos!A:B,2,0)</f>
        <v>Producto J</v>
      </c>
      <c r="I892">
        <f>VLOOKUP(Ventas!C892,Productos!A:C,3,0)</f>
        <v>29</v>
      </c>
      <c r="J892">
        <f>VLOOKUP(C892,Productos!$A$1:$D$11,4,0)</f>
        <v>58</v>
      </c>
      <c r="K892" s="7" t="str">
        <f>VLOOKUP(D892,Vendedores!$A$1:$F$5000,6,0)</f>
        <v>Gonzalez, Francisco</v>
      </c>
      <c r="L892" s="7">
        <f>VLOOKUP(D892,Vendedores!$A$1:$E$50000,5,0)</f>
        <v>3909</v>
      </c>
      <c r="M892">
        <f>VLOOKUP(D892,Vendedores!A:F,2,FALSE)</f>
        <v>6</v>
      </c>
      <c r="N892" s="7" t="str">
        <f>VLOOKUP(Ventas!D892,Vendedores!A:G,7,0)</f>
        <v>Vendedor Ssr</v>
      </c>
      <c r="O892">
        <f>VLOOKUP(D892,Vendedores!A:H,8,0)</f>
        <v>2</v>
      </c>
      <c r="P892" s="18">
        <f t="shared" si="147"/>
        <v>58</v>
      </c>
      <c r="Q892" s="9">
        <f t="shared" si="143"/>
        <v>29</v>
      </c>
      <c r="R892" s="9">
        <f t="shared" si="153"/>
        <v>29</v>
      </c>
      <c r="S892" s="9">
        <f t="shared" si="148"/>
        <v>29</v>
      </c>
      <c r="T892" s="9">
        <f>VLOOKUP(O892,Comisiones!A:N,HLOOKUP(G892,Comisiones!$1:$7,2,0),0)</f>
        <v>0.14000000000000001</v>
      </c>
      <c r="U892" s="9">
        <f t="shared" si="144"/>
        <v>986</v>
      </c>
      <c r="V892" s="9">
        <f t="shared" si="149"/>
        <v>493</v>
      </c>
      <c r="W892" s="9">
        <f t="shared" si="150"/>
        <v>138.04000000000002</v>
      </c>
      <c r="X892" s="9">
        <f t="shared" si="151"/>
        <v>354.96000000000004</v>
      </c>
      <c r="Y892" s="11">
        <f t="shared" si="152"/>
        <v>0.36000000000000004</v>
      </c>
    </row>
    <row r="893" spans="1:25" x14ac:dyDescent="0.2">
      <c r="A893" s="2">
        <v>892</v>
      </c>
      <c r="B893" s="3">
        <v>45225</v>
      </c>
      <c r="C893" s="2">
        <v>8</v>
      </c>
      <c r="D893" s="2">
        <v>20</v>
      </c>
      <c r="E893" s="2">
        <v>14</v>
      </c>
      <c r="F893" t="str">
        <f t="shared" si="145"/>
        <v>Thursday</v>
      </c>
      <c r="G893" t="str">
        <f t="shared" si="146"/>
        <v>October</v>
      </c>
      <c r="H893" t="str">
        <f>VLOOKUP(C893,Productos!A:B,2,0)</f>
        <v>Producto H</v>
      </c>
      <c r="I893">
        <f>VLOOKUP(Ventas!C893,Productos!A:C,3,0)</f>
        <v>14</v>
      </c>
      <c r="J893">
        <f>VLOOKUP(C893,Productos!$A$1:$D$11,4,0)</f>
        <v>28</v>
      </c>
      <c r="K893" s="7" t="str">
        <f>VLOOKUP(D893,Vendedores!$A$1:$F$5000,6,0)</f>
        <v>Gonzalez, Carmen</v>
      </c>
      <c r="L893" s="7">
        <f>VLOOKUP(D893,Vendedores!$A$1:$E$50000,5,0)</f>
        <v>3522</v>
      </c>
      <c r="M893">
        <f>VLOOKUP(D893,Vendedores!A:F,2,FALSE)</f>
        <v>6</v>
      </c>
      <c r="N893" s="7" t="str">
        <f>VLOOKUP(Ventas!D893,Vendedores!A:G,7,0)</f>
        <v>Vendedor Ssr</v>
      </c>
      <c r="O893">
        <f>VLOOKUP(D893,Vendedores!A:H,8,0)</f>
        <v>2</v>
      </c>
      <c r="P893" s="18">
        <f t="shared" si="147"/>
        <v>28</v>
      </c>
      <c r="Q893" s="9">
        <f t="shared" si="143"/>
        <v>14</v>
      </c>
      <c r="R893" s="9">
        <f t="shared" si="153"/>
        <v>14</v>
      </c>
      <c r="S893" s="9">
        <f t="shared" si="148"/>
        <v>14</v>
      </c>
      <c r="T893" s="9">
        <f>VLOOKUP(O893,Comisiones!A:N,HLOOKUP(G893,Comisiones!$1:$7,2,0),0)</f>
        <v>0.14000000000000001</v>
      </c>
      <c r="U893" s="9">
        <f t="shared" si="144"/>
        <v>392</v>
      </c>
      <c r="V893" s="9">
        <f t="shared" si="149"/>
        <v>196</v>
      </c>
      <c r="W893" s="9">
        <f t="shared" si="150"/>
        <v>54.88</v>
      </c>
      <c r="X893" s="9">
        <f t="shared" si="151"/>
        <v>141.12</v>
      </c>
      <c r="Y893" s="11">
        <f t="shared" si="152"/>
        <v>0.36</v>
      </c>
    </row>
    <row r="894" spans="1:25" x14ac:dyDescent="0.2">
      <c r="A894" s="2">
        <v>893</v>
      </c>
      <c r="B894" s="3">
        <v>45225</v>
      </c>
      <c r="C894" s="2">
        <v>1</v>
      </c>
      <c r="D894" s="2">
        <v>19</v>
      </c>
      <c r="E894" s="2">
        <v>14</v>
      </c>
      <c r="F894" t="str">
        <f t="shared" si="145"/>
        <v>Thursday</v>
      </c>
      <c r="G894" t="str">
        <f t="shared" si="146"/>
        <v>October</v>
      </c>
      <c r="H894" t="str">
        <f>VLOOKUP(C894,Productos!A:B,2,0)</f>
        <v>Producto A</v>
      </c>
      <c r="I894">
        <f>VLOOKUP(Ventas!C894,Productos!A:C,3,0)</f>
        <v>10</v>
      </c>
      <c r="J894">
        <f>VLOOKUP(C894,Productos!$A$1:$D$11,4,0)</f>
        <v>20</v>
      </c>
      <c r="K894" s="7" t="str">
        <f>VLOOKUP(D894,Vendedores!$A$1:$F$5000,6,0)</f>
        <v>Rodriguez, Maria</v>
      </c>
      <c r="L894" s="7">
        <f>VLOOKUP(D894,Vendedores!$A$1:$E$50000,5,0)</f>
        <v>4862</v>
      </c>
      <c r="M894">
        <f>VLOOKUP(D894,Vendedores!A:F,2,FALSE)</f>
        <v>5</v>
      </c>
      <c r="N894" s="7" t="str">
        <f>VLOOKUP(Ventas!D894,Vendedores!A:G,7,0)</f>
        <v>Vendedor Sr</v>
      </c>
      <c r="O894">
        <f>VLOOKUP(D894,Vendedores!A:H,8,0)</f>
        <v>2</v>
      </c>
      <c r="P894" s="18">
        <f t="shared" si="147"/>
        <v>20</v>
      </c>
      <c r="Q894" s="9">
        <f t="shared" si="143"/>
        <v>10</v>
      </c>
      <c r="R894" s="9">
        <f t="shared" si="153"/>
        <v>10</v>
      </c>
      <c r="S894" s="9">
        <f t="shared" si="148"/>
        <v>10</v>
      </c>
      <c r="T894" s="9">
        <f>VLOOKUP(O894,Comisiones!A:N,HLOOKUP(G894,Comisiones!$1:$7,2,0),0)</f>
        <v>0.14000000000000001</v>
      </c>
      <c r="U894" s="9">
        <f t="shared" si="144"/>
        <v>280</v>
      </c>
      <c r="V894" s="9">
        <f t="shared" si="149"/>
        <v>140</v>
      </c>
      <c r="W894" s="9">
        <f t="shared" si="150"/>
        <v>39.200000000000003</v>
      </c>
      <c r="X894" s="9">
        <f t="shared" si="151"/>
        <v>100.80000000000001</v>
      </c>
      <c r="Y894" s="11">
        <f t="shared" si="152"/>
        <v>0.36000000000000004</v>
      </c>
    </row>
    <row r="895" spans="1:25" x14ac:dyDescent="0.2">
      <c r="A895" s="2">
        <v>894</v>
      </c>
      <c r="B895" s="3">
        <v>45225</v>
      </c>
      <c r="C895" s="2">
        <v>8</v>
      </c>
      <c r="D895" s="2">
        <v>20</v>
      </c>
      <c r="E895" s="2">
        <v>11</v>
      </c>
      <c r="F895" t="str">
        <f t="shared" si="145"/>
        <v>Thursday</v>
      </c>
      <c r="G895" t="str">
        <f t="shared" si="146"/>
        <v>October</v>
      </c>
      <c r="H895" t="str">
        <f>VLOOKUP(C895,Productos!A:B,2,0)</f>
        <v>Producto H</v>
      </c>
      <c r="I895">
        <f>VLOOKUP(Ventas!C895,Productos!A:C,3,0)</f>
        <v>14</v>
      </c>
      <c r="J895">
        <f>VLOOKUP(C895,Productos!$A$1:$D$11,4,0)</f>
        <v>28</v>
      </c>
      <c r="K895" s="7" t="str">
        <f>VLOOKUP(D895,Vendedores!$A$1:$F$5000,6,0)</f>
        <v>Gonzalez, Carmen</v>
      </c>
      <c r="L895" s="7">
        <f>VLOOKUP(D895,Vendedores!$A$1:$E$50000,5,0)</f>
        <v>3522</v>
      </c>
      <c r="M895">
        <f>VLOOKUP(D895,Vendedores!A:F,2,FALSE)</f>
        <v>6</v>
      </c>
      <c r="N895" s="7" t="str">
        <f>VLOOKUP(Ventas!D895,Vendedores!A:G,7,0)</f>
        <v>Vendedor Ssr</v>
      </c>
      <c r="O895">
        <f>VLOOKUP(D895,Vendedores!A:H,8,0)</f>
        <v>2</v>
      </c>
      <c r="P895" s="18">
        <f t="shared" si="147"/>
        <v>28</v>
      </c>
      <c r="Q895" s="9">
        <f t="shared" si="143"/>
        <v>14</v>
      </c>
      <c r="R895" s="9">
        <f t="shared" si="153"/>
        <v>14</v>
      </c>
      <c r="S895" s="9">
        <f t="shared" si="148"/>
        <v>14</v>
      </c>
      <c r="T895" s="9">
        <f>VLOOKUP(O895,Comisiones!A:N,HLOOKUP(G895,Comisiones!$1:$7,2,0),0)</f>
        <v>0.14000000000000001</v>
      </c>
      <c r="U895" s="9">
        <f t="shared" si="144"/>
        <v>308</v>
      </c>
      <c r="V895" s="9">
        <f t="shared" si="149"/>
        <v>154</v>
      </c>
      <c r="W895" s="9">
        <f t="shared" si="150"/>
        <v>43.120000000000005</v>
      </c>
      <c r="X895" s="9">
        <f t="shared" si="151"/>
        <v>110.88</v>
      </c>
      <c r="Y895" s="11">
        <f t="shared" si="152"/>
        <v>0.36</v>
      </c>
    </row>
    <row r="896" spans="1:25" x14ac:dyDescent="0.2">
      <c r="A896" s="2">
        <v>895</v>
      </c>
      <c r="B896" s="3">
        <v>45226</v>
      </c>
      <c r="C896" s="2">
        <v>4</v>
      </c>
      <c r="D896" s="2">
        <v>31</v>
      </c>
      <c r="E896" s="2">
        <v>22</v>
      </c>
      <c r="F896" t="str">
        <f t="shared" si="145"/>
        <v>Friday</v>
      </c>
      <c r="G896" t="str">
        <f t="shared" si="146"/>
        <v>October</v>
      </c>
      <c r="H896" t="str">
        <f>VLOOKUP(C896,Productos!A:B,2,0)</f>
        <v>Producto D</v>
      </c>
      <c r="I896">
        <f>VLOOKUP(Ventas!C896,Productos!A:C,3,0)</f>
        <v>14</v>
      </c>
      <c r="J896">
        <f>VLOOKUP(C896,Productos!$A$1:$D$11,4,0)</f>
        <v>28</v>
      </c>
      <c r="K896" s="7" t="str">
        <f>VLOOKUP(D896,Vendedores!$A$1:$F$5000,6,0)</f>
        <v>Fernandez, Isabel</v>
      </c>
      <c r="L896" s="7">
        <f>VLOOKUP(D896,Vendedores!$A$1:$E$50000,5,0)</f>
        <v>2227</v>
      </c>
      <c r="M896">
        <f>VLOOKUP(D896,Vendedores!A:F,2,FALSE)</f>
        <v>7</v>
      </c>
      <c r="N896" s="7" t="str">
        <f>VLOOKUP(Ventas!D896,Vendedores!A:G,7,0)</f>
        <v>Vendedor Jr</v>
      </c>
      <c r="O896">
        <f>VLOOKUP(D896,Vendedores!A:H,8,0)</f>
        <v>2</v>
      </c>
      <c r="P896" s="18">
        <f t="shared" si="147"/>
        <v>28</v>
      </c>
      <c r="Q896" s="9">
        <f t="shared" si="143"/>
        <v>14</v>
      </c>
      <c r="R896" s="9">
        <f t="shared" si="153"/>
        <v>14</v>
      </c>
      <c r="S896" s="9">
        <f t="shared" si="148"/>
        <v>14</v>
      </c>
      <c r="T896" s="9">
        <f>VLOOKUP(O896,Comisiones!A:N,HLOOKUP(G896,Comisiones!$1:$7,2,0),0)</f>
        <v>0.14000000000000001</v>
      </c>
      <c r="U896" s="9">
        <f t="shared" si="144"/>
        <v>616</v>
      </c>
      <c r="V896" s="9">
        <f t="shared" si="149"/>
        <v>308</v>
      </c>
      <c r="W896" s="9">
        <f t="shared" si="150"/>
        <v>86.240000000000009</v>
      </c>
      <c r="X896" s="9">
        <f t="shared" si="151"/>
        <v>221.76</v>
      </c>
      <c r="Y896" s="11">
        <f t="shared" si="152"/>
        <v>0.36</v>
      </c>
    </row>
    <row r="897" spans="1:25" x14ac:dyDescent="0.2">
      <c r="A897" s="2">
        <v>896</v>
      </c>
      <c r="B897" s="3">
        <v>45226</v>
      </c>
      <c r="C897" s="2">
        <v>9</v>
      </c>
      <c r="D897" s="2">
        <v>21</v>
      </c>
      <c r="E897" s="2">
        <v>22</v>
      </c>
      <c r="F897" t="str">
        <f t="shared" si="145"/>
        <v>Friday</v>
      </c>
      <c r="G897" t="str">
        <f t="shared" si="146"/>
        <v>October</v>
      </c>
      <c r="H897" t="str">
        <f>VLOOKUP(C897,Productos!A:B,2,0)</f>
        <v>Producto I</v>
      </c>
      <c r="I897">
        <f>VLOOKUP(Ventas!C897,Productos!A:C,3,0)</f>
        <v>26</v>
      </c>
      <c r="J897">
        <f>VLOOKUP(C897,Productos!$A$1:$D$11,4,0)</f>
        <v>52</v>
      </c>
      <c r="K897" s="7" t="str">
        <f>VLOOKUP(D897,Vendedores!$A$1:$F$5000,6,0)</f>
        <v>Fernandez, Juan</v>
      </c>
      <c r="L897" s="7">
        <f>VLOOKUP(D897,Vendedores!$A$1:$E$50000,5,0)</f>
        <v>2616</v>
      </c>
      <c r="M897">
        <f>VLOOKUP(D897,Vendedores!A:F,2,FALSE)</f>
        <v>7</v>
      </c>
      <c r="N897" s="7" t="str">
        <f>VLOOKUP(Ventas!D897,Vendedores!A:G,7,0)</f>
        <v>Vendedor Jr</v>
      </c>
      <c r="O897">
        <f>VLOOKUP(D897,Vendedores!A:H,8,0)</f>
        <v>2</v>
      </c>
      <c r="P897" s="18">
        <f t="shared" si="147"/>
        <v>52</v>
      </c>
      <c r="Q897" s="9">
        <f t="shared" si="143"/>
        <v>26</v>
      </c>
      <c r="R897" s="9">
        <f t="shared" si="153"/>
        <v>26</v>
      </c>
      <c r="S897" s="9">
        <f t="shared" si="148"/>
        <v>26</v>
      </c>
      <c r="T897" s="9">
        <f>VLOOKUP(O897,Comisiones!A:N,HLOOKUP(G897,Comisiones!$1:$7,2,0),0)</f>
        <v>0.14000000000000001</v>
      </c>
      <c r="U897" s="9">
        <f t="shared" si="144"/>
        <v>1144</v>
      </c>
      <c r="V897" s="9">
        <f t="shared" si="149"/>
        <v>572</v>
      </c>
      <c r="W897" s="9">
        <f t="shared" si="150"/>
        <v>160.16000000000003</v>
      </c>
      <c r="X897" s="9">
        <f t="shared" si="151"/>
        <v>411.83999999999992</v>
      </c>
      <c r="Y897" s="11">
        <f t="shared" si="152"/>
        <v>0.35999999999999993</v>
      </c>
    </row>
    <row r="898" spans="1:25" x14ac:dyDescent="0.2">
      <c r="A898" s="2">
        <v>897</v>
      </c>
      <c r="B898" s="3">
        <v>45226</v>
      </c>
      <c r="C898" s="2">
        <v>1</v>
      </c>
      <c r="D898" s="2">
        <v>22</v>
      </c>
      <c r="E898" s="2">
        <v>12</v>
      </c>
      <c r="F898" t="str">
        <f t="shared" si="145"/>
        <v>Friday</v>
      </c>
      <c r="G898" t="str">
        <f t="shared" si="146"/>
        <v>October</v>
      </c>
      <c r="H898" t="str">
        <f>VLOOKUP(C898,Productos!A:B,2,0)</f>
        <v>Producto A</v>
      </c>
      <c r="I898">
        <f>VLOOKUP(Ventas!C898,Productos!A:C,3,0)</f>
        <v>10</v>
      </c>
      <c r="J898">
        <f>VLOOKUP(C898,Productos!$A$1:$D$11,4,0)</f>
        <v>20</v>
      </c>
      <c r="K898" s="7" t="str">
        <f>VLOOKUP(D898,Vendedores!$A$1:$F$5000,6,0)</f>
        <v>Lopez, Ana</v>
      </c>
      <c r="L898" s="7">
        <f>VLOOKUP(D898,Vendedores!$A$1:$E$50000,5,0)</f>
        <v>1601</v>
      </c>
      <c r="M898">
        <f>VLOOKUP(D898,Vendedores!A:F,2,FALSE)</f>
        <v>8</v>
      </c>
      <c r="N898" s="7" t="str">
        <f>VLOOKUP(Ventas!D898,Vendedores!A:G,7,0)</f>
        <v>Pasante</v>
      </c>
      <c r="O898">
        <f>VLOOKUP(D898,Vendedores!A:H,8,0)</f>
        <v>1</v>
      </c>
      <c r="P898" s="18">
        <f t="shared" si="147"/>
        <v>20</v>
      </c>
      <c r="Q898" s="9">
        <f t="shared" ref="Q898:Q961" si="154">IF(AND(OR(H898="Producto A",H898="Producto B",H898="Producto C",H898="Producto D"),OR(G898="June",G898="July",G898="August")),I898 * 1.05,I898)</f>
        <v>10</v>
      </c>
      <c r="R898" s="9">
        <f t="shared" si="153"/>
        <v>10</v>
      </c>
      <c r="S898" s="9">
        <f t="shared" si="148"/>
        <v>10</v>
      </c>
      <c r="T898" s="9">
        <f>VLOOKUP(O898,Comisiones!A:N,HLOOKUP(G898,Comisiones!$1:$7,2,0),0)</f>
        <v>0.13</v>
      </c>
      <c r="U898" s="9">
        <f t="shared" ref="U898:U961" si="155">P898*E898</f>
        <v>240</v>
      </c>
      <c r="V898" s="9">
        <f t="shared" si="149"/>
        <v>120</v>
      </c>
      <c r="W898" s="9">
        <f t="shared" si="150"/>
        <v>31.200000000000003</v>
      </c>
      <c r="X898" s="9">
        <f t="shared" si="151"/>
        <v>88.800000000000011</v>
      </c>
      <c r="Y898" s="11">
        <f t="shared" si="152"/>
        <v>0.37000000000000005</v>
      </c>
    </row>
    <row r="899" spans="1:25" x14ac:dyDescent="0.2">
      <c r="A899" s="2">
        <v>898</v>
      </c>
      <c r="B899" s="3">
        <v>45227</v>
      </c>
      <c r="C899" s="2">
        <v>6</v>
      </c>
      <c r="D899" s="2">
        <v>10</v>
      </c>
      <c r="E899" s="2">
        <v>17</v>
      </c>
      <c r="F899" t="str">
        <f t="shared" ref="F899:F962" si="156">TEXT(B:B,"dddd")</f>
        <v>Saturday</v>
      </c>
      <c r="G899" t="str">
        <f t="shared" ref="G899:G962" si="157">TEXT(B:B,"mmmm")</f>
        <v>October</v>
      </c>
      <c r="H899" t="str">
        <f>VLOOKUP(C899,Productos!A:B,2,0)</f>
        <v>Producto F</v>
      </c>
      <c r="I899">
        <f>VLOOKUP(Ventas!C899,Productos!A:C,3,0)</f>
        <v>16</v>
      </c>
      <c r="J899">
        <f>VLOOKUP(C899,Productos!$A$1:$D$11,4,0)</f>
        <v>32</v>
      </c>
      <c r="K899" s="7" t="str">
        <f>VLOOKUP(D899,Vendedores!$A$1:$F$5000,6,0)</f>
        <v>Martin, Francisco</v>
      </c>
      <c r="L899" s="7">
        <f>VLOOKUP(D899,Vendedores!$A$1:$E$50000,5,0)</f>
        <v>4384</v>
      </c>
      <c r="M899">
        <f>VLOOKUP(D899,Vendedores!A:F,2,FALSE)</f>
        <v>5</v>
      </c>
      <c r="N899" s="7" t="str">
        <f>VLOOKUP(Ventas!D899,Vendedores!A:G,7,0)</f>
        <v>Vendedor Sr</v>
      </c>
      <c r="O899">
        <f>VLOOKUP(D899,Vendedores!A:H,8,0)</f>
        <v>2</v>
      </c>
      <c r="P899" s="18">
        <f t="shared" ref="P899:P962" si="158">IF(OR(M899=1,M899=2,M899=3),J899*0.9,IF(F899="Sunday",J899*1.2,J899))</f>
        <v>32</v>
      </c>
      <c r="Q899" s="9">
        <f t="shared" si="154"/>
        <v>16</v>
      </c>
      <c r="R899" s="9">
        <f t="shared" si="153"/>
        <v>16</v>
      </c>
      <c r="S899" s="9">
        <f t="shared" ref="S899:S962" si="159">IF(AND(OR(C899=1,C899=2,C899=3,C899=4),OR(G899="June",G899="July",G899="August")),I899*1.05,IF(AND(OR(C899=5,C899=6,C899=7,C899=8),OR(G899="December",G899="January",G899="February")),I899*1.07,IF(AND(OR(C899=9,C899=10),OR(G899=G899="December",G899="January",G899="February")),I899*1.1,I899)))</f>
        <v>16</v>
      </c>
      <c r="T899" s="9">
        <f>VLOOKUP(O899,Comisiones!A:N,HLOOKUP(G899,Comisiones!$1:$7,2,0),0)</f>
        <v>0.14000000000000001</v>
      </c>
      <c r="U899" s="9">
        <f t="shared" si="155"/>
        <v>544</v>
      </c>
      <c r="V899" s="9">
        <f t="shared" ref="V899:V962" si="160">E899*S899</f>
        <v>272</v>
      </c>
      <c r="W899" s="9">
        <f t="shared" ref="W899:W962" si="161">U899*T899</f>
        <v>76.160000000000011</v>
      </c>
      <c r="X899" s="9">
        <f t="shared" ref="X899:X962" si="162">U899-(V899+W899)</f>
        <v>195.83999999999997</v>
      </c>
      <c r="Y899" s="11">
        <f t="shared" ref="Y899:Y962" si="163">X899/U899</f>
        <v>0.35999999999999993</v>
      </c>
    </row>
    <row r="900" spans="1:25" x14ac:dyDescent="0.2">
      <c r="A900" s="2">
        <v>899</v>
      </c>
      <c r="B900" s="3">
        <v>45227</v>
      </c>
      <c r="C900" s="2">
        <v>6</v>
      </c>
      <c r="D900" s="2">
        <v>28</v>
      </c>
      <c r="E900" s="2">
        <v>19</v>
      </c>
      <c r="F900" t="str">
        <f t="shared" si="156"/>
        <v>Saturday</v>
      </c>
      <c r="G900" t="str">
        <f t="shared" si="157"/>
        <v>October</v>
      </c>
      <c r="H900" t="str">
        <f>VLOOKUP(C900,Productos!A:B,2,0)</f>
        <v>Producto F</v>
      </c>
      <c r="I900">
        <f>VLOOKUP(Ventas!C900,Productos!A:C,3,0)</f>
        <v>16</v>
      </c>
      <c r="J900">
        <f>VLOOKUP(C900,Productos!$A$1:$D$11,4,0)</f>
        <v>32</v>
      </c>
      <c r="K900" s="7" t="str">
        <f>VLOOKUP(D900,Vendedores!$A$1:$F$5000,6,0)</f>
        <v>Garcia, Manuel</v>
      </c>
      <c r="L900" s="7">
        <f>VLOOKUP(D900,Vendedores!$A$1:$E$50000,5,0)</f>
        <v>5249</v>
      </c>
      <c r="M900">
        <f>VLOOKUP(D900,Vendedores!A:F,2,FALSE)</f>
        <v>4</v>
      </c>
      <c r="N900" s="7" t="str">
        <f>VLOOKUP(Ventas!D900,Vendedores!A:G,7,0)</f>
        <v>Jefe</v>
      </c>
      <c r="O900">
        <f>VLOOKUP(D900,Vendedores!A:H,8,0)</f>
        <v>3</v>
      </c>
      <c r="P900" s="18">
        <f t="shared" si="158"/>
        <v>32</v>
      </c>
      <c r="Q900" s="9">
        <f t="shared" si="154"/>
        <v>16</v>
      </c>
      <c r="R900" s="9">
        <f t="shared" ref="R900:R963" si="164">IF(OR(G900="January",G900="February",G900="December"),IF(OR(H900="Producto E",H900="Producto F",H900="Producto G",H900="Producto H",I900*1.07),IF(OR(H900="Producto J",H900="Producto I"),I900*1.1,I900)),I900)</f>
        <v>16</v>
      </c>
      <c r="S900" s="9">
        <f t="shared" si="159"/>
        <v>16</v>
      </c>
      <c r="T900" s="9">
        <f>VLOOKUP(O900,Comisiones!A:N,HLOOKUP(G900,Comisiones!$1:$7,2,0),0)</f>
        <v>0.15</v>
      </c>
      <c r="U900" s="9">
        <f t="shared" si="155"/>
        <v>608</v>
      </c>
      <c r="V900" s="9">
        <f t="shared" si="160"/>
        <v>304</v>
      </c>
      <c r="W900" s="9">
        <f t="shared" si="161"/>
        <v>91.2</v>
      </c>
      <c r="X900" s="9">
        <f t="shared" si="162"/>
        <v>212.8</v>
      </c>
      <c r="Y900" s="11">
        <f t="shared" si="163"/>
        <v>0.35000000000000003</v>
      </c>
    </row>
    <row r="901" spans="1:25" x14ac:dyDescent="0.2">
      <c r="A901" s="2">
        <v>900</v>
      </c>
      <c r="B901" s="3">
        <v>45227</v>
      </c>
      <c r="C901" s="2">
        <v>4</v>
      </c>
      <c r="D901" s="2">
        <v>14</v>
      </c>
      <c r="E901" s="2">
        <v>17</v>
      </c>
      <c r="F901" t="str">
        <f t="shared" si="156"/>
        <v>Saturday</v>
      </c>
      <c r="G901" t="str">
        <f t="shared" si="157"/>
        <v>October</v>
      </c>
      <c r="H901" t="str">
        <f>VLOOKUP(C901,Productos!A:B,2,0)</f>
        <v>Producto D</v>
      </c>
      <c r="I901">
        <f>VLOOKUP(Ventas!C901,Productos!A:C,3,0)</f>
        <v>14</v>
      </c>
      <c r="J901">
        <f>VLOOKUP(C901,Productos!$A$1:$D$11,4,0)</f>
        <v>28</v>
      </c>
      <c r="K901" s="7" t="str">
        <f>VLOOKUP(D901,Vendedores!$A$1:$F$5000,6,0)</f>
        <v>Fernandez, Teresa</v>
      </c>
      <c r="L901" s="7">
        <f>VLOOKUP(D901,Vendedores!$A$1:$E$50000,5,0)</f>
        <v>7062</v>
      </c>
      <c r="M901">
        <f>VLOOKUP(D901,Vendedores!A:F,2,FALSE)</f>
        <v>2</v>
      </c>
      <c r="N901" s="7" t="str">
        <f>VLOOKUP(Ventas!D901,Vendedores!A:G,7,0)</f>
        <v>Director</v>
      </c>
      <c r="O901">
        <f>VLOOKUP(D901,Vendedores!A:H,8,0)</f>
        <v>4</v>
      </c>
      <c r="P901" s="18">
        <f t="shared" si="158"/>
        <v>25.2</v>
      </c>
      <c r="Q901" s="9">
        <f t="shared" si="154"/>
        <v>14</v>
      </c>
      <c r="R901" s="9">
        <f t="shared" si="164"/>
        <v>14</v>
      </c>
      <c r="S901" s="9">
        <f t="shared" si="159"/>
        <v>14</v>
      </c>
      <c r="T901" s="9">
        <f>VLOOKUP(O901,Comisiones!A:N,HLOOKUP(G901,Comisiones!$1:$7,2,0),0)</f>
        <v>0.17</v>
      </c>
      <c r="U901" s="9">
        <f t="shared" si="155"/>
        <v>428.4</v>
      </c>
      <c r="V901" s="9">
        <f t="shared" si="160"/>
        <v>238</v>
      </c>
      <c r="W901" s="9">
        <f t="shared" si="161"/>
        <v>72.828000000000003</v>
      </c>
      <c r="X901" s="9">
        <f t="shared" si="162"/>
        <v>117.572</v>
      </c>
      <c r="Y901" s="11">
        <f t="shared" si="163"/>
        <v>0.27444444444444449</v>
      </c>
    </row>
    <row r="902" spans="1:25" x14ac:dyDescent="0.2">
      <c r="A902" s="2">
        <v>901</v>
      </c>
      <c r="B902" s="3">
        <v>45228</v>
      </c>
      <c r="C902" s="2">
        <v>1</v>
      </c>
      <c r="D902" s="2">
        <v>36</v>
      </c>
      <c r="E902" s="2">
        <v>18</v>
      </c>
      <c r="F902" t="str">
        <f t="shared" si="156"/>
        <v>Sunday</v>
      </c>
      <c r="G902" t="str">
        <f t="shared" si="157"/>
        <v>October</v>
      </c>
      <c r="H902" t="str">
        <f>VLOOKUP(C902,Productos!A:B,2,0)</f>
        <v>Producto A</v>
      </c>
      <c r="I902">
        <f>VLOOKUP(Ventas!C902,Productos!A:C,3,0)</f>
        <v>10</v>
      </c>
      <c r="J902">
        <f>VLOOKUP(C902,Productos!$A$1:$D$11,4,0)</f>
        <v>20</v>
      </c>
      <c r="K902" s="7" t="str">
        <f>VLOOKUP(D902,Vendedores!$A$1:$F$5000,6,0)</f>
        <v>Rodriguez, Francisco</v>
      </c>
      <c r="L902" s="7">
        <f>VLOOKUP(D902,Vendedores!$A$1:$E$50000,5,0)</f>
        <v>1898</v>
      </c>
      <c r="M902">
        <f>VLOOKUP(D902,Vendedores!A:F,2,FALSE)</f>
        <v>8</v>
      </c>
      <c r="N902" s="7" t="str">
        <f>VLOOKUP(Ventas!D902,Vendedores!A:G,7,0)</f>
        <v>Pasante</v>
      </c>
      <c r="O902">
        <f>VLOOKUP(D902,Vendedores!A:H,8,0)</f>
        <v>1</v>
      </c>
      <c r="P902" s="18">
        <f t="shared" si="158"/>
        <v>24</v>
      </c>
      <c r="Q902" s="9">
        <f t="shared" si="154"/>
        <v>10</v>
      </c>
      <c r="R902" s="9">
        <f t="shared" si="164"/>
        <v>10</v>
      </c>
      <c r="S902" s="9">
        <f t="shared" si="159"/>
        <v>10</v>
      </c>
      <c r="T902" s="9">
        <f>VLOOKUP(O902,Comisiones!A:N,HLOOKUP(G902,Comisiones!$1:$7,2,0),0)</f>
        <v>0.13</v>
      </c>
      <c r="U902" s="9">
        <f t="shared" si="155"/>
        <v>432</v>
      </c>
      <c r="V902" s="9">
        <f t="shared" si="160"/>
        <v>180</v>
      </c>
      <c r="W902" s="9">
        <f t="shared" si="161"/>
        <v>56.160000000000004</v>
      </c>
      <c r="X902" s="9">
        <f t="shared" si="162"/>
        <v>195.84</v>
      </c>
      <c r="Y902" s="11">
        <f t="shared" si="163"/>
        <v>0.45333333333333337</v>
      </c>
    </row>
    <row r="903" spans="1:25" x14ac:dyDescent="0.2">
      <c r="A903" s="2">
        <v>902</v>
      </c>
      <c r="B903" s="3">
        <v>45228</v>
      </c>
      <c r="C903" s="2">
        <v>8</v>
      </c>
      <c r="D903" s="2">
        <v>6</v>
      </c>
      <c r="E903" s="2">
        <v>15</v>
      </c>
      <c r="F903" t="str">
        <f t="shared" si="156"/>
        <v>Sunday</v>
      </c>
      <c r="G903" t="str">
        <f t="shared" si="157"/>
        <v>October</v>
      </c>
      <c r="H903" t="str">
        <f>VLOOKUP(C903,Productos!A:B,2,0)</f>
        <v>Producto H</v>
      </c>
      <c r="I903">
        <f>VLOOKUP(Ventas!C903,Productos!A:C,3,0)</f>
        <v>14</v>
      </c>
      <c r="J903">
        <f>VLOOKUP(C903,Productos!$A$1:$D$11,4,0)</f>
        <v>28</v>
      </c>
      <c r="K903" s="7" t="str">
        <f>VLOOKUP(D903,Vendedores!$A$1:$F$5000,6,0)</f>
        <v>Martinez, Pilar</v>
      </c>
      <c r="L903" s="7">
        <f>VLOOKUP(D903,Vendedores!$A$1:$E$50000,5,0)</f>
        <v>2700</v>
      </c>
      <c r="M903">
        <f>VLOOKUP(D903,Vendedores!A:F,2,FALSE)</f>
        <v>2</v>
      </c>
      <c r="N903" s="7" t="str">
        <f>VLOOKUP(Ventas!D903,Vendedores!A:G,7,0)</f>
        <v>Director</v>
      </c>
      <c r="O903">
        <f>VLOOKUP(D903,Vendedores!A:H,8,0)</f>
        <v>4</v>
      </c>
      <c r="P903" s="18">
        <f t="shared" si="158"/>
        <v>25.2</v>
      </c>
      <c r="Q903" s="9">
        <f t="shared" si="154"/>
        <v>14</v>
      </c>
      <c r="R903" s="9">
        <f t="shared" si="164"/>
        <v>14</v>
      </c>
      <c r="S903" s="9">
        <f t="shared" si="159"/>
        <v>14</v>
      </c>
      <c r="T903" s="9">
        <f>VLOOKUP(O903,Comisiones!A:N,HLOOKUP(G903,Comisiones!$1:$7,2,0),0)</f>
        <v>0.17</v>
      </c>
      <c r="U903" s="9">
        <f t="shared" si="155"/>
        <v>378</v>
      </c>
      <c r="V903" s="9">
        <f t="shared" si="160"/>
        <v>210</v>
      </c>
      <c r="W903" s="9">
        <f t="shared" si="161"/>
        <v>64.260000000000005</v>
      </c>
      <c r="X903" s="9">
        <f t="shared" si="162"/>
        <v>103.74000000000001</v>
      </c>
      <c r="Y903" s="11">
        <f t="shared" si="163"/>
        <v>0.27444444444444449</v>
      </c>
    </row>
    <row r="904" spans="1:25" x14ac:dyDescent="0.2">
      <c r="A904" s="2">
        <v>903</v>
      </c>
      <c r="B904" s="3">
        <v>45228</v>
      </c>
      <c r="C904" s="2">
        <v>9</v>
      </c>
      <c r="D904" s="2">
        <v>36</v>
      </c>
      <c r="E904" s="2">
        <v>13</v>
      </c>
      <c r="F904" t="str">
        <f t="shared" si="156"/>
        <v>Sunday</v>
      </c>
      <c r="G904" t="str">
        <f t="shared" si="157"/>
        <v>October</v>
      </c>
      <c r="H904" t="str">
        <f>VLOOKUP(C904,Productos!A:B,2,0)</f>
        <v>Producto I</v>
      </c>
      <c r="I904">
        <f>VLOOKUP(Ventas!C904,Productos!A:C,3,0)</f>
        <v>26</v>
      </c>
      <c r="J904">
        <f>VLOOKUP(C904,Productos!$A$1:$D$11,4,0)</f>
        <v>52</v>
      </c>
      <c r="K904" s="7" t="str">
        <f>VLOOKUP(D904,Vendedores!$A$1:$F$5000,6,0)</f>
        <v>Rodriguez, Francisco</v>
      </c>
      <c r="L904" s="7">
        <f>VLOOKUP(D904,Vendedores!$A$1:$E$50000,5,0)</f>
        <v>1898</v>
      </c>
      <c r="M904">
        <f>VLOOKUP(D904,Vendedores!A:F,2,FALSE)</f>
        <v>8</v>
      </c>
      <c r="N904" s="7" t="str">
        <f>VLOOKUP(Ventas!D904,Vendedores!A:G,7,0)</f>
        <v>Pasante</v>
      </c>
      <c r="O904">
        <f>VLOOKUP(D904,Vendedores!A:H,8,0)</f>
        <v>1</v>
      </c>
      <c r="P904" s="18">
        <f t="shared" si="158"/>
        <v>62.4</v>
      </c>
      <c r="Q904" s="9">
        <f t="shared" si="154"/>
        <v>26</v>
      </c>
      <c r="R904" s="9">
        <f t="shared" si="164"/>
        <v>26</v>
      </c>
      <c r="S904" s="9">
        <f t="shared" si="159"/>
        <v>26</v>
      </c>
      <c r="T904" s="9">
        <f>VLOOKUP(O904,Comisiones!A:N,HLOOKUP(G904,Comisiones!$1:$7,2,0),0)</f>
        <v>0.13</v>
      </c>
      <c r="U904" s="9">
        <f t="shared" si="155"/>
        <v>811.19999999999993</v>
      </c>
      <c r="V904" s="9">
        <f t="shared" si="160"/>
        <v>338</v>
      </c>
      <c r="W904" s="9">
        <f t="shared" si="161"/>
        <v>105.45599999999999</v>
      </c>
      <c r="X904" s="9">
        <f t="shared" si="162"/>
        <v>367.74399999999991</v>
      </c>
      <c r="Y904" s="11">
        <f t="shared" si="163"/>
        <v>0.45333333333333325</v>
      </c>
    </row>
    <row r="905" spans="1:25" x14ac:dyDescent="0.2">
      <c r="A905" s="2">
        <v>904</v>
      </c>
      <c r="B905" s="3">
        <v>45229</v>
      </c>
      <c r="C905" s="2">
        <v>4</v>
      </c>
      <c r="D905" s="2">
        <v>36</v>
      </c>
      <c r="E905" s="2">
        <v>18</v>
      </c>
      <c r="F905" t="str">
        <f t="shared" si="156"/>
        <v>Monday</v>
      </c>
      <c r="G905" t="str">
        <f t="shared" si="157"/>
        <v>October</v>
      </c>
      <c r="H905" t="str">
        <f>VLOOKUP(C905,Productos!A:B,2,0)</f>
        <v>Producto D</v>
      </c>
      <c r="I905">
        <f>VLOOKUP(Ventas!C905,Productos!A:C,3,0)</f>
        <v>14</v>
      </c>
      <c r="J905">
        <f>VLOOKUP(C905,Productos!$A$1:$D$11,4,0)</f>
        <v>28</v>
      </c>
      <c r="K905" s="7" t="str">
        <f>VLOOKUP(D905,Vendedores!$A$1:$F$5000,6,0)</f>
        <v>Rodriguez, Francisco</v>
      </c>
      <c r="L905" s="7">
        <f>VLOOKUP(D905,Vendedores!$A$1:$E$50000,5,0)</f>
        <v>1898</v>
      </c>
      <c r="M905">
        <f>VLOOKUP(D905,Vendedores!A:F,2,FALSE)</f>
        <v>8</v>
      </c>
      <c r="N905" s="7" t="str">
        <f>VLOOKUP(Ventas!D905,Vendedores!A:G,7,0)</f>
        <v>Pasante</v>
      </c>
      <c r="O905">
        <f>VLOOKUP(D905,Vendedores!A:H,8,0)</f>
        <v>1</v>
      </c>
      <c r="P905" s="18">
        <f t="shared" si="158"/>
        <v>28</v>
      </c>
      <c r="Q905" s="9">
        <f t="shared" si="154"/>
        <v>14</v>
      </c>
      <c r="R905" s="9">
        <f t="shared" si="164"/>
        <v>14</v>
      </c>
      <c r="S905" s="9">
        <f t="shared" si="159"/>
        <v>14</v>
      </c>
      <c r="T905" s="9">
        <f>VLOOKUP(O905,Comisiones!A:N,HLOOKUP(G905,Comisiones!$1:$7,2,0),0)</f>
        <v>0.13</v>
      </c>
      <c r="U905" s="9">
        <f t="shared" si="155"/>
        <v>504</v>
      </c>
      <c r="V905" s="9">
        <f t="shared" si="160"/>
        <v>252</v>
      </c>
      <c r="W905" s="9">
        <f t="shared" si="161"/>
        <v>65.52</v>
      </c>
      <c r="X905" s="9">
        <f t="shared" si="162"/>
        <v>186.48000000000002</v>
      </c>
      <c r="Y905" s="11">
        <f t="shared" si="163"/>
        <v>0.37000000000000005</v>
      </c>
    </row>
    <row r="906" spans="1:25" x14ac:dyDescent="0.2">
      <c r="A906" s="2">
        <v>905</v>
      </c>
      <c r="B906" s="3">
        <v>45229</v>
      </c>
      <c r="C906" s="2">
        <v>8</v>
      </c>
      <c r="D906" s="2">
        <v>9</v>
      </c>
      <c r="E906" s="2">
        <v>22</v>
      </c>
      <c r="F906" t="str">
        <f t="shared" si="156"/>
        <v>Monday</v>
      </c>
      <c r="G906" t="str">
        <f t="shared" si="157"/>
        <v>October</v>
      </c>
      <c r="H906" t="str">
        <f>VLOOKUP(C906,Productos!A:B,2,0)</f>
        <v>Producto H</v>
      </c>
      <c r="I906">
        <f>VLOOKUP(Ventas!C906,Productos!A:C,3,0)</f>
        <v>14</v>
      </c>
      <c r="J906">
        <f>VLOOKUP(C906,Productos!$A$1:$D$11,4,0)</f>
        <v>28</v>
      </c>
      <c r="K906" s="7" t="str">
        <f>VLOOKUP(D906,Vendedores!$A$1:$F$5000,6,0)</f>
        <v>Gomez, Jose</v>
      </c>
      <c r="L906" s="7">
        <f>VLOOKUP(D906,Vendedores!$A$1:$E$50000,5,0)</f>
        <v>5400</v>
      </c>
      <c r="M906">
        <f>VLOOKUP(D906,Vendedores!A:F,2,FALSE)</f>
        <v>4</v>
      </c>
      <c r="N906" s="7" t="str">
        <f>VLOOKUP(Ventas!D906,Vendedores!A:G,7,0)</f>
        <v>Jefe</v>
      </c>
      <c r="O906">
        <f>VLOOKUP(D906,Vendedores!A:H,8,0)</f>
        <v>3</v>
      </c>
      <c r="P906" s="18">
        <f t="shared" si="158"/>
        <v>28</v>
      </c>
      <c r="Q906" s="9">
        <f t="shared" si="154"/>
        <v>14</v>
      </c>
      <c r="R906" s="9">
        <f t="shared" si="164"/>
        <v>14</v>
      </c>
      <c r="S906" s="9">
        <f t="shared" si="159"/>
        <v>14</v>
      </c>
      <c r="T906" s="9">
        <f>VLOOKUP(O906,Comisiones!A:N,HLOOKUP(G906,Comisiones!$1:$7,2,0),0)</f>
        <v>0.15</v>
      </c>
      <c r="U906" s="9">
        <f t="shared" si="155"/>
        <v>616</v>
      </c>
      <c r="V906" s="9">
        <f t="shared" si="160"/>
        <v>308</v>
      </c>
      <c r="W906" s="9">
        <f t="shared" si="161"/>
        <v>92.399999999999991</v>
      </c>
      <c r="X906" s="9">
        <f t="shared" si="162"/>
        <v>215.60000000000002</v>
      </c>
      <c r="Y906" s="11">
        <f t="shared" si="163"/>
        <v>0.35000000000000003</v>
      </c>
    </row>
    <row r="907" spans="1:25" x14ac:dyDescent="0.2">
      <c r="A907" s="2">
        <v>906</v>
      </c>
      <c r="B907" s="3">
        <v>45229</v>
      </c>
      <c r="C907" s="2">
        <v>7</v>
      </c>
      <c r="D907" s="2">
        <v>25</v>
      </c>
      <c r="E907" s="2">
        <v>12</v>
      </c>
      <c r="F907" t="str">
        <f t="shared" si="156"/>
        <v>Monday</v>
      </c>
      <c r="G907" t="str">
        <f t="shared" si="157"/>
        <v>October</v>
      </c>
      <c r="H907" t="str">
        <f>VLOOKUP(C907,Productos!A:B,2,0)</f>
        <v>Producto G</v>
      </c>
      <c r="I907">
        <f>VLOOKUP(Ventas!C907,Productos!A:C,3,0)</f>
        <v>17</v>
      </c>
      <c r="J907">
        <f>VLOOKUP(C907,Productos!$A$1:$D$11,4,0)</f>
        <v>34</v>
      </c>
      <c r="K907" s="7" t="str">
        <f>VLOOKUP(D907,Vendedores!$A$1:$F$5000,6,0)</f>
        <v>Perez, Laura</v>
      </c>
      <c r="L907" s="7">
        <f>VLOOKUP(D907,Vendedores!$A$1:$E$50000,5,0)</f>
        <v>3586</v>
      </c>
      <c r="M907">
        <f>VLOOKUP(D907,Vendedores!A:F,2,FALSE)</f>
        <v>6</v>
      </c>
      <c r="N907" s="7" t="str">
        <f>VLOOKUP(Ventas!D907,Vendedores!A:G,7,0)</f>
        <v>Vendedor Ssr</v>
      </c>
      <c r="O907">
        <f>VLOOKUP(D907,Vendedores!A:H,8,0)</f>
        <v>2</v>
      </c>
      <c r="P907" s="18">
        <f t="shared" si="158"/>
        <v>34</v>
      </c>
      <c r="Q907" s="9">
        <f t="shared" si="154"/>
        <v>17</v>
      </c>
      <c r="R907" s="9">
        <f t="shared" si="164"/>
        <v>17</v>
      </c>
      <c r="S907" s="9">
        <f t="shared" si="159"/>
        <v>17</v>
      </c>
      <c r="T907" s="9">
        <f>VLOOKUP(O907,Comisiones!A:N,HLOOKUP(G907,Comisiones!$1:$7,2,0),0)</f>
        <v>0.14000000000000001</v>
      </c>
      <c r="U907" s="9">
        <f t="shared" si="155"/>
        <v>408</v>
      </c>
      <c r="V907" s="9">
        <f t="shared" si="160"/>
        <v>204</v>
      </c>
      <c r="W907" s="9">
        <f t="shared" si="161"/>
        <v>57.120000000000005</v>
      </c>
      <c r="X907" s="9">
        <f t="shared" si="162"/>
        <v>146.88</v>
      </c>
      <c r="Y907" s="11">
        <f t="shared" si="163"/>
        <v>0.36</v>
      </c>
    </row>
    <row r="908" spans="1:25" x14ac:dyDescent="0.2">
      <c r="A908" s="2">
        <v>595</v>
      </c>
      <c r="B908" s="3">
        <v>45126</v>
      </c>
      <c r="C908" s="2">
        <v>2</v>
      </c>
      <c r="D908" s="2">
        <v>5</v>
      </c>
      <c r="E908" s="2">
        <v>12</v>
      </c>
      <c r="F908" t="str">
        <f t="shared" si="156"/>
        <v>Wednesday</v>
      </c>
      <c r="G908" t="str">
        <f t="shared" si="157"/>
        <v>July</v>
      </c>
      <c r="H908" t="str">
        <f>VLOOKUP(C908,Productos!A:B,2,0)</f>
        <v>Producto B</v>
      </c>
      <c r="I908">
        <f>VLOOKUP(Ventas!C908,Productos!A:C,3,0)</f>
        <v>14</v>
      </c>
      <c r="J908">
        <f>VLOOKUP(C908,Productos!$A$1:$D$11,4,0)</f>
        <v>28</v>
      </c>
      <c r="K908" s="7" t="str">
        <f>VLOOKUP(D908,Vendedores!$A$1:$F$5000,6,0)</f>
        <v>Lopez, Laura</v>
      </c>
      <c r="L908" s="7">
        <f>VLOOKUP(D908,Vendedores!$A$1:$E$50000,5,0)</f>
        <v>3037</v>
      </c>
      <c r="M908">
        <f>VLOOKUP(D908,Vendedores!A:F,2,FALSE)</f>
        <v>6</v>
      </c>
      <c r="N908" s="7" t="str">
        <f>VLOOKUP(Ventas!D908,Vendedores!A:G,7,0)</f>
        <v>Vendedor Ssr</v>
      </c>
      <c r="O908">
        <f>VLOOKUP(D908,Vendedores!A:H,8,0)</f>
        <v>2</v>
      </c>
      <c r="P908" s="18">
        <f t="shared" si="158"/>
        <v>28</v>
      </c>
      <c r="Q908" s="9">
        <f t="shared" si="154"/>
        <v>14.700000000000001</v>
      </c>
      <c r="R908" s="9">
        <f t="shared" si="164"/>
        <v>14</v>
      </c>
      <c r="S908" s="9">
        <f t="shared" si="159"/>
        <v>14.700000000000001</v>
      </c>
      <c r="T908" s="9">
        <f>VLOOKUP(O908,Comisiones!A:N,HLOOKUP(G908,Comisiones!$1:$7,2,0),0)</f>
        <v>0.18</v>
      </c>
      <c r="U908" s="9">
        <f t="shared" si="155"/>
        <v>336</v>
      </c>
      <c r="V908" s="9">
        <f t="shared" si="160"/>
        <v>176.4</v>
      </c>
      <c r="W908" s="9">
        <f t="shared" si="161"/>
        <v>60.48</v>
      </c>
      <c r="X908" s="9">
        <f t="shared" si="162"/>
        <v>99.12</v>
      </c>
      <c r="Y908" s="11">
        <f t="shared" si="163"/>
        <v>0.29500000000000004</v>
      </c>
    </row>
    <row r="909" spans="1:25" x14ac:dyDescent="0.2">
      <c r="A909" s="2">
        <v>908</v>
      </c>
      <c r="B909" s="3">
        <v>45230</v>
      </c>
      <c r="C909" s="2">
        <v>9</v>
      </c>
      <c r="D909" s="2">
        <v>21</v>
      </c>
      <c r="E909" s="2">
        <v>7</v>
      </c>
      <c r="F909" t="str">
        <f t="shared" si="156"/>
        <v>Tuesday</v>
      </c>
      <c r="G909" t="str">
        <f t="shared" si="157"/>
        <v>October</v>
      </c>
      <c r="H909" t="str">
        <f>VLOOKUP(C909,Productos!A:B,2,0)</f>
        <v>Producto I</v>
      </c>
      <c r="I909">
        <f>VLOOKUP(Ventas!C909,Productos!A:C,3,0)</f>
        <v>26</v>
      </c>
      <c r="J909">
        <f>VLOOKUP(C909,Productos!$A$1:$D$11,4,0)</f>
        <v>52</v>
      </c>
      <c r="K909" s="7" t="str">
        <f>VLOOKUP(D909,Vendedores!$A$1:$F$5000,6,0)</f>
        <v>Fernandez, Juan</v>
      </c>
      <c r="L909" s="7">
        <f>VLOOKUP(D909,Vendedores!$A$1:$E$50000,5,0)</f>
        <v>2616</v>
      </c>
      <c r="M909">
        <f>VLOOKUP(D909,Vendedores!A:F,2,FALSE)</f>
        <v>7</v>
      </c>
      <c r="N909" s="7" t="str">
        <f>VLOOKUP(Ventas!D909,Vendedores!A:G,7,0)</f>
        <v>Vendedor Jr</v>
      </c>
      <c r="O909">
        <f>VLOOKUP(D909,Vendedores!A:H,8,0)</f>
        <v>2</v>
      </c>
      <c r="P909" s="18">
        <f t="shared" si="158"/>
        <v>52</v>
      </c>
      <c r="Q909" s="9">
        <f t="shared" si="154"/>
        <v>26</v>
      </c>
      <c r="R909" s="9">
        <f t="shared" si="164"/>
        <v>26</v>
      </c>
      <c r="S909" s="9">
        <f t="shared" si="159"/>
        <v>26</v>
      </c>
      <c r="T909" s="9">
        <f>VLOOKUP(O909,Comisiones!A:N,HLOOKUP(G909,Comisiones!$1:$7,2,0),0)</f>
        <v>0.14000000000000001</v>
      </c>
      <c r="U909" s="9">
        <f t="shared" si="155"/>
        <v>364</v>
      </c>
      <c r="V909" s="9">
        <f t="shared" si="160"/>
        <v>182</v>
      </c>
      <c r="W909" s="9">
        <f t="shared" si="161"/>
        <v>50.960000000000008</v>
      </c>
      <c r="X909" s="9">
        <f t="shared" si="162"/>
        <v>131.04</v>
      </c>
      <c r="Y909" s="11">
        <f t="shared" si="163"/>
        <v>0.36</v>
      </c>
    </row>
    <row r="910" spans="1:25" x14ac:dyDescent="0.2">
      <c r="A910" s="2">
        <v>909</v>
      </c>
      <c r="B910" s="3">
        <v>45230</v>
      </c>
      <c r="C910" s="2">
        <v>9</v>
      </c>
      <c r="D910" s="2">
        <v>20</v>
      </c>
      <c r="E910" s="2">
        <v>22</v>
      </c>
      <c r="F910" t="str">
        <f t="shared" si="156"/>
        <v>Tuesday</v>
      </c>
      <c r="G910" t="str">
        <f t="shared" si="157"/>
        <v>October</v>
      </c>
      <c r="H910" t="str">
        <f>VLOOKUP(C910,Productos!A:B,2,0)</f>
        <v>Producto I</v>
      </c>
      <c r="I910">
        <f>VLOOKUP(Ventas!C910,Productos!A:C,3,0)</f>
        <v>26</v>
      </c>
      <c r="J910">
        <f>VLOOKUP(C910,Productos!$A$1:$D$11,4,0)</f>
        <v>52</v>
      </c>
      <c r="K910" s="7" t="str">
        <f>VLOOKUP(D910,Vendedores!$A$1:$F$5000,6,0)</f>
        <v>Gonzalez, Carmen</v>
      </c>
      <c r="L910" s="7">
        <f>VLOOKUP(D910,Vendedores!$A$1:$E$50000,5,0)</f>
        <v>3522</v>
      </c>
      <c r="M910">
        <f>VLOOKUP(D910,Vendedores!A:F,2,FALSE)</f>
        <v>6</v>
      </c>
      <c r="N910" s="7" t="str">
        <f>VLOOKUP(Ventas!D910,Vendedores!A:G,7,0)</f>
        <v>Vendedor Ssr</v>
      </c>
      <c r="O910">
        <f>VLOOKUP(D910,Vendedores!A:H,8,0)</f>
        <v>2</v>
      </c>
      <c r="P910" s="18">
        <f t="shared" si="158"/>
        <v>52</v>
      </c>
      <c r="Q910" s="9">
        <f t="shared" si="154"/>
        <v>26</v>
      </c>
      <c r="R910" s="9">
        <f t="shared" si="164"/>
        <v>26</v>
      </c>
      <c r="S910" s="9">
        <f t="shared" si="159"/>
        <v>26</v>
      </c>
      <c r="T910" s="9">
        <f>VLOOKUP(O910,Comisiones!A:N,HLOOKUP(G910,Comisiones!$1:$7,2,0),0)</f>
        <v>0.14000000000000001</v>
      </c>
      <c r="U910" s="9">
        <f t="shared" si="155"/>
        <v>1144</v>
      </c>
      <c r="V910" s="9">
        <f t="shared" si="160"/>
        <v>572</v>
      </c>
      <c r="W910" s="9">
        <f t="shared" si="161"/>
        <v>160.16000000000003</v>
      </c>
      <c r="X910" s="9">
        <f t="shared" si="162"/>
        <v>411.83999999999992</v>
      </c>
      <c r="Y910" s="11">
        <f t="shared" si="163"/>
        <v>0.35999999999999993</v>
      </c>
    </row>
    <row r="911" spans="1:25" x14ac:dyDescent="0.2">
      <c r="A911" s="2">
        <v>910</v>
      </c>
      <c r="B911" s="3">
        <v>45231</v>
      </c>
      <c r="C911" s="2">
        <v>6</v>
      </c>
      <c r="D911" s="2">
        <v>33</v>
      </c>
      <c r="E911" s="2">
        <v>17</v>
      </c>
      <c r="F911" t="str">
        <f t="shared" si="156"/>
        <v>Wednesday</v>
      </c>
      <c r="G911" t="str">
        <f t="shared" si="157"/>
        <v>November</v>
      </c>
      <c r="H911" t="str">
        <f>VLOOKUP(C911,Productos!A:B,2,0)</f>
        <v>Producto F</v>
      </c>
      <c r="I911">
        <f>VLOOKUP(Ventas!C911,Productos!A:C,3,0)</f>
        <v>16</v>
      </c>
      <c r="J911">
        <f>VLOOKUP(C911,Productos!$A$1:$D$11,4,0)</f>
        <v>32</v>
      </c>
      <c r="K911" s="7" t="str">
        <f>VLOOKUP(D911,Vendedores!$A$1:$F$5000,6,0)</f>
        <v>Martin, Josefa</v>
      </c>
      <c r="L911" s="7">
        <f>VLOOKUP(D911,Vendedores!$A$1:$E$50000,5,0)</f>
        <v>4217</v>
      </c>
      <c r="M911">
        <f>VLOOKUP(D911,Vendedores!A:F,2,FALSE)</f>
        <v>5</v>
      </c>
      <c r="N911" s="7" t="str">
        <f>VLOOKUP(Ventas!D911,Vendedores!A:G,7,0)</f>
        <v>Vendedor Sr</v>
      </c>
      <c r="O911">
        <f>VLOOKUP(D911,Vendedores!A:H,8,0)</f>
        <v>2</v>
      </c>
      <c r="P911" s="18">
        <f t="shared" si="158"/>
        <v>32</v>
      </c>
      <c r="Q911" s="9">
        <f t="shared" si="154"/>
        <v>16</v>
      </c>
      <c r="R911" s="9">
        <f t="shared" si="164"/>
        <v>16</v>
      </c>
      <c r="S911" s="9">
        <f t="shared" si="159"/>
        <v>16</v>
      </c>
      <c r="T911" s="9">
        <f>VLOOKUP(O911,Comisiones!A:N,HLOOKUP(G911,Comisiones!$1:$7,2,0),0)</f>
        <v>0.17</v>
      </c>
      <c r="U911" s="9">
        <f t="shared" si="155"/>
        <v>544</v>
      </c>
      <c r="V911" s="9">
        <f t="shared" si="160"/>
        <v>272</v>
      </c>
      <c r="W911" s="9">
        <f t="shared" si="161"/>
        <v>92.48</v>
      </c>
      <c r="X911" s="9">
        <f t="shared" si="162"/>
        <v>179.51999999999998</v>
      </c>
      <c r="Y911" s="11">
        <f t="shared" si="163"/>
        <v>0.32999999999999996</v>
      </c>
    </row>
    <row r="912" spans="1:25" x14ac:dyDescent="0.2">
      <c r="A912" s="2">
        <v>911</v>
      </c>
      <c r="B912" s="3">
        <v>45231</v>
      </c>
      <c r="C912" s="2">
        <v>8</v>
      </c>
      <c r="D912" s="2">
        <v>4</v>
      </c>
      <c r="E912" s="2">
        <v>13</v>
      </c>
      <c r="F912" t="str">
        <f t="shared" si="156"/>
        <v>Wednesday</v>
      </c>
      <c r="G912" t="str">
        <f t="shared" si="157"/>
        <v>November</v>
      </c>
      <c r="H912" t="str">
        <f>VLOOKUP(C912,Productos!A:B,2,0)</f>
        <v>Producto H</v>
      </c>
      <c r="I912">
        <f>VLOOKUP(Ventas!C912,Productos!A:C,3,0)</f>
        <v>14</v>
      </c>
      <c r="J912">
        <f>VLOOKUP(C912,Productos!$A$1:$D$11,4,0)</f>
        <v>28</v>
      </c>
      <c r="K912" s="7" t="str">
        <f>VLOOKUP(D912,Vendedores!$A$1:$F$5000,6,0)</f>
        <v>Fernandez, Isabel</v>
      </c>
      <c r="L912" s="7">
        <f>VLOOKUP(D912,Vendedores!$A$1:$E$50000,5,0)</f>
        <v>4345</v>
      </c>
      <c r="M912">
        <f>VLOOKUP(D912,Vendedores!A:F,2,FALSE)</f>
        <v>5</v>
      </c>
      <c r="N912" s="7" t="str">
        <f>VLOOKUP(Ventas!D912,Vendedores!A:G,7,0)</f>
        <v>Vendedor Sr</v>
      </c>
      <c r="O912">
        <f>VLOOKUP(D912,Vendedores!A:H,8,0)</f>
        <v>2</v>
      </c>
      <c r="P912" s="18">
        <f t="shared" si="158"/>
        <v>28</v>
      </c>
      <c r="Q912" s="9">
        <f t="shared" si="154"/>
        <v>14</v>
      </c>
      <c r="R912" s="9">
        <f t="shared" si="164"/>
        <v>14</v>
      </c>
      <c r="S912" s="9">
        <f t="shared" si="159"/>
        <v>14</v>
      </c>
      <c r="T912" s="9">
        <f>VLOOKUP(O912,Comisiones!A:N,HLOOKUP(G912,Comisiones!$1:$7,2,0),0)</f>
        <v>0.17</v>
      </c>
      <c r="U912" s="9">
        <f t="shared" si="155"/>
        <v>364</v>
      </c>
      <c r="V912" s="9">
        <f t="shared" si="160"/>
        <v>182</v>
      </c>
      <c r="W912" s="9">
        <f t="shared" si="161"/>
        <v>61.88</v>
      </c>
      <c r="X912" s="9">
        <f t="shared" si="162"/>
        <v>120.12</v>
      </c>
      <c r="Y912" s="11">
        <f t="shared" si="163"/>
        <v>0.33</v>
      </c>
    </row>
    <row r="913" spans="1:25" x14ac:dyDescent="0.2">
      <c r="A913" s="2">
        <v>912</v>
      </c>
      <c r="B913" s="3">
        <v>45231</v>
      </c>
      <c r="C913" s="2">
        <v>7</v>
      </c>
      <c r="D913" s="2">
        <v>27</v>
      </c>
      <c r="E913" s="2">
        <v>17</v>
      </c>
      <c r="F913" t="str">
        <f t="shared" si="156"/>
        <v>Wednesday</v>
      </c>
      <c r="G913" t="str">
        <f t="shared" si="157"/>
        <v>November</v>
      </c>
      <c r="H913" t="str">
        <f>VLOOKUP(C913,Productos!A:B,2,0)</f>
        <v>Producto G</v>
      </c>
      <c r="I913">
        <f>VLOOKUP(Ventas!C913,Productos!A:C,3,0)</f>
        <v>17</v>
      </c>
      <c r="J913">
        <f>VLOOKUP(C913,Productos!$A$1:$D$11,4,0)</f>
        <v>34</v>
      </c>
      <c r="K913" s="7" t="str">
        <f>VLOOKUP(D913,Vendedores!$A$1:$F$5000,6,0)</f>
        <v>Martin, Antonio</v>
      </c>
      <c r="L913" s="7">
        <f>VLOOKUP(D913,Vendedores!$A$1:$E$50000,5,0)</f>
        <v>1057</v>
      </c>
      <c r="M913">
        <f>VLOOKUP(D913,Vendedores!A:F,2,FALSE)</f>
        <v>8</v>
      </c>
      <c r="N913" s="7" t="str">
        <f>VLOOKUP(Ventas!D913,Vendedores!A:G,7,0)</f>
        <v>Pasante</v>
      </c>
      <c r="O913">
        <f>VLOOKUP(D913,Vendedores!A:H,8,0)</f>
        <v>1</v>
      </c>
      <c r="P913" s="18">
        <f t="shared" si="158"/>
        <v>34</v>
      </c>
      <c r="Q913" s="9">
        <f t="shared" si="154"/>
        <v>17</v>
      </c>
      <c r="R913" s="9">
        <f t="shared" si="164"/>
        <v>17</v>
      </c>
      <c r="S913" s="9">
        <f t="shared" si="159"/>
        <v>17</v>
      </c>
      <c r="T913" s="9">
        <f>VLOOKUP(O913,Comisiones!A:N,HLOOKUP(G913,Comisiones!$1:$7,2,0),0)</f>
        <v>0.15</v>
      </c>
      <c r="U913" s="9">
        <f t="shared" si="155"/>
        <v>578</v>
      </c>
      <c r="V913" s="9">
        <f t="shared" si="160"/>
        <v>289</v>
      </c>
      <c r="W913" s="9">
        <f t="shared" si="161"/>
        <v>86.7</v>
      </c>
      <c r="X913" s="9">
        <f t="shared" si="162"/>
        <v>202.3</v>
      </c>
      <c r="Y913" s="11">
        <f t="shared" si="163"/>
        <v>0.35000000000000003</v>
      </c>
    </row>
    <row r="914" spans="1:25" x14ac:dyDescent="0.2">
      <c r="A914" s="2">
        <v>913</v>
      </c>
      <c r="B914" s="3">
        <v>45232</v>
      </c>
      <c r="C914" s="2">
        <v>3</v>
      </c>
      <c r="D914" s="2">
        <v>15</v>
      </c>
      <c r="E914" s="2">
        <v>21</v>
      </c>
      <c r="F914" t="str">
        <f t="shared" si="156"/>
        <v>Thursday</v>
      </c>
      <c r="G914" t="str">
        <f t="shared" si="157"/>
        <v>November</v>
      </c>
      <c r="H914" t="str">
        <f>VLOOKUP(C914,Productos!A:B,2,0)</f>
        <v>Producto C</v>
      </c>
      <c r="I914">
        <f>VLOOKUP(Ventas!C914,Productos!A:C,3,0)</f>
        <v>23</v>
      </c>
      <c r="J914">
        <f>VLOOKUP(C914,Productos!$A$1:$D$11,4,0)</f>
        <v>46</v>
      </c>
      <c r="K914" s="7" t="str">
        <f>VLOOKUP(D914,Vendedores!$A$1:$F$5000,6,0)</f>
        <v>Gomez, David</v>
      </c>
      <c r="L914" s="7">
        <f>VLOOKUP(D914,Vendedores!$A$1:$E$50000,5,0)</f>
        <v>1821</v>
      </c>
      <c r="M914">
        <f>VLOOKUP(D914,Vendedores!A:F,2,FALSE)</f>
        <v>8</v>
      </c>
      <c r="N914" s="7" t="str">
        <f>VLOOKUP(Ventas!D914,Vendedores!A:G,7,0)</f>
        <v>Pasante</v>
      </c>
      <c r="O914">
        <f>VLOOKUP(D914,Vendedores!A:H,8,0)</f>
        <v>1</v>
      </c>
      <c r="P914" s="18">
        <f t="shared" si="158"/>
        <v>46</v>
      </c>
      <c r="Q914" s="9">
        <f t="shared" si="154"/>
        <v>23</v>
      </c>
      <c r="R914" s="9">
        <f t="shared" si="164"/>
        <v>23</v>
      </c>
      <c r="S914" s="9">
        <f t="shared" si="159"/>
        <v>23</v>
      </c>
      <c r="T914" s="9">
        <f>VLOOKUP(O914,Comisiones!A:N,HLOOKUP(G914,Comisiones!$1:$7,2,0),0)</f>
        <v>0.15</v>
      </c>
      <c r="U914" s="9">
        <f t="shared" si="155"/>
        <v>966</v>
      </c>
      <c r="V914" s="9">
        <f t="shared" si="160"/>
        <v>483</v>
      </c>
      <c r="W914" s="9">
        <f t="shared" si="161"/>
        <v>144.9</v>
      </c>
      <c r="X914" s="9">
        <f t="shared" si="162"/>
        <v>338.1</v>
      </c>
      <c r="Y914" s="11">
        <f t="shared" si="163"/>
        <v>0.35000000000000003</v>
      </c>
    </row>
    <row r="915" spans="1:25" x14ac:dyDescent="0.2">
      <c r="A915" s="2">
        <v>914</v>
      </c>
      <c r="B915" s="3">
        <v>45232</v>
      </c>
      <c r="C915" s="2">
        <v>9</v>
      </c>
      <c r="D915" s="2">
        <v>7</v>
      </c>
      <c r="E915" s="2">
        <v>17</v>
      </c>
      <c r="F915" t="str">
        <f t="shared" si="156"/>
        <v>Thursday</v>
      </c>
      <c r="G915" t="str">
        <f t="shared" si="157"/>
        <v>November</v>
      </c>
      <c r="H915" t="str">
        <f>VLOOKUP(C915,Productos!A:B,2,0)</f>
        <v>Producto I</v>
      </c>
      <c r="I915">
        <f>VLOOKUP(Ventas!C915,Productos!A:C,3,0)</f>
        <v>26</v>
      </c>
      <c r="J915">
        <f>VLOOKUP(C915,Productos!$A$1:$D$11,4,0)</f>
        <v>52</v>
      </c>
      <c r="K915" s="7" t="str">
        <f>VLOOKUP(D915,Vendedores!$A$1:$F$5000,6,0)</f>
        <v>Sanchez, Antonio</v>
      </c>
      <c r="L915" s="7">
        <f>VLOOKUP(D915,Vendedores!$A$1:$E$50000,5,0)</f>
        <v>1810</v>
      </c>
      <c r="M915">
        <f>VLOOKUP(D915,Vendedores!A:F,2,FALSE)</f>
        <v>8</v>
      </c>
      <c r="N915" s="7" t="str">
        <f>VLOOKUP(Ventas!D915,Vendedores!A:G,7,0)</f>
        <v>Pasante</v>
      </c>
      <c r="O915">
        <f>VLOOKUP(D915,Vendedores!A:H,8,0)</f>
        <v>1</v>
      </c>
      <c r="P915" s="18">
        <f t="shared" si="158"/>
        <v>52</v>
      </c>
      <c r="Q915" s="9">
        <f t="shared" si="154"/>
        <v>26</v>
      </c>
      <c r="R915" s="9">
        <f t="shared" si="164"/>
        <v>26</v>
      </c>
      <c r="S915" s="9">
        <f t="shared" si="159"/>
        <v>26</v>
      </c>
      <c r="T915" s="9">
        <f>VLOOKUP(O915,Comisiones!A:N,HLOOKUP(G915,Comisiones!$1:$7,2,0),0)</f>
        <v>0.15</v>
      </c>
      <c r="U915" s="9">
        <f t="shared" si="155"/>
        <v>884</v>
      </c>
      <c r="V915" s="9">
        <f t="shared" si="160"/>
        <v>442</v>
      </c>
      <c r="W915" s="9">
        <f t="shared" si="161"/>
        <v>132.6</v>
      </c>
      <c r="X915" s="9">
        <f t="shared" si="162"/>
        <v>309.39999999999998</v>
      </c>
      <c r="Y915" s="11">
        <f t="shared" si="163"/>
        <v>0.35</v>
      </c>
    </row>
    <row r="916" spans="1:25" x14ac:dyDescent="0.2">
      <c r="A916" s="2">
        <v>915</v>
      </c>
      <c r="B916" s="3">
        <v>45232</v>
      </c>
      <c r="C916" s="2">
        <v>10</v>
      </c>
      <c r="D916" s="2">
        <v>1</v>
      </c>
      <c r="E916" s="2">
        <v>13</v>
      </c>
      <c r="F916" t="str">
        <f t="shared" si="156"/>
        <v>Thursday</v>
      </c>
      <c r="G916" t="str">
        <f t="shared" si="157"/>
        <v>November</v>
      </c>
      <c r="H916" t="str">
        <f>VLOOKUP(C916,Productos!A:B,2,0)</f>
        <v>Producto J</v>
      </c>
      <c r="I916">
        <f>VLOOKUP(Ventas!C916,Productos!A:C,3,0)</f>
        <v>29</v>
      </c>
      <c r="J916">
        <f>VLOOKUP(C916,Productos!$A$1:$D$11,4,0)</f>
        <v>58</v>
      </c>
      <c r="K916" s="7" t="str">
        <f>VLOOKUP(D916,Vendedores!$A$1:$F$5000,6,0)</f>
        <v>Garcia, Juan</v>
      </c>
      <c r="L916" s="7">
        <f>VLOOKUP(D916,Vendedores!$A$1:$E$50000,5,0)</f>
        <v>7402</v>
      </c>
      <c r="M916">
        <f>VLOOKUP(D916,Vendedores!A:F,2,FALSE)</f>
        <v>7</v>
      </c>
      <c r="N916" s="7" t="str">
        <f>VLOOKUP(Ventas!D916,Vendedores!A:G,7,0)</f>
        <v>Vendedor Jr</v>
      </c>
      <c r="O916">
        <f>VLOOKUP(D916,Vendedores!A:H,8,0)</f>
        <v>2</v>
      </c>
      <c r="P916" s="18">
        <f t="shared" si="158"/>
        <v>58</v>
      </c>
      <c r="Q916" s="9">
        <f t="shared" si="154"/>
        <v>29</v>
      </c>
      <c r="R916" s="9">
        <f t="shared" si="164"/>
        <v>29</v>
      </c>
      <c r="S916" s="9">
        <f t="shared" si="159"/>
        <v>29</v>
      </c>
      <c r="T916" s="9">
        <f>VLOOKUP(O916,Comisiones!A:N,HLOOKUP(G916,Comisiones!$1:$7,2,0),0)</f>
        <v>0.17</v>
      </c>
      <c r="U916" s="9">
        <f t="shared" si="155"/>
        <v>754</v>
      </c>
      <c r="V916" s="9">
        <f t="shared" si="160"/>
        <v>377</v>
      </c>
      <c r="W916" s="9">
        <f t="shared" si="161"/>
        <v>128.18</v>
      </c>
      <c r="X916" s="9">
        <f t="shared" si="162"/>
        <v>248.82</v>
      </c>
      <c r="Y916" s="11">
        <f t="shared" si="163"/>
        <v>0.33</v>
      </c>
    </row>
    <row r="917" spans="1:25" x14ac:dyDescent="0.2">
      <c r="A917" s="2">
        <v>916</v>
      </c>
      <c r="B917" s="3">
        <v>45233</v>
      </c>
      <c r="C917" s="2">
        <v>9</v>
      </c>
      <c r="D917" s="2">
        <v>26</v>
      </c>
      <c r="E917" s="2">
        <v>14</v>
      </c>
      <c r="F917" t="str">
        <f t="shared" si="156"/>
        <v>Friday</v>
      </c>
      <c r="G917" t="str">
        <f t="shared" si="157"/>
        <v>November</v>
      </c>
      <c r="H917" t="str">
        <f>VLOOKUP(C917,Productos!A:B,2,0)</f>
        <v>Producto I</v>
      </c>
      <c r="I917">
        <f>VLOOKUP(Ventas!C917,Productos!A:C,3,0)</f>
        <v>26</v>
      </c>
      <c r="J917">
        <f>VLOOKUP(C917,Productos!$A$1:$D$11,4,0)</f>
        <v>52</v>
      </c>
      <c r="K917" s="7" t="str">
        <f>VLOOKUP(D917,Vendedores!$A$1:$F$5000,6,0)</f>
        <v>Gomez, Pilar</v>
      </c>
      <c r="L917" s="7">
        <f>VLOOKUP(D917,Vendedores!$A$1:$E$50000,5,0)</f>
        <v>2557</v>
      </c>
      <c r="M917">
        <f>VLOOKUP(D917,Vendedores!A:F,2,FALSE)</f>
        <v>7</v>
      </c>
      <c r="N917" s="7" t="str">
        <f>VLOOKUP(Ventas!D917,Vendedores!A:G,7,0)</f>
        <v>Vendedor Jr</v>
      </c>
      <c r="O917">
        <f>VLOOKUP(D917,Vendedores!A:H,8,0)</f>
        <v>2</v>
      </c>
      <c r="P917" s="18">
        <f t="shared" si="158"/>
        <v>52</v>
      </c>
      <c r="Q917" s="9">
        <f t="shared" si="154"/>
        <v>26</v>
      </c>
      <c r="R917" s="9">
        <f t="shared" si="164"/>
        <v>26</v>
      </c>
      <c r="S917" s="9">
        <f t="shared" si="159"/>
        <v>26</v>
      </c>
      <c r="T917" s="9">
        <f>VLOOKUP(O917,Comisiones!A:N,HLOOKUP(G917,Comisiones!$1:$7,2,0),0)</f>
        <v>0.17</v>
      </c>
      <c r="U917" s="9">
        <f t="shared" si="155"/>
        <v>728</v>
      </c>
      <c r="V917" s="9">
        <f t="shared" si="160"/>
        <v>364</v>
      </c>
      <c r="W917" s="9">
        <f t="shared" si="161"/>
        <v>123.76</v>
      </c>
      <c r="X917" s="9">
        <f t="shared" si="162"/>
        <v>240.24</v>
      </c>
      <c r="Y917" s="11">
        <f t="shared" si="163"/>
        <v>0.33</v>
      </c>
    </row>
    <row r="918" spans="1:25" x14ac:dyDescent="0.2">
      <c r="A918" s="2">
        <v>917</v>
      </c>
      <c r="B918" s="3">
        <v>45233</v>
      </c>
      <c r="C918" s="2">
        <v>6</v>
      </c>
      <c r="D918" s="2">
        <v>34</v>
      </c>
      <c r="E918" s="2">
        <v>16</v>
      </c>
      <c r="F918" t="str">
        <f t="shared" si="156"/>
        <v>Friday</v>
      </c>
      <c r="G918" t="str">
        <f t="shared" si="157"/>
        <v>November</v>
      </c>
      <c r="H918" t="str">
        <f>VLOOKUP(C918,Productos!A:B,2,0)</f>
        <v>Producto F</v>
      </c>
      <c r="I918">
        <f>VLOOKUP(Ventas!C918,Productos!A:C,3,0)</f>
        <v>16</v>
      </c>
      <c r="J918">
        <f>VLOOKUP(C918,Productos!$A$1:$D$11,4,0)</f>
        <v>32</v>
      </c>
      <c r="K918" s="7" t="str">
        <f>VLOOKUP(D918,Vendedores!$A$1:$F$5000,6,0)</f>
        <v>Lopez, Teresa</v>
      </c>
      <c r="L918" s="7">
        <f>VLOOKUP(D918,Vendedores!$A$1:$E$50000,5,0)</f>
        <v>3680</v>
      </c>
      <c r="M918">
        <f>VLOOKUP(D918,Vendedores!A:F,2,FALSE)</f>
        <v>6</v>
      </c>
      <c r="N918" s="7" t="str">
        <f>VLOOKUP(Ventas!D918,Vendedores!A:G,7,0)</f>
        <v>Vendedor Ssr</v>
      </c>
      <c r="O918">
        <f>VLOOKUP(D918,Vendedores!A:H,8,0)</f>
        <v>2</v>
      </c>
      <c r="P918" s="18">
        <f t="shared" si="158"/>
        <v>32</v>
      </c>
      <c r="Q918" s="9">
        <f t="shared" si="154"/>
        <v>16</v>
      </c>
      <c r="R918" s="9">
        <f t="shared" si="164"/>
        <v>16</v>
      </c>
      <c r="S918" s="9">
        <f t="shared" si="159"/>
        <v>16</v>
      </c>
      <c r="T918" s="9">
        <f>VLOOKUP(O918,Comisiones!A:N,HLOOKUP(G918,Comisiones!$1:$7,2,0),0)</f>
        <v>0.17</v>
      </c>
      <c r="U918" s="9">
        <f t="shared" si="155"/>
        <v>512</v>
      </c>
      <c r="V918" s="9">
        <f t="shared" si="160"/>
        <v>256</v>
      </c>
      <c r="W918" s="9">
        <f t="shared" si="161"/>
        <v>87.04</v>
      </c>
      <c r="X918" s="9">
        <f t="shared" si="162"/>
        <v>168.95999999999998</v>
      </c>
      <c r="Y918" s="11">
        <f t="shared" si="163"/>
        <v>0.32999999999999996</v>
      </c>
    </row>
    <row r="919" spans="1:25" x14ac:dyDescent="0.2">
      <c r="A919" s="2">
        <v>918</v>
      </c>
      <c r="B919" s="3">
        <v>45233</v>
      </c>
      <c r="C919" s="2">
        <v>4</v>
      </c>
      <c r="D919" s="2">
        <v>8</v>
      </c>
      <c r="E919" s="2">
        <v>13</v>
      </c>
      <c r="F919" t="str">
        <f t="shared" si="156"/>
        <v>Friday</v>
      </c>
      <c r="G919" t="str">
        <f t="shared" si="157"/>
        <v>November</v>
      </c>
      <c r="H919" t="str">
        <f>VLOOKUP(C919,Productos!A:B,2,0)</f>
        <v>Producto D</v>
      </c>
      <c r="I919">
        <f>VLOOKUP(Ventas!C919,Productos!A:C,3,0)</f>
        <v>14</v>
      </c>
      <c r="J919">
        <f>VLOOKUP(C919,Productos!$A$1:$D$11,4,0)</f>
        <v>28</v>
      </c>
      <c r="K919" s="7" t="str">
        <f>VLOOKUP(D919,Vendedores!$A$1:$F$5000,6,0)</f>
        <v>Perez, Manuel</v>
      </c>
      <c r="L919" s="7">
        <f>VLOOKUP(D919,Vendedores!$A$1:$E$50000,5,0)</f>
        <v>6768</v>
      </c>
      <c r="M919">
        <f>VLOOKUP(D919,Vendedores!A:F,2,FALSE)</f>
        <v>3</v>
      </c>
      <c r="N919" s="7" t="str">
        <f>VLOOKUP(Ventas!D919,Vendedores!A:G,7,0)</f>
        <v>Gerente</v>
      </c>
      <c r="O919">
        <f>VLOOKUP(D919,Vendedores!A:H,8,0)</f>
        <v>3</v>
      </c>
      <c r="P919" s="18">
        <f t="shared" si="158"/>
        <v>25.2</v>
      </c>
      <c r="Q919" s="9">
        <f t="shared" si="154"/>
        <v>14</v>
      </c>
      <c r="R919" s="9">
        <f t="shared" si="164"/>
        <v>14</v>
      </c>
      <c r="S919" s="9">
        <f t="shared" si="159"/>
        <v>14</v>
      </c>
      <c r="T919" s="9">
        <f>VLOOKUP(O919,Comisiones!A:N,HLOOKUP(G919,Comisiones!$1:$7,2,0),0)</f>
        <v>0.19</v>
      </c>
      <c r="U919" s="9">
        <f t="shared" si="155"/>
        <v>327.59999999999997</v>
      </c>
      <c r="V919" s="9">
        <f t="shared" si="160"/>
        <v>182</v>
      </c>
      <c r="W919" s="9">
        <f t="shared" si="161"/>
        <v>62.243999999999993</v>
      </c>
      <c r="X919" s="9">
        <f t="shared" si="162"/>
        <v>83.355999999999966</v>
      </c>
      <c r="Y919" s="11">
        <f t="shared" si="163"/>
        <v>0.25444444444444436</v>
      </c>
    </row>
    <row r="920" spans="1:25" x14ac:dyDescent="0.2">
      <c r="A920" s="2">
        <v>919</v>
      </c>
      <c r="B920" s="3">
        <v>45234</v>
      </c>
      <c r="C920" s="2">
        <v>6</v>
      </c>
      <c r="D920" s="2">
        <v>6</v>
      </c>
      <c r="E920" s="2">
        <v>18</v>
      </c>
      <c r="F920" t="str">
        <f t="shared" si="156"/>
        <v>Saturday</v>
      </c>
      <c r="G920" t="str">
        <f t="shared" si="157"/>
        <v>November</v>
      </c>
      <c r="H920" t="str">
        <f>VLOOKUP(C920,Productos!A:B,2,0)</f>
        <v>Producto F</v>
      </c>
      <c r="I920">
        <f>VLOOKUP(Ventas!C920,Productos!A:C,3,0)</f>
        <v>16</v>
      </c>
      <c r="J920">
        <f>VLOOKUP(C920,Productos!$A$1:$D$11,4,0)</f>
        <v>32</v>
      </c>
      <c r="K920" s="7" t="str">
        <f>VLOOKUP(D920,Vendedores!$A$1:$F$5000,6,0)</f>
        <v>Martinez, Pilar</v>
      </c>
      <c r="L920" s="7">
        <f>VLOOKUP(D920,Vendedores!$A$1:$E$50000,5,0)</f>
        <v>2700</v>
      </c>
      <c r="M920">
        <f>VLOOKUP(D920,Vendedores!A:F,2,FALSE)</f>
        <v>2</v>
      </c>
      <c r="N920" s="7" t="str">
        <f>VLOOKUP(Ventas!D920,Vendedores!A:G,7,0)</f>
        <v>Director</v>
      </c>
      <c r="O920">
        <f>VLOOKUP(D920,Vendedores!A:H,8,0)</f>
        <v>4</v>
      </c>
      <c r="P920" s="18">
        <f t="shared" si="158"/>
        <v>28.8</v>
      </c>
      <c r="Q920" s="9">
        <f t="shared" si="154"/>
        <v>16</v>
      </c>
      <c r="R920" s="9">
        <f t="shared" si="164"/>
        <v>16</v>
      </c>
      <c r="S920" s="9">
        <f t="shared" si="159"/>
        <v>16</v>
      </c>
      <c r="T920" s="9">
        <f>VLOOKUP(O920,Comisiones!A:N,HLOOKUP(G920,Comisiones!$1:$7,2,0),0)</f>
        <v>0.21</v>
      </c>
      <c r="U920" s="9">
        <f t="shared" si="155"/>
        <v>518.4</v>
      </c>
      <c r="V920" s="9">
        <f t="shared" si="160"/>
        <v>288</v>
      </c>
      <c r="W920" s="9">
        <f t="shared" si="161"/>
        <v>108.86399999999999</v>
      </c>
      <c r="X920" s="9">
        <f t="shared" si="162"/>
        <v>121.536</v>
      </c>
      <c r="Y920" s="11">
        <f t="shared" si="163"/>
        <v>0.23444444444444446</v>
      </c>
    </row>
    <row r="921" spans="1:25" x14ac:dyDescent="0.2">
      <c r="A921" s="2">
        <v>920</v>
      </c>
      <c r="B921" s="3">
        <v>45234</v>
      </c>
      <c r="C921" s="2">
        <v>1</v>
      </c>
      <c r="D921" s="2">
        <v>40</v>
      </c>
      <c r="E921" s="2">
        <v>16</v>
      </c>
      <c r="F921" t="str">
        <f t="shared" si="156"/>
        <v>Saturday</v>
      </c>
      <c r="G921" t="str">
        <f t="shared" si="157"/>
        <v>November</v>
      </c>
      <c r="H921" t="str">
        <f>VLOOKUP(C921,Productos!A:B,2,0)</f>
        <v>Producto A</v>
      </c>
      <c r="I921">
        <f>VLOOKUP(Ventas!C921,Productos!A:C,3,0)</f>
        <v>10</v>
      </c>
      <c r="J921">
        <f>VLOOKUP(C921,Productos!$A$1:$D$11,4,0)</f>
        <v>20</v>
      </c>
      <c r="K921" s="7" t="str">
        <f>VLOOKUP(D921,Vendedores!$A$1:$F$5000,6,0)</f>
        <v>Martin, Carmen</v>
      </c>
      <c r="L921" s="7">
        <f>VLOOKUP(D921,Vendedores!$A$1:$E$50000,5,0)</f>
        <v>1598</v>
      </c>
      <c r="M921">
        <f>VLOOKUP(D921,Vendedores!A:F,2,FALSE)</f>
        <v>8</v>
      </c>
      <c r="N921" s="7" t="str">
        <f>VLOOKUP(Ventas!D921,Vendedores!A:G,7,0)</f>
        <v>Pasante</v>
      </c>
      <c r="O921">
        <f>VLOOKUP(D921,Vendedores!A:H,8,0)</f>
        <v>1</v>
      </c>
      <c r="P921" s="18">
        <f t="shared" si="158"/>
        <v>20</v>
      </c>
      <c r="Q921" s="9">
        <f t="shared" si="154"/>
        <v>10</v>
      </c>
      <c r="R921" s="9">
        <f t="shared" si="164"/>
        <v>10</v>
      </c>
      <c r="S921" s="9">
        <f t="shared" si="159"/>
        <v>10</v>
      </c>
      <c r="T921" s="9">
        <f>VLOOKUP(O921,Comisiones!A:N,HLOOKUP(G921,Comisiones!$1:$7,2,0),0)</f>
        <v>0.15</v>
      </c>
      <c r="U921" s="9">
        <f t="shared" si="155"/>
        <v>320</v>
      </c>
      <c r="V921" s="9">
        <f t="shared" si="160"/>
        <v>160</v>
      </c>
      <c r="W921" s="9">
        <f t="shared" si="161"/>
        <v>48</v>
      </c>
      <c r="X921" s="9">
        <f t="shared" si="162"/>
        <v>112</v>
      </c>
      <c r="Y921" s="11">
        <f t="shared" si="163"/>
        <v>0.35</v>
      </c>
    </row>
    <row r="922" spans="1:25" x14ac:dyDescent="0.2">
      <c r="A922" s="2">
        <v>921</v>
      </c>
      <c r="B922" s="3">
        <v>45234</v>
      </c>
      <c r="C922" s="2">
        <v>5</v>
      </c>
      <c r="D922" s="2">
        <v>20</v>
      </c>
      <c r="E922" s="2">
        <v>17</v>
      </c>
      <c r="F922" t="str">
        <f t="shared" si="156"/>
        <v>Saturday</v>
      </c>
      <c r="G922" t="str">
        <f t="shared" si="157"/>
        <v>November</v>
      </c>
      <c r="H922" t="str">
        <f>VLOOKUP(C922,Productos!A:B,2,0)</f>
        <v>Producto E</v>
      </c>
      <c r="I922">
        <f>VLOOKUP(Ventas!C922,Productos!A:C,3,0)</f>
        <v>24</v>
      </c>
      <c r="J922">
        <f>VLOOKUP(C922,Productos!$A$1:$D$11,4,0)</f>
        <v>48</v>
      </c>
      <c r="K922" s="7" t="str">
        <f>VLOOKUP(D922,Vendedores!$A$1:$F$5000,6,0)</f>
        <v>Gonzalez, Carmen</v>
      </c>
      <c r="L922" s="7">
        <f>VLOOKUP(D922,Vendedores!$A$1:$E$50000,5,0)</f>
        <v>3522</v>
      </c>
      <c r="M922">
        <f>VLOOKUP(D922,Vendedores!A:F,2,FALSE)</f>
        <v>6</v>
      </c>
      <c r="N922" s="7" t="str">
        <f>VLOOKUP(Ventas!D922,Vendedores!A:G,7,0)</f>
        <v>Vendedor Ssr</v>
      </c>
      <c r="O922">
        <f>VLOOKUP(D922,Vendedores!A:H,8,0)</f>
        <v>2</v>
      </c>
      <c r="P922" s="18">
        <f t="shared" si="158"/>
        <v>48</v>
      </c>
      <c r="Q922" s="9">
        <f t="shared" si="154"/>
        <v>24</v>
      </c>
      <c r="R922" s="9">
        <f t="shared" si="164"/>
        <v>24</v>
      </c>
      <c r="S922" s="9">
        <f t="shared" si="159"/>
        <v>24</v>
      </c>
      <c r="T922" s="9">
        <f>VLOOKUP(O922,Comisiones!A:N,HLOOKUP(G922,Comisiones!$1:$7,2,0),0)</f>
        <v>0.17</v>
      </c>
      <c r="U922" s="9">
        <f t="shared" si="155"/>
        <v>816</v>
      </c>
      <c r="V922" s="9">
        <f t="shared" si="160"/>
        <v>408</v>
      </c>
      <c r="W922" s="9">
        <f t="shared" si="161"/>
        <v>138.72</v>
      </c>
      <c r="X922" s="9">
        <f t="shared" si="162"/>
        <v>269.27999999999997</v>
      </c>
      <c r="Y922" s="11">
        <f t="shared" si="163"/>
        <v>0.32999999999999996</v>
      </c>
    </row>
    <row r="923" spans="1:25" x14ac:dyDescent="0.2">
      <c r="A923" s="2">
        <v>922</v>
      </c>
      <c r="B923" s="3">
        <v>45235</v>
      </c>
      <c r="C923" s="2">
        <v>8</v>
      </c>
      <c r="D923" s="2">
        <v>6</v>
      </c>
      <c r="E923" s="2">
        <v>18</v>
      </c>
      <c r="F923" t="str">
        <f t="shared" si="156"/>
        <v>Sunday</v>
      </c>
      <c r="G923" t="str">
        <f t="shared" si="157"/>
        <v>November</v>
      </c>
      <c r="H923" t="str">
        <f>VLOOKUP(C923,Productos!A:B,2,0)</f>
        <v>Producto H</v>
      </c>
      <c r="I923">
        <f>VLOOKUP(Ventas!C923,Productos!A:C,3,0)</f>
        <v>14</v>
      </c>
      <c r="J923">
        <f>VLOOKUP(C923,Productos!$A$1:$D$11,4,0)</f>
        <v>28</v>
      </c>
      <c r="K923" s="7" t="str">
        <f>VLOOKUP(D923,Vendedores!$A$1:$F$5000,6,0)</f>
        <v>Martinez, Pilar</v>
      </c>
      <c r="L923" s="7">
        <f>VLOOKUP(D923,Vendedores!$A$1:$E$50000,5,0)</f>
        <v>2700</v>
      </c>
      <c r="M923">
        <f>VLOOKUP(D923,Vendedores!A:F,2,FALSE)</f>
        <v>2</v>
      </c>
      <c r="N923" s="7" t="str">
        <f>VLOOKUP(Ventas!D923,Vendedores!A:G,7,0)</f>
        <v>Director</v>
      </c>
      <c r="O923">
        <f>VLOOKUP(D923,Vendedores!A:H,8,0)</f>
        <v>4</v>
      </c>
      <c r="P923" s="18">
        <f t="shared" si="158"/>
        <v>25.2</v>
      </c>
      <c r="Q923" s="9">
        <f t="shared" si="154"/>
        <v>14</v>
      </c>
      <c r="R923" s="9">
        <f t="shared" si="164"/>
        <v>14</v>
      </c>
      <c r="S923" s="9">
        <f t="shared" si="159"/>
        <v>14</v>
      </c>
      <c r="T923" s="9">
        <f>VLOOKUP(O923,Comisiones!A:N,HLOOKUP(G923,Comisiones!$1:$7,2,0),0)</f>
        <v>0.21</v>
      </c>
      <c r="U923" s="9">
        <f t="shared" si="155"/>
        <v>453.59999999999997</v>
      </c>
      <c r="V923" s="9">
        <f t="shared" si="160"/>
        <v>252</v>
      </c>
      <c r="W923" s="9">
        <f t="shared" si="161"/>
        <v>95.255999999999986</v>
      </c>
      <c r="X923" s="9">
        <f t="shared" si="162"/>
        <v>106.34399999999999</v>
      </c>
      <c r="Y923" s="11">
        <f t="shared" si="163"/>
        <v>0.23444444444444446</v>
      </c>
    </row>
    <row r="924" spans="1:25" x14ac:dyDescent="0.2">
      <c r="A924" s="2">
        <v>923</v>
      </c>
      <c r="B924" s="3">
        <v>45235</v>
      </c>
      <c r="C924" s="2">
        <v>3</v>
      </c>
      <c r="D924" s="2">
        <v>4</v>
      </c>
      <c r="E924" s="2">
        <v>12</v>
      </c>
      <c r="F924" t="str">
        <f t="shared" si="156"/>
        <v>Sunday</v>
      </c>
      <c r="G924" t="str">
        <f t="shared" si="157"/>
        <v>November</v>
      </c>
      <c r="H924" t="str">
        <f>VLOOKUP(C924,Productos!A:B,2,0)</f>
        <v>Producto C</v>
      </c>
      <c r="I924">
        <f>VLOOKUP(Ventas!C924,Productos!A:C,3,0)</f>
        <v>23</v>
      </c>
      <c r="J924">
        <f>VLOOKUP(C924,Productos!$A$1:$D$11,4,0)</f>
        <v>46</v>
      </c>
      <c r="K924" s="7" t="str">
        <f>VLOOKUP(D924,Vendedores!$A$1:$F$5000,6,0)</f>
        <v>Fernandez, Isabel</v>
      </c>
      <c r="L924" s="7">
        <f>VLOOKUP(D924,Vendedores!$A$1:$E$50000,5,0)</f>
        <v>4345</v>
      </c>
      <c r="M924">
        <f>VLOOKUP(D924,Vendedores!A:F,2,FALSE)</f>
        <v>5</v>
      </c>
      <c r="N924" s="7" t="str">
        <f>VLOOKUP(Ventas!D924,Vendedores!A:G,7,0)</f>
        <v>Vendedor Sr</v>
      </c>
      <c r="O924">
        <f>VLOOKUP(D924,Vendedores!A:H,8,0)</f>
        <v>2</v>
      </c>
      <c r="P924" s="18">
        <f t="shared" si="158"/>
        <v>55.199999999999996</v>
      </c>
      <c r="Q924" s="9">
        <f t="shared" si="154"/>
        <v>23</v>
      </c>
      <c r="R924" s="9">
        <f t="shared" si="164"/>
        <v>23</v>
      </c>
      <c r="S924" s="9">
        <f t="shared" si="159"/>
        <v>23</v>
      </c>
      <c r="T924" s="9">
        <f>VLOOKUP(O924,Comisiones!A:N,HLOOKUP(G924,Comisiones!$1:$7,2,0),0)</f>
        <v>0.17</v>
      </c>
      <c r="U924" s="9">
        <f t="shared" si="155"/>
        <v>662.4</v>
      </c>
      <c r="V924" s="9">
        <f t="shared" si="160"/>
        <v>276</v>
      </c>
      <c r="W924" s="9">
        <f t="shared" si="161"/>
        <v>112.608</v>
      </c>
      <c r="X924" s="9">
        <f t="shared" si="162"/>
        <v>273.79199999999997</v>
      </c>
      <c r="Y924" s="11">
        <f t="shared" si="163"/>
        <v>0.41333333333333333</v>
      </c>
    </row>
    <row r="925" spans="1:25" x14ac:dyDescent="0.2">
      <c r="A925" s="2">
        <v>924</v>
      </c>
      <c r="B925" s="3">
        <v>45235</v>
      </c>
      <c r="C925" s="2">
        <v>4</v>
      </c>
      <c r="D925" s="2">
        <v>7</v>
      </c>
      <c r="E925" s="2">
        <v>13</v>
      </c>
      <c r="F925" t="str">
        <f t="shared" si="156"/>
        <v>Sunday</v>
      </c>
      <c r="G925" t="str">
        <f t="shared" si="157"/>
        <v>November</v>
      </c>
      <c r="H925" t="str">
        <f>VLOOKUP(C925,Productos!A:B,2,0)</f>
        <v>Producto D</v>
      </c>
      <c r="I925">
        <f>VLOOKUP(Ventas!C925,Productos!A:C,3,0)</f>
        <v>14</v>
      </c>
      <c r="J925">
        <f>VLOOKUP(C925,Productos!$A$1:$D$11,4,0)</f>
        <v>28</v>
      </c>
      <c r="K925" s="7" t="str">
        <f>VLOOKUP(D925,Vendedores!$A$1:$F$5000,6,0)</f>
        <v>Sanchez, Antonio</v>
      </c>
      <c r="L925" s="7">
        <f>VLOOKUP(D925,Vendedores!$A$1:$E$50000,5,0)</f>
        <v>1810</v>
      </c>
      <c r="M925">
        <f>VLOOKUP(D925,Vendedores!A:F,2,FALSE)</f>
        <v>8</v>
      </c>
      <c r="N925" s="7" t="str">
        <f>VLOOKUP(Ventas!D925,Vendedores!A:G,7,0)</f>
        <v>Pasante</v>
      </c>
      <c r="O925">
        <f>VLOOKUP(D925,Vendedores!A:H,8,0)</f>
        <v>1</v>
      </c>
      <c r="P925" s="18">
        <f t="shared" si="158"/>
        <v>33.6</v>
      </c>
      <c r="Q925" s="9">
        <f t="shared" si="154"/>
        <v>14</v>
      </c>
      <c r="R925" s="9">
        <f t="shared" si="164"/>
        <v>14</v>
      </c>
      <c r="S925" s="9">
        <f t="shared" si="159"/>
        <v>14</v>
      </c>
      <c r="T925" s="9">
        <f>VLOOKUP(O925,Comisiones!A:N,HLOOKUP(G925,Comisiones!$1:$7,2,0),0)</f>
        <v>0.15</v>
      </c>
      <c r="U925" s="9">
        <f t="shared" si="155"/>
        <v>436.8</v>
      </c>
      <c r="V925" s="9">
        <f t="shared" si="160"/>
        <v>182</v>
      </c>
      <c r="W925" s="9">
        <f t="shared" si="161"/>
        <v>65.52</v>
      </c>
      <c r="X925" s="9">
        <f t="shared" si="162"/>
        <v>189.28000000000003</v>
      </c>
      <c r="Y925" s="11">
        <f t="shared" si="163"/>
        <v>0.4333333333333334</v>
      </c>
    </row>
    <row r="926" spans="1:25" x14ac:dyDescent="0.2">
      <c r="A926" s="2">
        <v>925</v>
      </c>
      <c r="B926" s="3">
        <v>45236</v>
      </c>
      <c r="C926" s="2">
        <v>4</v>
      </c>
      <c r="D926" s="2">
        <v>8</v>
      </c>
      <c r="E926" s="2">
        <v>17</v>
      </c>
      <c r="F926" t="str">
        <f t="shared" si="156"/>
        <v>Monday</v>
      </c>
      <c r="G926" t="str">
        <f t="shared" si="157"/>
        <v>November</v>
      </c>
      <c r="H926" t="str">
        <f>VLOOKUP(C926,Productos!A:B,2,0)</f>
        <v>Producto D</v>
      </c>
      <c r="I926">
        <f>VLOOKUP(Ventas!C926,Productos!A:C,3,0)</f>
        <v>14</v>
      </c>
      <c r="J926">
        <f>VLOOKUP(C926,Productos!$A$1:$D$11,4,0)</f>
        <v>28</v>
      </c>
      <c r="K926" s="7" t="str">
        <f>VLOOKUP(D926,Vendedores!$A$1:$F$5000,6,0)</f>
        <v>Perez, Manuel</v>
      </c>
      <c r="L926" s="7">
        <f>VLOOKUP(D926,Vendedores!$A$1:$E$50000,5,0)</f>
        <v>6768</v>
      </c>
      <c r="M926">
        <f>VLOOKUP(D926,Vendedores!A:F,2,FALSE)</f>
        <v>3</v>
      </c>
      <c r="N926" s="7" t="str">
        <f>VLOOKUP(Ventas!D926,Vendedores!A:G,7,0)</f>
        <v>Gerente</v>
      </c>
      <c r="O926">
        <f>VLOOKUP(D926,Vendedores!A:H,8,0)</f>
        <v>3</v>
      </c>
      <c r="P926" s="18">
        <f t="shared" si="158"/>
        <v>25.2</v>
      </c>
      <c r="Q926" s="9">
        <f t="shared" si="154"/>
        <v>14</v>
      </c>
      <c r="R926" s="9">
        <f t="shared" si="164"/>
        <v>14</v>
      </c>
      <c r="S926" s="9">
        <f t="shared" si="159"/>
        <v>14</v>
      </c>
      <c r="T926" s="9">
        <f>VLOOKUP(O926,Comisiones!A:N,HLOOKUP(G926,Comisiones!$1:$7,2,0),0)</f>
        <v>0.19</v>
      </c>
      <c r="U926" s="9">
        <f t="shared" si="155"/>
        <v>428.4</v>
      </c>
      <c r="V926" s="9">
        <f t="shared" si="160"/>
        <v>238</v>
      </c>
      <c r="W926" s="9">
        <f t="shared" si="161"/>
        <v>81.396000000000001</v>
      </c>
      <c r="X926" s="9">
        <f t="shared" si="162"/>
        <v>109.00399999999996</v>
      </c>
      <c r="Y926" s="11">
        <f t="shared" si="163"/>
        <v>0.25444444444444436</v>
      </c>
    </row>
    <row r="927" spans="1:25" x14ac:dyDescent="0.2">
      <c r="A927" s="2">
        <v>926</v>
      </c>
      <c r="B927" s="3">
        <v>45236</v>
      </c>
      <c r="C927" s="2">
        <v>1</v>
      </c>
      <c r="D927" s="2">
        <v>10</v>
      </c>
      <c r="E927" s="2">
        <v>12</v>
      </c>
      <c r="F927" t="str">
        <f t="shared" si="156"/>
        <v>Monday</v>
      </c>
      <c r="G927" t="str">
        <f t="shared" si="157"/>
        <v>November</v>
      </c>
      <c r="H927" t="str">
        <f>VLOOKUP(C927,Productos!A:B,2,0)</f>
        <v>Producto A</v>
      </c>
      <c r="I927">
        <f>VLOOKUP(Ventas!C927,Productos!A:C,3,0)</f>
        <v>10</v>
      </c>
      <c r="J927">
        <f>VLOOKUP(C927,Productos!$A$1:$D$11,4,0)</f>
        <v>20</v>
      </c>
      <c r="K927" s="7" t="str">
        <f>VLOOKUP(D927,Vendedores!$A$1:$F$5000,6,0)</f>
        <v>Martin, Francisco</v>
      </c>
      <c r="L927" s="7">
        <f>VLOOKUP(D927,Vendedores!$A$1:$E$50000,5,0)</f>
        <v>4384</v>
      </c>
      <c r="M927">
        <f>VLOOKUP(D927,Vendedores!A:F,2,FALSE)</f>
        <v>5</v>
      </c>
      <c r="N927" s="7" t="str">
        <f>VLOOKUP(Ventas!D927,Vendedores!A:G,7,0)</f>
        <v>Vendedor Sr</v>
      </c>
      <c r="O927">
        <f>VLOOKUP(D927,Vendedores!A:H,8,0)</f>
        <v>2</v>
      </c>
      <c r="P927" s="18">
        <f t="shared" si="158"/>
        <v>20</v>
      </c>
      <c r="Q927" s="9">
        <f t="shared" si="154"/>
        <v>10</v>
      </c>
      <c r="R927" s="9">
        <f t="shared" si="164"/>
        <v>10</v>
      </c>
      <c r="S927" s="9">
        <f t="shared" si="159"/>
        <v>10</v>
      </c>
      <c r="T927" s="9">
        <f>VLOOKUP(O927,Comisiones!A:N,HLOOKUP(G927,Comisiones!$1:$7,2,0),0)</f>
        <v>0.17</v>
      </c>
      <c r="U927" s="9">
        <f t="shared" si="155"/>
        <v>240</v>
      </c>
      <c r="V927" s="9">
        <f t="shared" si="160"/>
        <v>120</v>
      </c>
      <c r="W927" s="9">
        <f t="shared" si="161"/>
        <v>40.800000000000004</v>
      </c>
      <c r="X927" s="9">
        <f t="shared" si="162"/>
        <v>79.199999999999989</v>
      </c>
      <c r="Y927" s="11">
        <f t="shared" si="163"/>
        <v>0.32999999999999996</v>
      </c>
    </row>
    <row r="928" spans="1:25" x14ac:dyDescent="0.2">
      <c r="A928" s="2">
        <v>927</v>
      </c>
      <c r="B928" s="3">
        <v>45236</v>
      </c>
      <c r="C928" s="2">
        <v>5</v>
      </c>
      <c r="D928" s="2">
        <v>40</v>
      </c>
      <c r="E928" s="2">
        <v>16</v>
      </c>
      <c r="F928" t="str">
        <f t="shared" si="156"/>
        <v>Monday</v>
      </c>
      <c r="G928" t="str">
        <f t="shared" si="157"/>
        <v>November</v>
      </c>
      <c r="H928" t="str">
        <f>VLOOKUP(C928,Productos!A:B,2,0)</f>
        <v>Producto E</v>
      </c>
      <c r="I928">
        <f>VLOOKUP(Ventas!C928,Productos!A:C,3,0)</f>
        <v>24</v>
      </c>
      <c r="J928">
        <f>VLOOKUP(C928,Productos!$A$1:$D$11,4,0)</f>
        <v>48</v>
      </c>
      <c r="K928" s="7" t="str">
        <f>VLOOKUP(D928,Vendedores!$A$1:$F$5000,6,0)</f>
        <v>Martin, Carmen</v>
      </c>
      <c r="L928" s="7">
        <f>VLOOKUP(D928,Vendedores!$A$1:$E$50000,5,0)</f>
        <v>1598</v>
      </c>
      <c r="M928">
        <f>VLOOKUP(D928,Vendedores!A:F,2,FALSE)</f>
        <v>8</v>
      </c>
      <c r="N928" s="7" t="str">
        <f>VLOOKUP(Ventas!D928,Vendedores!A:G,7,0)</f>
        <v>Pasante</v>
      </c>
      <c r="O928">
        <f>VLOOKUP(D928,Vendedores!A:H,8,0)</f>
        <v>1</v>
      </c>
      <c r="P928" s="18">
        <f t="shared" si="158"/>
        <v>48</v>
      </c>
      <c r="Q928" s="9">
        <f t="shared" si="154"/>
        <v>24</v>
      </c>
      <c r="R928" s="9">
        <f t="shared" si="164"/>
        <v>24</v>
      </c>
      <c r="S928" s="9">
        <f t="shared" si="159"/>
        <v>24</v>
      </c>
      <c r="T928" s="9">
        <f>VLOOKUP(O928,Comisiones!A:N,HLOOKUP(G928,Comisiones!$1:$7,2,0),0)</f>
        <v>0.15</v>
      </c>
      <c r="U928" s="9">
        <f t="shared" si="155"/>
        <v>768</v>
      </c>
      <c r="V928" s="9">
        <f t="shared" si="160"/>
        <v>384</v>
      </c>
      <c r="W928" s="9">
        <f t="shared" si="161"/>
        <v>115.19999999999999</v>
      </c>
      <c r="X928" s="9">
        <f t="shared" si="162"/>
        <v>268.8</v>
      </c>
      <c r="Y928" s="11">
        <f t="shared" si="163"/>
        <v>0.35000000000000003</v>
      </c>
    </row>
    <row r="929" spans="1:25" x14ac:dyDescent="0.2">
      <c r="A929" s="2">
        <v>928</v>
      </c>
      <c r="B929" s="3">
        <v>45237</v>
      </c>
      <c r="C929" s="2">
        <v>8</v>
      </c>
      <c r="D929" s="2">
        <v>11</v>
      </c>
      <c r="E929" s="2">
        <v>18</v>
      </c>
      <c r="F929" t="str">
        <f t="shared" si="156"/>
        <v>Tuesday</v>
      </c>
      <c r="G929" t="str">
        <f t="shared" si="157"/>
        <v>November</v>
      </c>
      <c r="H929" t="str">
        <f>VLOOKUP(C929,Productos!A:B,2,0)</f>
        <v>Producto H</v>
      </c>
      <c r="I929">
        <f>VLOOKUP(Ventas!C929,Productos!A:C,3,0)</f>
        <v>14</v>
      </c>
      <c r="J929">
        <f>VLOOKUP(C929,Productos!$A$1:$D$11,4,0)</f>
        <v>28</v>
      </c>
      <c r="K929" s="7" t="str">
        <f>VLOOKUP(D929,Vendedores!$A$1:$F$5000,6,0)</f>
        <v>Garcia, Isabel</v>
      </c>
      <c r="L929" s="7">
        <f>VLOOKUP(D929,Vendedores!$A$1:$E$50000,5,0)</f>
        <v>3985</v>
      </c>
      <c r="M929">
        <f>VLOOKUP(D929,Vendedores!A:F,2,FALSE)</f>
        <v>6</v>
      </c>
      <c r="N929" s="7" t="str">
        <f>VLOOKUP(Ventas!D929,Vendedores!A:G,7,0)</f>
        <v>Vendedor Ssr</v>
      </c>
      <c r="O929">
        <f>VLOOKUP(D929,Vendedores!A:H,8,0)</f>
        <v>2</v>
      </c>
      <c r="P929" s="18">
        <f t="shared" si="158"/>
        <v>28</v>
      </c>
      <c r="Q929" s="9">
        <f t="shared" si="154"/>
        <v>14</v>
      </c>
      <c r="R929" s="9">
        <f t="shared" si="164"/>
        <v>14</v>
      </c>
      <c r="S929" s="9">
        <f t="shared" si="159"/>
        <v>14</v>
      </c>
      <c r="T929" s="9">
        <f>VLOOKUP(O929,Comisiones!A:N,HLOOKUP(G929,Comisiones!$1:$7,2,0),0)</f>
        <v>0.17</v>
      </c>
      <c r="U929" s="9">
        <f t="shared" si="155"/>
        <v>504</v>
      </c>
      <c r="V929" s="9">
        <f t="shared" si="160"/>
        <v>252</v>
      </c>
      <c r="W929" s="9">
        <f t="shared" si="161"/>
        <v>85.68</v>
      </c>
      <c r="X929" s="9">
        <f t="shared" si="162"/>
        <v>166.32</v>
      </c>
      <c r="Y929" s="11">
        <f t="shared" si="163"/>
        <v>0.32999999999999996</v>
      </c>
    </row>
    <row r="930" spans="1:25" x14ac:dyDescent="0.2">
      <c r="A930" s="2">
        <v>929</v>
      </c>
      <c r="B930" s="3">
        <v>45237</v>
      </c>
      <c r="C930" s="2">
        <v>2</v>
      </c>
      <c r="D930" s="2">
        <v>29</v>
      </c>
      <c r="E930" s="2">
        <v>13</v>
      </c>
      <c r="F930" t="str">
        <f t="shared" si="156"/>
        <v>Tuesday</v>
      </c>
      <c r="G930" t="str">
        <f t="shared" si="157"/>
        <v>November</v>
      </c>
      <c r="H930" t="str">
        <f>VLOOKUP(C930,Productos!A:B,2,0)</f>
        <v>Producto B</v>
      </c>
      <c r="I930">
        <f>VLOOKUP(Ventas!C930,Productos!A:C,3,0)</f>
        <v>14</v>
      </c>
      <c r="J930">
        <f>VLOOKUP(C930,Productos!$A$1:$D$11,4,0)</f>
        <v>28</v>
      </c>
      <c r="K930" s="7" t="str">
        <f>VLOOKUP(D930,Vendedores!$A$1:$F$5000,6,0)</f>
        <v>Rodriguez, Jose</v>
      </c>
      <c r="L930" s="7">
        <f>VLOOKUP(D930,Vendedores!$A$1:$E$50000,5,0)</f>
        <v>4645</v>
      </c>
      <c r="M930">
        <f>VLOOKUP(D930,Vendedores!A:F,2,FALSE)</f>
        <v>5</v>
      </c>
      <c r="N930" s="7" t="str">
        <f>VLOOKUP(Ventas!D930,Vendedores!A:G,7,0)</f>
        <v>Vendedor Sr</v>
      </c>
      <c r="O930">
        <f>VLOOKUP(D930,Vendedores!A:H,8,0)</f>
        <v>2</v>
      </c>
      <c r="P930" s="18">
        <f t="shared" si="158"/>
        <v>28</v>
      </c>
      <c r="Q930" s="9">
        <f t="shared" si="154"/>
        <v>14</v>
      </c>
      <c r="R930" s="9">
        <f t="shared" si="164"/>
        <v>14</v>
      </c>
      <c r="S930" s="9">
        <f t="shared" si="159"/>
        <v>14</v>
      </c>
      <c r="T930" s="9">
        <f>VLOOKUP(O930,Comisiones!A:N,HLOOKUP(G930,Comisiones!$1:$7,2,0),0)</f>
        <v>0.17</v>
      </c>
      <c r="U930" s="9">
        <f t="shared" si="155"/>
        <v>364</v>
      </c>
      <c r="V930" s="9">
        <f t="shared" si="160"/>
        <v>182</v>
      </c>
      <c r="W930" s="9">
        <f t="shared" si="161"/>
        <v>61.88</v>
      </c>
      <c r="X930" s="9">
        <f t="shared" si="162"/>
        <v>120.12</v>
      </c>
      <c r="Y930" s="11">
        <f t="shared" si="163"/>
        <v>0.33</v>
      </c>
    </row>
    <row r="931" spans="1:25" x14ac:dyDescent="0.2">
      <c r="A931" s="2">
        <v>930</v>
      </c>
      <c r="B931" s="3">
        <v>45237</v>
      </c>
      <c r="C931" s="2">
        <v>2</v>
      </c>
      <c r="D931" s="2">
        <v>15</v>
      </c>
      <c r="E931" s="2">
        <v>17</v>
      </c>
      <c r="F931" t="str">
        <f t="shared" si="156"/>
        <v>Tuesday</v>
      </c>
      <c r="G931" t="str">
        <f t="shared" si="157"/>
        <v>November</v>
      </c>
      <c r="H931" t="str">
        <f>VLOOKUP(C931,Productos!A:B,2,0)</f>
        <v>Producto B</v>
      </c>
      <c r="I931">
        <f>VLOOKUP(Ventas!C931,Productos!A:C,3,0)</f>
        <v>14</v>
      </c>
      <c r="J931">
        <f>VLOOKUP(C931,Productos!$A$1:$D$11,4,0)</f>
        <v>28</v>
      </c>
      <c r="K931" s="7" t="str">
        <f>VLOOKUP(D931,Vendedores!$A$1:$F$5000,6,0)</f>
        <v>Gomez, David</v>
      </c>
      <c r="L931" s="7">
        <f>VLOOKUP(D931,Vendedores!$A$1:$E$50000,5,0)</f>
        <v>1821</v>
      </c>
      <c r="M931">
        <f>VLOOKUP(D931,Vendedores!A:F,2,FALSE)</f>
        <v>8</v>
      </c>
      <c r="N931" s="7" t="str">
        <f>VLOOKUP(Ventas!D931,Vendedores!A:G,7,0)</f>
        <v>Pasante</v>
      </c>
      <c r="O931">
        <f>VLOOKUP(D931,Vendedores!A:H,8,0)</f>
        <v>1</v>
      </c>
      <c r="P931" s="18">
        <f t="shared" si="158"/>
        <v>28</v>
      </c>
      <c r="Q931" s="9">
        <f t="shared" si="154"/>
        <v>14</v>
      </c>
      <c r="R931" s="9">
        <f t="shared" si="164"/>
        <v>14</v>
      </c>
      <c r="S931" s="9">
        <f t="shared" si="159"/>
        <v>14</v>
      </c>
      <c r="T931" s="9">
        <f>VLOOKUP(O931,Comisiones!A:N,HLOOKUP(G931,Comisiones!$1:$7,2,0),0)</f>
        <v>0.15</v>
      </c>
      <c r="U931" s="9">
        <f t="shared" si="155"/>
        <v>476</v>
      </c>
      <c r="V931" s="9">
        <f t="shared" si="160"/>
        <v>238</v>
      </c>
      <c r="W931" s="9">
        <f t="shared" si="161"/>
        <v>71.399999999999991</v>
      </c>
      <c r="X931" s="9">
        <f t="shared" si="162"/>
        <v>166.60000000000002</v>
      </c>
      <c r="Y931" s="11">
        <f t="shared" si="163"/>
        <v>0.35000000000000003</v>
      </c>
    </row>
    <row r="932" spans="1:25" x14ac:dyDescent="0.2">
      <c r="A932" s="2">
        <v>931</v>
      </c>
      <c r="B932" s="3">
        <v>45238</v>
      </c>
      <c r="C932" s="2">
        <v>9</v>
      </c>
      <c r="D932" s="2">
        <v>30</v>
      </c>
      <c r="E932" s="2">
        <v>23</v>
      </c>
      <c r="F932" t="str">
        <f t="shared" si="156"/>
        <v>Wednesday</v>
      </c>
      <c r="G932" t="str">
        <f t="shared" si="157"/>
        <v>November</v>
      </c>
      <c r="H932" t="str">
        <f>VLOOKUP(C932,Productos!A:B,2,0)</f>
        <v>Producto I</v>
      </c>
      <c r="I932">
        <f>VLOOKUP(Ventas!C932,Productos!A:C,3,0)</f>
        <v>26</v>
      </c>
      <c r="J932">
        <f>VLOOKUP(C932,Productos!$A$1:$D$11,4,0)</f>
        <v>52</v>
      </c>
      <c r="K932" s="7" t="str">
        <f>VLOOKUP(D932,Vendedores!$A$1:$F$5000,6,0)</f>
        <v>Gonzalez, Francisco</v>
      </c>
      <c r="L932" s="7">
        <f>VLOOKUP(D932,Vendedores!$A$1:$E$50000,5,0)</f>
        <v>3909</v>
      </c>
      <c r="M932">
        <f>VLOOKUP(D932,Vendedores!A:F,2,FALSE)</f>
        <v>6</v>
      </c>
      <c r="N932" s="7" t="str">
        <f>VLOOKUP(Ventas!D932,Vendedores!A:G,7,0)</f>
        <v>Vendedor Ssr</v>
      </c>
      <c r="O932">
        <f>VLOOKUP(D932,Vendedores!A:H,8,0)</f>
        <v>2</v>
      </c>
      <c r="P932" s="18">
        <f t="shared" si="158"/>
        <v>52</v>
      </c>
      <c r="Q932" s="9">
        <f t="shared" si="154"/>
        <v>26</v>
      </c>
      <c r="R932" s="9">
        <f t="shared" si="164"/>
        <v>26</v>
      </c>
      <c r="S932" s="9">
        <f t="shared" si="159"/>
        <v>26</v>
      </c>
      <c r="T932" s="9">
        <f>VLOOKUP(O932,Comisiones!A:N,HLOOKUP(G932,Comisiones!$1:$7,2,0),0)</f>
        <v>0.17</v>
      </c>
      <c r="U932" s="9">
        <f t="shared" si="155"/>
        <v>1196</v>
      </c>
      <c r="V932" s="9">
        <f t="shared" si="160"/>
        <v>598</v>
      </c>
      <c r="W932" s="9">
        <f t="shared" si="161"/>
        <v>203.32000000000002</v>
      </c>
      <c r="X932" s="9">
        <f t="shared" si="162"/>
        <v>394.67999999999995</v>
      </c>
      <c r="Y932" s="11">
        <f t="shared" si="163"/>
        <v>0.32999999999999996</v>
      </c>
    </row>
    <row r="933" spans="1:25" x14ac:dyDescent="0.2">
      <c r="A933" s="2">
        <v>932</v>
      </c>
      <c r="B933" s="3">
        <v>45238</v>
      </c>
      <c r="C933" s="2">
        <v>10</v>
      </c>
      <c r="D933" s="2">
        <v>9</v>
      </c>
      <c r="E933" s="2">
        <v>13</v>
      </c>
      <c r="F933" t="str">
        <f t="shared" si="156"/>
        <v>Wednesday</v>
      </c>
      <c r="G933" t="str">
        <f t="shared" si="157"/>
        <v>November</v>
      </c>
      <c r="H933" t="str">
        <f>VLOOKUP(C933,Productos!A:B,2,0)</f>
        <v>Producto J</v>
      </c>
      <c r="I933">
        <f>VLOOKUP(Ventas!C933,Productos!A:C,3,0)</f>
        <v>29</v>
      </c>
      <c r="J933">
        <f>VLOOKUP(C933,Productos!$A$1:$D$11,4,0)</f>
        <v>58</v>
      </c>
      <c r="K933" s="7" t="str">
        <f>VLOOKUP(D933,Vendedores!$A$1:$F$5000,6,0)</f>
        <v>Gomez, Jose</v>
      </c>
      <c r="L933" s="7">
        <f>VLOOKUP(D933,Vendedores!$A$1:$E$50000,5,0)</f>
        <v>5400</v>
      </c>
      <c r="M933">
        <f>VLOOKUP(D933,Vendedores!A:F,2,FALSE)</f>
        <v>4</v>
      </c>
      <c r="N933" s="7" t="str">
        <f>VLOOKUP(Ventas!D933,Vendedores!A:G,7,0)</f>
        <v>Jefe</v>
      </c>
      <c r="O933">
        <f>VLOOKUP(D933,Vendedores!A:H,8,0)</f>
        <v>3</v>
      </c>
      <c r="P933" s="18">
        <f t="shared" si="158"/>
        <v>58</v>
      </c>
      <c r="Q933" s="9">
        <f t="shared" si="154"/>
        <v>29</v>
      </c>
      <c r="R933" s="9">
        <f t="shared" si="164"/>
        <v>29</v>
      </c>
      <c r="S933" s="9">
        <f t="shared" si="159"/>
        <v>29</v>
      </c>
      <c r="T933" s="9">
        <f>VLOOKUP(O933,Comisiones!A:N,HLOOKUP(G933,Comisiones!$1:$7,2,0),0)</f>
        <v>0.19</v>
      </c>
      <c r="U933" s="9">
        <f t="shared" si="155"/>
        <v>754</v>
      </c>
      <c r="V933" s="9">
        <f t="shared" si="160"/>
        <v>377</v>
      </c>
      <c r="W933" s="9">
        <f t="shared" si="161"/>
        <v>143.26</v>
      </c>
      <c r="X933" s="9">
        <f t="shared" si="162"/>
        <v>233.74</v>
      </c>
      <c r="Y933" s="11">
        <f t="shared" si="163"/>
        <v>0.31</v>
      </c>
    </row>
    <row r="934" spans="1:25" x14ac:dyDescent="0.2">
      <c r="A934" s="2">
        <v>933</v>
      </c>
      <c r="B934" s="3">
        <v>45238</v>
      </c>
      <c r="C934" s="2">
        <v>10</v>
      </c>
      <c r="D934" s="2">
        <v>11</v>
      </c>
      <c r="E934" s="2">
        <v>14</v>
      </c>
      <c r="F934" t="str">
        <f t="shared" si="156"/>
        <v>Wednesday</v>
      </c>
      <c r="G934" t="str">
        <f t="shared" si="157"/>
        <v>November</v>
      </c>
      <c r="H934" t="str">
        <f>VLOOKUP(C934,Productos!A:B,2,0)</f>
        <v>Producto J</v>
      </c>
      <c r="I934">
        <f>VLOOKUP(Ventas!C934,Productos!A:C,3,0)</f>
        <v>29</v>
      </c>
      <c r="J934">
        <f>VLOOKUP(C934,Productos!$A$1:$D$11,4,0)</f>
        <v>58</v>
      </c>
      <c r="K934" s="7" t="str">
        <f>VLOOKUP(D934,Vendedores!$A$1:$F$5000,6,0)</f>
        <v>Garcia, Isabel</v>
      </c>
      <c r="L934" s="7">
        <f>VLOOKUP(D934,Vendedores!$A$1:$E$50000,5,0)</f>
        <v>3985</v>
      </c>
      <c r="M934">
        <f>VLOOKUP(D934,Vendedores!A:F,2,FALSE)</f>
        <v>6</v>
      </c>
      <c r="N934" s="7" t="str">
        <f>VLOOKUP(Ventas!D934,Vendedores!A:G,7,0)</f>
        <v>Vendedor Ssr</v>
      </c>
      <c r="O934">
        <f>VLOOKUP(D934,Vendedores!A:H,8,0)</f>
        <v>2</v>
      </c>
      <c r="P934" s="18">
        <f t="shared" si="158"/>
        <v>58</v>
      </c>
      <c r="Q934" s="9">
        <f t="shared" si="154"/>
        <v>29</v>
      </c>
      <c r="R934" s="9">
        <f t="shared" si="164"/>
        <v>29</v>
      </c>
      <c r="S934" s="9">
        <f t="shared" si="159"/>
        <v>29</v>
      </c>
      <c r="T934" s="9">
        <f>VLOOKUP(O934,Comisiones!A:N,HLOOKUP(G934,Comisiones!$1:$7,2,0),0)</f>
        <v>0.17</v>
      </c>
      <c r="U934" s="9">
        <f t="shared" si="155"/>
        <v>812</v>
      </c>
      <c r="V934" s="9">
        <f t="shared" si="160"/>
        <v>406</v>
      </c>
      <c r="W934" s="9">
        <f t="shared" si="161"/>
        <v>138.04000000000002</v>
      </c>
      <c r="X934" s="9">
        <f t="shared" si="162"/>
        <v>267.96000000000004</v>
      </c>
      <c r="Y934" s="11">
        <f t="shared" si="163"/>
        <v>0.33000000000000007</v>
      </c>
    </row>
    <row r="935" spans="1:25" x14ac:dyDescent="0.2">
      <c r="A935" s="2">
        <v>934</v>
      </c>
      <c r="B935" s="3">
        <v>45239</v>
      </c>
      <c r="C935" s="2">
        <v>10</v>
      </c>
      <c r="D935" s="2">
        <v>16</v>
      </c>
      <c r="E935" s="2">
        <v>9</v>
      </c>
      <c r="F935" t="str">
        <f t="shared" si="156"/>
        <v>Thursday</v>
      </c>
      <c r="G935" t="str">
        <f t="shared" si="157"/>
        <v>November</v>
      </c>
      <c r="H935" t="str">
        <f>VLOOKUP(C935,Productos!A:B,2,0)</f>
        <v>Producto J</v>
      </c>
      <c r="I935">
        <f>VLOOKUP(Ventas!C935,Productos!A:C,3,0)</f>
        <v>29</v>
      </c>
      <c r="J935">
        <f>VLOOKUP(C935,Productos!$A$1:$D$11,4,0)</f>
        <v>58</v>
      </c>
      <c r="K935" s="7" t="str">
        <f>VLOOKUP(D935,Vendedores!$A$1:$F$5000,6,0)</f>
        <v>Martin, Francisco</v>
      </c>
      <c r="L935" s="7">
        <f>VLOOKUP(D935,Vendedores!$A$1:$E$50000,5,0)</f>
        <v>2456</v>
      </c>
      <c r="M935">
        <f>VLOOKUP(D935,Vendedores!A:F,2,FALSE)</f>
        <v>7</v>
      </c>
      <c r="N935" s="7" t="str">
        <f>VLOOKUP(Ventas!D935,Vendedores!A:G,7,0)</f>
        <v>Vendedor Jr</v>
      </c>
      <c r="O935">
        <f>VLOOKUP(D935,Vendedores!A:H,8,0)</f>
        <v>2</v>
      </c>
      <c r="P935" s="18">
        <f t="shared" si="158"/>
        <v>58</v>
      </c>
      <c r="Q935" s="9">
        <f t="shared" si="154"/>
        <v>29</v>
      </c>
      <c r="R935" s="9">
        <f t="shared" si="164"/>
        <v>29</v>
      </c>
      <c r="S935" s="9">
        <f t="shared" si="159"/>
        <v>29</v>
      </c>
      <c r="T935" s="9">
        <f>VLOOKUP(O935,Comisiones!A:N,HLOOKUP(G935,Comisiones!$1:$7,2,0),0)</f>
        <v>0.17</v>
      </c>
      <c r="U935" s="9">
        <f t="shared" si="155"/>
        <v>522</v>
      </c>
      <c r="V935" s="9">
        <f t="shared" si="160"/>
        <v>261</v>
      </c>
      <c r="W935" s="9">
        <f t="shared" si="161"/>
        <v>88.740000000000009</v>
      </c>
      <c r="X935" s="9">
        <f t="shared" si="162"/>
        <v>172.26</v>
      </c>
      <c r="Y935" s="11">
        <f t="shared" si="163"/>
        <v>0.32999999999999996</v>
      </c>
    </row>
    <row r="936" spans="1:25" x14ac:dyDescent="0.2">
      <c r="A936" s="2">
        <v>935</v>
      </c>
      <c r="B936" s="3">
        <v>45239</v>
      </c>
      <c r="C936" s="2">
        <v>8</v>
      </c>
      <c r="D936" s="2">
        <v>17</v>
      </c>
      <c r="E936" s="2">
        <v>20</v>
      </c>
      <c r="F936" t="str">
        <f t="shared" si="156"/>
        <v>Thursday</v>
      </c>
      <c r="G936" t="str">
        <f t="shared" si="157"/>
        <v>November</v>
      </c>
      <c r="H936" t="str">
        <f>VLOOKUP(C936,Productos!A:B,2,0)</f>
        <v>Producto H</v>
      </c>
      <c r="I936">
        <f>VLOOKUP(Ventas!C936,Productos!A:C,3,0)</f>
        <v>14</v>
      </c>
      <c r="J936">
        <f>VLOOKUP(C936,Productos!$A$1:$D$11,4,0)</f>
        <v>28</v>
      </c>
      <c r="K936" s="7" t="str">
        <f>VLOOKUP(D936,Vendedores!$A$1:$F$5000,6,0)</f>
        <v>Messi, Lionel</v>
      </c>
      <c r="L936" s="7">
        <f>VLOOKUP(D936,Vendedores!$A$1:$E$50000,5,0)</f>
        <v>8512</v>
      </c>
      <c r="M936">
        <f>VLOOKUP(D936,Vendedores!A:F,2,FALSE)</f>
        <v>1</v>
      </c>
      <c r="N936" s="7" t="str">
        <f>VLOOKUP(Ventas!D936,Vendedores!A:G,7,0)</f>
        <v>CEO</v>
      </c>
      <c r="O936">
        <f>VLOOKUP(D936,Vendedores!A:H,8,0)</f>
        <v>5</v>
      </c>
      <c r="P936" s="18">
        <f t="shared" si="158"/>
        <v>25.2</v>
      </c>
      <c r="Q936" s="9">
        <f t="shared" si="154"/>
        <v>14</v>
      </c>
      <c r="R936" s="9">
        <f t="shared" si="164"/>
        <v>14</v>
      </c>
      <c r="S936" s="9">
        <f t="shared" si="159"/>
        <v>14</v>
      </c>
      <c r="T936" s="9">
        <f>VLOOKUP(O936,Comisiones!A:N,HLOOKUP(G936,Comisiones!$1:$7,2,0),0)</f>
        <v>0.23</v>
      </c>
      <c r="U936" s="9">
        <f t="shared" si="155"/>
        <v>504</v>
      </c>
      <c r="V936" s="9">
        <f t="shared" si="160"/>
        <v>280</v>
      </c>
      <c r="W936" s="9">
        <f t="shared" si="161"/>
        <v>115.92</v>
      </c>
      <c r="X936" s="9">
        <f t="shared" si="162"/>
        <v>108.07999999999998</v>
      </c>
      <c r="Y936" s="11">
        <f t="shared" si="163"/>
        <v>0.21444444444444441</v>
      </c>
    </row>
    <row r="937" spans="1:25" x14ac:dyDescent="0.2">
      <c r="A937" s="2">
        <v>936</v>
      </c>
      <c r="B937" s="3">
        <v>45239</v>
      </c>
      <c r="C937" s="2">
        <v>8</v>
      </c>
      <c r="D937" s="2">
        <v>36</v>
      </c>
      <c r="E937" s="2">
        <v>7</v>
      </c>
      <c r="F937" t="str">
        <f t="shared" si="156"/>
        <v>Thursday</v>
      </c>
      <c r="G937" t="str">
        <f t="shared" si="157"/>
        <v>November</v>
      </c>
      <c r="H937" t="str">
        <f>VLOOKUP(C937,Productos!A:B,2,0)</f>
        <v>Producto H</v>
      </c>
      <c r="I937">
        <f>VLOOKUP(Ventas!C937,Productos!A:C,3,0)</f>
        <v>14</v>
      </c>
      <c r="J937">
        <f>VLOOKUP(C937,Productos!$A$1:$D$11,4,0)</f>
        <v>28</v>
      </c>
      <c r="K937" s="7" t="str">
        <f>VLOOKUP(D937,Vendedores!$A$1:$F$5000,6,0)</f>
        <v>Rodriguez, Francisco</v>
      </c>
      <c r="L937" s="7">
        <f>VLOOKUP(D937,Vendedores!$A$1:$E$50000,5,0)</f>
        <v>1898</v>
      </c>
      <c r="M937">
        <f>VLOOKUP(D937,Vendedores!A:F,2,FALSE)</f>
        <v>8</v>
      </c>
      <c r="N937" s="7" t="str">
        <f>VLOOKUP(Ventas!D937,Vendedores!A:G,7,0)</f>
        <v>Pasante</v>
      </c>
      <c r="O937">
        <f>VLOOKUP(D937,Vendedores!A:H,8,0)</f>
        <v>1</v>
      </c>
      <c r="P937" s="18">
        <f t="shared" si="158"/>
        <v>28</v>
      </c>
      <c r="Q937" s="9">
        <f t="shared" si="154"/>
        <v>14</v>
      </c>
      <c r="R937" s="9">
        <f t="shared" si="164"/>
        <v>14</v>
      </c>
      <c r="S937" s="9">
        <f t="shared" si="159"/>
        <v>14</v>
      </c>
      <c r="T937" s="9">
        <f>VLOOKUP(O937,Comisiones!A:N,HLOOKUP(G937,Comisiones!$1:$7,2,0),0)</f>
        <v>0.15</v>
      </c>
      <c r="U937" s="9">
        <f t="shared" si="155"/>
        <v>196</v>
      </c>
      <c r="V937" s="9">
        <f t="shared" si="160"/>
        <v>98</v>
      </c>
      <c r="W937" s="9">
        <f t="shared" si="161"/>
        <v>29.4</v>
      </c>
      <c r="X937" s="9">
        <f t="shared" si="162"/>
        <v>68.599999999999994</v>
      </c>
      <c r="Y937" s="11">
        <f t="shared" si="163"/>
        <v>0.35</v>
      </c>
    </row>
    <row r="938" spans="1:25" x14ac:dyDescent="0.2">
      <c r="A938" s="2">
        <v>937</v>
      </c>
      <c r="B938" s="3">
        <v>45240</v>
      </c>
      <c r="C938" s="2">
        <v>4</v>
      </c>
      <c r="D938" s="2">
        <v>38</v>
      </c>
      <c r="E938" s="2">
        <v>17</v>
      </c>
      <c r="F938" t="str">
        <f t="shared" si="156"/>
        <v>Friday</v>
      </c>
      <c r="G938" t="str">
        <f t="shared" si="157"/>
        <v>November</v>
      </c>
      <c r="H938" t="str">
        <f>VLOOKUP(C938,Productos!A:B,2,0)</f>
        <v>Producto D</v>
      </c>
      <c r="I938">
        <f>VLOOKUP(Ventas!C938,Productos!A:C,3,0)</f>
        <v>14</v>
      </c>
      <c r="J938">
        <f>VLOOKUP(C938,Productos!$A$1:$D$11,4,0)</f>
        <v>28</v>
      </c>
      <c r="K938" s="7" t="str">
        <f>VLOOKUP(D938,Vendedores!$A$1:$F$5000,6,0)</f>
        <v>Fernandez, Jose</v>
      </c>
      <c r="L938" s="7">
        <f>VLOOKUP(D938,Vendedores!$A$1:$E$50000,5,0)</f>
        <v>3055</v>
      </c>
      <c r="M938">
        <f>VLOOKUP(D938,Vendedores!A:F,2,FALSE)</f>
        <v>6</v>
      </c>
      <c r="N938" s="7" t="str">
        <f>VLOOKUP(Ventas!D938,Vendedores!A:G,7,0)</f>
        <v>Vendedor Ssr</v>
      </c>
      <c r="O938">
        <f>VLOOKUP(D938,Vendedores!A:H,8,0)</f>
        <v>2</v>
      </c>
      <c r="P938" s="18">
        <f t="shared" si="158"/>
        <v>28</v>
      </c>
      <c r="Q938" s="9">
        <f t="shared" si="154"/>
        <v>14</v>
      </c>
      <c r="R938" s="9">
        <f t="shared" si="164"/>
        <v>14</v>
      </c>
      <c r="S938" s="9">
        <f t="shared" si="159"/>
        <v>14</v>
      </c>
      <c r="T938" s="9">
        <f>VLOOKUP(O938,Comisiones!A:N,HLOOKUP(G938,Comisiones!$1:$7,2,0),0)</f>
        <v>0.17</v>
      </c>
      <c r="U938" s="9">
        <f t="shared" si="155"/>
        <v>476</v>
      </c>
      <c r="V938" s="9">
        <f t="shared" si="160"/>
        <v>238</v>
      </c>
      <c r="W938" s="9">
        <f t="shared" si="161"/>
        <v>80.92</v>
      </c>
      <c r="X938" s="9">
        <f t="shared" si="162"/>
        <v>157.07999999999998</v>
      </c>
      <c r="Y938" s="11">
        <f t="shared" si="163"/>
        <v>0.32999999999999996</v>
      </c>
    </row>
    <row r="939" spans="1:25" x14ac:dyDescent="0.2">
      <c r="A939" s="2">
        <v>938</v>
      </c>
      <c r="B939" s="3">
        <v>45240</v>
      </c>
      <c r="C939" s="2">
        <v>6</v>
      </c>
      <c r="D939" s="2">
        <v>6</v>
      </c>
      <c r="E939" s="2">
        <v>13</v>
      </c>
      <c r="F939" t="str">
        <f t="shared" si="156"/>
        <v>Friday</v>
      </c>
      <c r="G939" t="str">
        <f t="shared" si="157"/>
        <v>November</v>
      </c>
      <c r="H939" t="str">
        <f>VLOOKUP(C939,Productos!A:B,2,0)</f>
        <v>Producto F</v>
      </c>
      <c r="I939">
        <f>VLOOKUP(Ventas!C939,Productos!A:C,3,0)</f>
        <v>16</v>
      </c>
      <c r="J939">
        <f>VLOOKUP(C939,Productos!$A$1:$D$11,4,0)</f>
        <v>32</v>
      </c>
      <c r="K939" s="7" t="str">
        <f>VLOOKUP(D939,Vendedores!$A$1:$F$5000,6,0)</f>
        <v>Martinez, Pilar</v>
      </c>
      <c r="L939" s="7">
        <f>VLOOKUP(D939,Vendedores!$A$1:$E$50000,5,0)</f>
        <v>2700</v>
      </c>
      <c r="M939">
        <f>VLOOKUP(D939,Vendedores!A:F,2,FALSE)</f>
        <v>2</v>
      </c>
      <c r="N939" s="7" t="str">
        <f>VLOOKUP(Ventas!D939,Vendedores!A:G,7,0)</f>
        <v>Director</v>
      </c>
      <c r="O939">
        <f>VLOOKUP(D939,Vendedores!A:H,8,0)</f>
        <v>4</v>
      </c>
      <c r="P939" s="18">
        <f t="shared" si="158"/>
        <v>28.8</v>
      </c>
      <c r="Q939" s="9">
        <f t="shared" si="154"/>
        <v>16</v>
      </c>
      <c r="R939" s="9">
        <f t="shared" si="164"/>
        <v>16</v>
      </c>
      <c r="S939" s="9">
        <f t="shared" si="159"/>
        <v>16</v>
      </c>
      <c r="T939" s="9">
        <f>VLOOKUP(O939,Comisiones!A:N,HLOOKUP(G939,Comisiones!$1:$7,2,0),0)</f>
        <v>0.21</v>
      </c>
      <c r="U939" s="9">
        <f t="shared" si="155"/>
        <v>374.40000000000003</v>
      </c>
      <c r="V939" s="9">
        <f t="shared" si="160"/>
        <v>208</v>
      </c>
      <c r="W939" s="9">
        <f t="shared" si="161"/>
        <v>78.624000000000009</v>
      </c>
      <c r="X939" s="9">
        <f t="shared" si="162"/>
        <v>87.77600000000001</v>
      </c>
      <c r="Y939" s="11">
        <f t="shared" si="163"/>
        <v>0.23444444444444446</v>
      </c>
    </row>
    <row r="940" spans="1:25" x14ac:dyDescent="0.2">
      <c r="A940" s="2">
        <v>939</v>
      </c>
      <c r="B940" s="3">
        <v>45240</v>
      </c>
      <c r="C940" s="2">
        <v>7</v>
      </c>
      <c r="D940" s="2">
        <v>35</v>
      </c>
      <c r="E940" s="2">
        <v>13</v>
      </c>
      <c r="F940" t="str">
        <f t="shared" si="156"/>
        <v>Friday</v>
      </c>
      <c r="G940" t="str">
        <f t="shared" si="157"/>
        <v>November</v>
      </c>
      <c r="H940" t="str">
        <f>VLOOKUP(C940,Productos!A:B,2,0)</f>
        <v>Producto G</v>
      </c>
      <c r="I940">
        <f>VLOOKUP(Ventas!C940,Productos!A:C,3,0)</f>
        <v>17</v>
      </c>
      <c r="J940">
        <f>VLOOKUP(C940,Productos!$A$1:$D$11,4,0)</f>
        <v>34</v>
      </c>
      <c r="K940" s="7" t="str">
        <f>VLOOKUP(D940,Vendedores!$A$1:$F$5000,6,0)</f>
        <v>Garcia, David</v>
      </c>
      <c r="L940" s="7">
        <f>VLOOKUP(D940,Vendedores!$A$1:$E$50000,5,0)</f>
        <v>2383</v>
      </c>
      <c r="M940">
        <f>VLOOKUP(D940,Vendedores!A:F,2,FALSE)</f>
        <v>7</v>
      </c>
      <c r="N940" s="7" t="str">
        <f>VLOOKUP(Ventas!D940,Vendedores!A:G,7,0)</f>
        <v>Vendedor Jr</v>
      </c>
      <c r="O940">
        <f>VLOOKUP(D940,Vendedores!A:H,8,0)</f>
        <v>2</v>
      </c>
      <c r="P940" s="18">
        <f t="shared" si="158"/>
        <v>34</v>
      </c>
      <c r="Q940" s="9">
        <f t="shared" si="154"/>
        <v>17</v>
      </c>
      <c r="R940" s="9">
        <f t="shared" si="164"/>
        <v>17</v>
      </c>
      <c r="S940" s="9">
        <f t="shared" si="159"/>
        <v>17</v>
      </c>
      <c r="T940" s="9">
        <f>VLOOKUP(O940,Comisiones!A:N,HLOOKUP(G940,Comisiones!$1:$7,2,0),0)</f>
        <v>0.17</v>
      </c>
      <c r="U940" s="9">
        <f t="shared" si="155"/>
        <v>442</v>
      </c>
      <c r="V940" s="9">
        <f t="shared" si="160"/>
        <v>221</v>
      </c>
      <c r="W940" s="9">
        <f t="shared" si="161"/>
        <v>75.14</v>
      </c>
      <c r="X940" s="9">
        <f t="shared" si="162"/>
        <v>145.86000000000001</v>
      </c>
      <c r="Y940" s="11">
        <f t="shared" si="163"/>
        <v>0.33</v>
      </c>
    </row>
    <row r="941" spans="1:25" x14ac:dyDescent="0.2">
      <c r="A941" s="2">
        <v>940</v>
      </c>
      <c r="B941" s="3">
        <v>45241</v>
      </c>
      <c r="C941" s="2">
        <v>1</v>
      </c>
      <c r="D941" s="2">
        <v>31</v>
      </c>
      <c r="E941" s="2">
        <v>10</v>
      </c>
      <c r="F941" t="str">
        <f t="shared" si="156"/>
        <v>Saturday</v>
      </c>
      <c r="G941" t="str">
        <f t="shared" si="157"/>
        <v>November</v>
      </c>
      <c r="H941" t="str">
        <f>VLOOKUP(C941,Productos!A:B,2,0)</f>
        <v>Producto A</v>
      </c>
      <c r="I941">
        <f>VLOOKUP(Ventas!C941,Productos!A:C,3,0)</f>
        <v>10</v>
      </c>
      <c r="J941">
        <f>VLOOKUP(C941,Productos!$A$1:$D$11,4,0)</f>
        <v>20</v>
      </c>
      <c r="K941" s="7" t="str">
        <f>VLOOKUP(D941,Vendedores!$A$1:$F$5000,6,0)</f>
        <v>Fernandez, Isabel</v>
      </c>
      <c r="L941" s="7">
        <f>VLOOKUP(D941,Vendedores!$A$1:$E$50000,5,0)</f>
        <v>2227</v>
      </c>
      <c r="M941">
        <f>VLOOKUP(D941,Vendedores!A:F,2,FALSE)</f>
        <v>7</v>
      </c>
      <c r="N941" s="7" t="str">
        <f>VLOOKUP(Ventas!D941,Vendedores!A:G,7,0)</f>
        <v>Vendedor Jr</v>
      </c>
      <c r="O941">
        <f>VLOOKUP(D941,Vendedores!A:H,8,0)</f>
        <v>2</v>
      </c>
      <c r="P941" s="18">
        <f t="shared" si="158"/>
        <v>20</v>
      </c>
      <c r="Q941" s="9">
        <f t="shared" si="154"/>
        <v>10</v>
      </c>
      <c r="R941" s="9">
        <f t="shared" si="164"/>
        <v>10</v>
      </c>
      <c r="S941" s="9">
        <f t="shared" si="159"/>
        <v>10</v>
      </c>
      <c r="T941" s="9">
        <f>VLOOKUP(O941,Comisiones!A:N,HLOOKUP(G941,Comisiones!$1:$7,2,0),0)</f>
        <v>0.17</v>
      </c>
      <c r="U941" s="9">
        <f t="shared" si="155"/>
        <v>200</v>
      </c>
      <c r="V941" s="9">
        <f t="shared" si="160"/>
        <v>100</v>
      </c>
      <c r="W941" s="9">
        <f t="shared" si="161"/>
        <v>34</v>
      </c>
      <c r="X941" s="9">
        <f t="shared" si="162"/>
        <v>66</v>
      </c>
      <c r="Y941" s="11">
        <f t="shared" si="163"/>
        <v>0.33</v>
      </c>
    </row>
    <row r="942" spans="1:25" x14ac:dyDescent="0.2">
      <c r="A942" s="2">
        <v>941</v>
      </c>
      <c r="B942" s="3">
        <v>45241</v>
      </c>
      <c r="C942" s="2">
        <v>9</v>
      </c>
      <c r="D942" s="2">
        <v>30</v>
      </c>
      <c r="E942" s="2">
        <v>12</v>
      </c>
      <c r="F942" t="str">
        <f t="shared" si="156"/>
        <v>Saturday</v>
      </c>
      <c r="G942" t="str">
        <f t="shared" si="157"/>
        <v>November</v>
      </c>
      <c r="H942" t="str">
        <f>VLOOKUP(C942,Productos!A:B,2,0)</f>
        <v>Producto I</v>
      </c>
      <c r="I942">
        <f>VLOOKUP(Ventas!C942,Productos!A:C,3,0)</f>
        <v>26</v>
      </c>
      <c r="J942">
        <f>VLOOKUP(C942,Productos!$A$1:$D$11,4,0)</f>
        <v>52</v>
      </c>
      <c r="K942" s="7" t="str">
        <f>VLOOKUP(D942,Vendedores!$A$1:$F$5000,6,0)</f>
        <v>Gonzalez, Francisco</v>
      </c>
      <c r="L942" s="7">
        <f>VLOOKUP(D942,Vendedores!$A$1:$E$50000,5,0)</f>
        <v>3909</v>
      </c>
      <c r="M942">
        <f>VLOOKUP(D942,Vendedores!A:F,2,FALSE)</f>
        <v>6</v>
      </c>
      <c r="N942" s="7" t="str">
        <f>VLOOKUP(Ventas!D942,Vendedores!A:G,7,0)</f>
        <v>Vendedor Ssr</v>
      </c>
      <c r="O942">
        <f>VLOOKUP(D942,Vendedores!A:H,8,0)</f>
        <v>2</v>
      </c>
      <c r="P942" s="18">
        <f t="shared" si="158"/>
        <v>52</v>
      </c>
      <c r="Q942" s="9">
        <f t="shared" si="154"/>
        <v>26</v>
      </c>
      <c r="R942" s="9">
        <f t="shared" si="164"/>
        <v>26</v>
      </c>
      <c r="S942" s="9">
        <f t="shared" si="159"/>
        <v>26</v>
      </c>
      <c r="T942" s="9">
        <f>VLOOKUP(O942,Comisiones!A:N,HLOOKUP(G942,Comisiones!$1:$7,2,0),0)</f>
        <v>0.17</v>
      </c>
      <c r="U942" s="9">
        <f t="shared" si="155"/>
        <v>624</v>
      </c>
      <c r="V942" s="9">
        <f t="shared" si="160"/>
        <v>312</v>
      </c>
      <c r="W942" s="9">
        <f t="shared" si="161"/>
        <v>106.08000000000001</v>
      </c>
      <c r="X942" s="9">
        <f t="shared" si="162"/>
        <v>205.91999999999996</v>
      </c>
      <c r="Y942" s="11">
        <f t="shared" si="163"/>
        <v>0.32999999999999996</v>
      </c>
    </row>
    <row r="943" spans="1:25" x14ac:dyDescent="0.2">
      <c r="A943" s="2">
        <v>942</v>
      </c>
      <c r="B943" s="3">
        <v>45241</v>
      </c>
      <c r="C943" s="2">
        <v>7</v>
      </c>
      <c r="D943" s="2">
        <v>33</v>
      </c>
      <c r="E943" s="2">
        <v>15</v>
      </c>
      <c r="F943" t="str">
        <f t="shared" si="156"/>
        <v>Saturday</v>
      </c>
      <c r="G943" t="str">
        <f t="shared" si="157"/>
        <v>November</v>
      </c>
      <c r="H943" t="str">
        <f>VLOOKUP(C943,Productos!A:B,2,0)</f>
        <v>Producto G</v>
      </c>
      <c r="I943">
        <f>VLOOKUP(Ventas!C943,Productos!A:C,3,0)</f>
        <v>17</v>
      </c>
      <c r="J943">
        <f>VLOOKUP(C943,Productos!$A$1:$D$11,4,0)</f>
        <v>34</v>
      </c>
      <c r="K943" s="7" t="str">
        <f>VLOOKUP(D943,Vendedores!$A$1:$F$5000,6,0)</f>
        <v>Martin, Josefa</v>
      </c>
      <c r="L943" s="7">
        <f>VLOOKUP(D943,Vendedores!$A$1:$E$50000,5,0)</f>
        <v>4217</v>
      </c>
      <c r="M943">
        <f>VLOOKUP(D943,Vendedores!A:F,2,FALSE)</f>
        <v>5</v>
      </c>
      <c r="N943" s="7" t="str">
        <f>VLOOKUP(Ventas!D943,Vendedores!A:G,7,0)</f>
        <v>Vendedor Sr</v>
      </c>
      <c r="O943">
        <f>VLOOKUP(D943,Vendedores!A:H,8,0)</f>
        <v>2</v>
      </c>
      <c r="P943" s="18">
        <f t="shared" si="158"/>
        <v>34</v>
      </c>
      <c r="Q943" s="9">
        <f t="shared" si="154"/>
        <v>17</v>
      </c>
      <c r="R943" s="9">
        <f t="shared" si="164"/>
        <v>17</v>
      </c>
      <c r="S943" s="9">
        <f t="shared" si="159"/>
        <v>17</v>
      </c>
      <c r="T943" s="9">
        <f>VLOOKUP(O943,Comisiones!A:N,HLOOKUP(G943,Comisiones!$1:$7,2,0),0)</f>
        <v>0.17</v>
      </c>
      <c r="U943" s="9">
        <f t="shared" si="155"/>
        <v>510</v>
      </c>
      <c r="V943" s="9">
        <f t="shared" si="160"/>
        <v>255</v>
      </c>
      <c r="W943" s="9">
        <f t="shared" si="161"/>
        <v>86.7</v>
      </c>
      <c r="X943" s="9">
        <f t="shared" si="162"/>
        <v>168.3</v>
      </c>
      <c r="Y943" s="11">
        <f t="shared" si="163"/>
        <v>0.33</v>
      </c>
    </row>
    <row r="944" spans="1:25" x14ac:dyDescent="0.2">
      <c r="A944" s="2">
        <v>956</v>
      </c>
      <c r="B944" s="3">
        <v>45246</v>
      </c>
      <c r="C944" s="2">
        <v>9</v>
      </c>
      <c r="D944" s="2">
        <v>5</v>
      </c>
      <c r="E944" s="2">
        <v>12</v>
      </c>
      <c r="F944" t="str">
        <f t="shared" si="156"/>
        <v>Thursday</v>
      </c>
      <c r="G944" t="str">
        <f t="shared" si="157"/>
        <v>November</v>
      </c>
      <c r="H944" t="str">
        <f>VLOOKUP(C944,Productos!A:B,2,0)</f>
        <v>Producto I</v>
      </c>
      <c r="I944">
        <f>VLOOKUP(Ventas!C944,Productos!A:C,3,0)</f>
        <v>26</v>
      </c>
      <c r="J944">
        <f>VLOOKUP(C944,Productos!$A$1:$D$11,4,0)</f>
        <v>52</v>
      </c>
      <c r="K944" s="7" t="str">
        <f>VLOOKUP(D944,Vendedores!$A$1:$F$5000,6,0)</f>
        <v>Lopez, Laura</v>
      </c>
      <c r="L944" s="7">
        <f>VLOOKUP(D944,Vendedores!$A$1:$E$50000,5,0)</f>
        <v>3037</v>
      </c>
      <c r="M944">
        <f>VLOOKUP(D944,Vendedores!A:F,2,FALSE)</f>
        <v>6</v>
      </c>
      <c r="N944" s="7" t="str">
        <f>VLOOKUP(Ventas!D944,Vendedores!A:G,7,0)</f>
        <v>Vendedor Ssr</v>
      </c>
      <c r="O944">
        <f>VLOOKUP(D944,Vendedores!A:H,8,0)</f>
        <v>2</v>
      </c>
      <c r="P944" s="18">
        <f t="shared" si="158"/>
        <v>52</v>
      </c>
      <c r="Q944" s="9">
        <f t="shared" si="154"/>
        <v>26</v>
      </c>
      <c r="R944" s="9">
        <f t="shared" si="164"/>
        <v>26</v>
      </c>
      <c r="S944" s="9">
        <f t="shared" si="159"/>
        <v>26</v>
      </c>
      <c r="T944" s="9">
        <f>VLOOKUP(O944,Comisiones!A:N,HLOOKUP(G944,Comisiones!$1:$7,2,0),0)</f>
        <v>0.17</v>
      </c>
      <c r="U944" s="9">
        <f t="shared" si="155"/>
        <v>624</v>
      </c>
      <c r="V944" s="9">
        <f t="shared" si="160"/>
        <v>312</v>
      </c>
      <c r="W944" s="9">
        <f t="shared" si="161"/>
        <v>106.08000000000001</v>
      </c>
      <c r="X944" s="9">
        <f t="shared" si="162"/>
        <v>205.91999999999996</v>
      </c>
      <c r="Y944" s="11">
        <f t="shared" si="163"/>
        <v>0.32999999999999996</v>
      </c>
    </row>
    <row r="945" spans="1:25" x14ac:dyDescent="0.2">
      <c r="A945" s="2">
        <v>944</v>
      </c>
      <c r="B945" s="3">
        <v>45242</v>
      </c>
      <c r="C945" s="2">
        <v>5</v>
      </c>
      <c r="D945" s="2">
        <v>11</v>
      </c>
      <c r="E945" s="2">
        <v>17</v>
      </c>
      <c r="F945" t="str">
        <f t="shared" si="156"/>
        <v>Sunday</v>
      </c>
      <c r="G945" t="str">
        <f t="shared" si="157"/>
        <v>November</v>
      </c>
      <c r="H945" t="str">
        <f>VLOOKUP(C945,Productos!A:B,2,0)</f>
        <v>Producto E</v>
      </c>
      <c r="I945">
        <f>VLOOKUP(Ventas!C945,Productos!A:C,3,0)</f>
        <v>24</v>
      </c>
      <c r="J945">
        <f>VLOOKUP(C945,Productos!$A$1:$D$11,4,0)</f>
        <v>48</v>
      </c>
      <c r="K945" s="7" t="str">
        <f>VLOOKUP(D945,Vendedores!$A$1:$F$5000,6,0)</f>
        <v>Garcia, Isabel</v>
      </c>
      <c r="L945" s="7">
        <f>VLOOKUP(D945,Vendedores!$A$1:$E$50000,5,0)</f>
        <v>3985</v>
      </c>
      <c r="M945">
        <f>VLOOKUP(D945,Vendedores!A:F,2,FALSE)</f>
        <v>6</v>
      </c>
      <c r="N945" s="7" t="str">
        <f>VLOOKUP(Ventas!D945,Vendedores!A:G,7,0)</f>
        <v>Vendedor Ssr</v>
      </c>
      <c r="O945">
        <f>VLOOKUP(D945,Vendedores!A:H,8,0)</f>
        <v>2</v>
      </c>
      <c r="P945" s="18">
        <f t="shared" si="158"/>
        <v>57.599999999999994</v>
      </c>
      <c r="Q945" s="9">
        <f t="shared" si="154"/>
        <v>24</v>
      </c>
      <c r="R945" s="9">
        <f t="shared" si="164"/>
        <v>24</v>
      </c>
      <c r="S945" s="9">
        <f t="shared" si="159"/>
        <v>24</v>
      </c>
      <c r="T945" s="9">
        <f>VLOOKUP(O945,Comisiones!A:N,HLOOKUP(G945,Comisiones!$1:$7,2,0),0)</f>
        <v>0.17</v>
      </c>
      <c r="U945" s="9">
        <f t="shared" si="155"/>
        <v>979.19999999999993</v>
      </c>
      <c r="V945" s="9">
        <f t="shared" si="160"/>
        <v>408</v>
      </c>
      <c r="W945" s="9">
        <f t="shared" si="161"/>
        <v>166.464</v>
      </c>
      <c r="X945" s="9">
        <f t="shared" si="162"/>
        <v>404.73599999999999</v>
      </c>
      <c r="Y945" s="11">
        <f t="shared" si="163"/>
        <v>0.41333333333333333</v>
      </c>
    </row>
    <row r="946" spans="1:25" x14ac:dyDescent="0.2">
      <c r="A946" s="2">
        <v>945</v>
      </c>
      <c r="B946" s="3">
        <v>45242</v>
      </c>
      <c r="C946" s="2">
        <v>3</v>
      </c>
      <c r="D946" s="2">
        <v>29</v>
      </c>
      <c r="E946" s="2">
        <v>14</v>
      </c>
      <c r="F946" t="str">
        <f t="shared" si="156"/>
        <v>Sunday</v>
      </c>
      <c r="G946" t="str">
        <f t="shared" si="157"/>
        <v>November</v>
      </c>
      <c r="H946" t="str">
        <f>VLOOKUP(C946,Productos!A:B,2,0)</f>
        <v>Producto C</v>
      </c>
      <c r="I946">
        <f>VLOOKUP(Ventas!C946,Productos!A:C,3,0)</f>
        <v>23</v>
      </c>
      <c r="J946">
        <f>VLOOKUP(C946,Productos!$A$1:$D$11,4,0)</f>
        <v>46</v>
      </c>
      <c r="K946" s="7" t="str">
        <f>VLOOKUP(D946,Vendedores!$A$1:$F$5000,6,0)</f>
        <v>Rodriguez, Jose</v>
      </c>
      <c r="L946" s="7">
        <f>VLOOKUP(D946,Vendedores!$A$1:$E$50000,5,0)</f>
        <v>4645</v>
      </c>
      <c r="M946">
        <f>VLOOKUP(D946,Vendedores!A:F,2,FALSE)</f>
        <v>5</v>
      </c>
      <c r="N946" s="7" t="str">
        <f>VLOOKUP(Ventas!D946,Vendedores!A:G,7,0)</f>
        <v>Vendedor Sr</v>
      </c>
      <c r="O946">
        <f>VLOOKUP(D946,Vendedores!A:H,8,0)</f>
        <v>2</v>
      </c>
      <c r="P946" s="18">
        <f t="shared" si="158"/>
        <v>55.199999999999996</v>
      </c>
      <c r="Q946" s="9">
        <f t="shared" si="154"/>
        <v>23</v>
      </c>
      <c r="R946" s="9">
        <f t="shared" si="164"/>
        <v>23</v>
      </c>
      <c r="S946" s="9">
        <f t="shared" si="159"/>
        <v>23</v>
      </c>
      <c r="T946" s="9">
        <f>VLOOKUP(O946,Comisiones!A:N,HLOOKUP(G946,Comisiones!$1:$7,2,0),0)</f>
        <v>0.17</v>
      </c>
      <c r="U946" s="9">
        <f t="shared" si="155"/>
        <v>772.8</v>
      </c>
      <c r="V946" s="9">
        <f t="shared" si="160"/>
        <v>322</v>
      </c>
      <c r="W946" s="9">
        <f t="shared" si="161"/>
        <v>131.376</v>
      </c>
      <c r="X946" s="9">
        <f t="shared" si="162"/>
        <v>319.42399999999998</v>
      </c>
      <c r="Y946" s="11">
        <f t="shared" si="163"/>
        <v>0.41333333333333333</v>
      </c>
    </row>
    <row r="947" spans="1:25" x14ac:dyDescent="0.2">
      <c r="A947" s="2">
        <v>946</v>
      </c>
      <c r="B947" s="3">
        <v>45243</v>
      </c>
      <c r="C947" s="2">
        <v>4</v>
      </c>
      <c r="D947" s="2">
        <v>27</v>
      </c>
      <c r="E947" s="2">
        <v>12</v>
      </c>
      <c r="F947" t="str">
        <f t="shared" si="156"/>
        <v>Monday</v>
      </c>
      <c r="G947" t="str">
        <f t="shared" si="157"/>
        <v>November</v>
      </c>
      <c r="H947" t="str">
        <f>VLOOKUP(C947,Productos!A:B,2,0)</f>
        <v>Producto D</v>
      </c>
      <c r="I947">
        <f>VLOOKUP(Ventas!C947,Productos!A:C,3,0)</f>
        <v>14</v>
      </c>
      <c r="J947">
        <f>VLOOKUP(C947,Productos!$A$1:$D$11,4,0)</f>
        <v>28</v>
      </c>
      <c r="K947" s="7" t="str">
        <f>VLOOKUP(D947,Vendedores!$A$1:$F$5000,6,0)</f>
        <v>Martin, Antonio</v>
      </c>
      <c r="L947" s="7">
        <f>VLOOKUP(D947,Vendedores!$A$1:$E$50000,5,0)</f>
        <v>1057</v>
      </c>
      <c r="M947">
        <f>VLOOKUP(D947,Vendedores!A:F,2,FALSE)</f>
        <v>8</v>
      </c>
      <c r="N947" s="7" t="str">
        <f>VLOOKUP(Ventas!D947,Vendedores!A:G,7,0)</f>
        <v>Pasante</v>
      </c>
      <c r="O947">
        <f>VLOOKUP(D947,Vendedores!A:H,8,0)</f>
        <v>1</v>
      </c>
      <c r="P947" s="18">
        <f t="shared" si="158"/>
        <v>28</v>
      </c>
      <c r="Q947" s="9">
        <f t="shared" si="154"/>
        <v>14</v>
      </c>
      <c r="R947" s="9">
        <f t="shared" si="164"/>
        <v>14</v>
      </c>
      <c r="S947" s="9">
        <f t="shared" si="159"/>
        <v>14</v>
      </c>
      <c r="T947" s="9">
        <f>VLOOKUP(O947,Comisiones!A:N,HLOOKUP(G947,Comisiones!$1:$7,2,0),0)</f>
        <v>0.15</v>
      </c>
      <c r="U947" s="9">
        <f t="shared" si="155"/>
        <v>336</v>
      </c>
      <c r="V947" s="9">
        <f t="shared" si="160"/>
        <v>168</v>
      </c>
      <c r="W947" s="9">
        <f t="shared" si="161"/>
        <v>50.4</v>
      </c>
      <c r="X947" s="9">
        <f t="shared" si="162"/>
        <v>117.6</v>
      </c>
      <c r="Y947" s="11">
        <f t="shared" si="163"/>
        <v>0.35</v>
      </c>
    </row>
    <row r="948" spans="1:25" x14ac:dyDescent="0.2">
      <c r="A948" s="2">
        <v>947</v>
      </c>
      <c r="B948" s="3">
        <v>45243</v>
      </c>
      <c r="C948" s="2">
        <v>9</v>
      </c>
      <c r="D948" s="2">
        <v>28</v>
      </c>
      <c r="E948" s="2">
        <v>17</v>
      </c>
      <c r="F948" t="str">
        <f t="shared" si="156"/>
        <v>Monday</v>
      </c>
      <c r="G948" t="str">
        <f t="shared" si="157"/>
        <v>November</v>
      </c>
      <c r="H948" t="str">
        <f>VLOOKUP(C948,Productos!A:B,2,0)</f>
        <v>Producto I</v>
      </c>
      <c r="I948">
        <f>VLOOKUP(Ventas!C948,Productos!A:C,3,0)</f>
        <v>26</v>
      </c>
      <c r="J948">
        <f>VLOOKUP(C948,Productos!$A$1:$D$11,4,0)</f>
        <v>52</v>
      </c>
      <c r="K948" s="7" t="str">
        <f>VLOOKUP(D948,Vendedores!$A$1:$F$5000,6,0)</f>
        <v>Garcia, Manuel</v>
      </c>
      <c r="L948" s="7">
        <f>VLOOKUP(D948,Vendedores!$A$1:$E$50000,5,0)</f>
        <v>5249</v>
      </c>
      <c r="M948">
        <f>VLOOKUP(D948,Vendedores!A:F,2,FALSE)</f>
        <v>4</v>
      </c>
      <c r="N948" s="7" t="str">
        <f>VLOOKUP(Ventas!D948,Vendedores!A:G,7,0)</f>
        <v>Jefe</v>
      </c>
      <c r="O948">
        <f>VLOOKUP(D948,Vendedores!A:H,8,0)</f>
        <v>3</v>
      </c>
      <c r="P948" s="18">
        <f t="shared" si="158"/>
        <v>52</v>
      </c>
      <c r="Q948" s="9">
        <f t="shared" si="154"/>
        <v>26</v>
      </c>
      <c r="R948" s="9">
        <f t="shared" si="164"/>
        <v>26</v>
      </c>
      <c r="S948" s="9">
        <f t="shared" si="159"/>
        <v>26</v>
      </c>
      <c r="T948" s="9">
        <f>VLOOKUP(O948,Comisiones!A:N,HLOOKUP(G948,Comisiones!$1:$7,2,0),0)</f>
        <v>0.19</v>
      </c>
      <c r="U948" s="9">
        <f t="shared" si="155"/>
        <v>884</v>
      </c>
      <c r="V948" s="9">
        <f t="shared" si="160"/>
        <v>442</v>
      </c>
      <c r="W948" s="9">
        <f t="shared" si="161"/>
        <v>167.96</v>
      </c>
      <c r="X948" s="9">
        <f t="shared" si="162"/>
        <v>274.03999999999996</v>
      </c>
      <c r="Y948" s="11">
        <f t="shared" si="163"/>
        <v>0.30999999999999994</v>
      </c>
    </row>
    <row r="949" spans="1:25" x14ac:dyDescent="0.2">
      <c r="A949" s="2">
        <v>948</v>
      </c>
      <c r="B949" s="3">
        <v>45243</v>
      </c>
      <c r="C949" s="2">
        <v>10</v>
      </c>
      <c r="D949" s="2">
        <v>29</v>
      </c>
      <c r="E949" s="2">
        <v>15</v>
      </c>
      <c r="F949" t="str">
        <f t="shared" si="156"/>
        <v>Monday</v>
      </c>
      <c r="G949" t="str">
        <f t="shared" si="157"/>
        <v>November</v>
      </c>
      <c r="H949" t="str">
        <f>VLOOKUP(C949,Productos!A:B,2,0)</f>
        <v>Producto J</v>
      </c>
      <c r="I949">
        <f>VLOOKUP(Ventas!C949,Productos!A:C,3,0)</f>
        <v>29</v>
      </c>
      <c r="J949">
        <f>VLOOKUP(C949,Productos!$A$1:$D$11,4,0)</f>
        <v>58</v>
      </c>
      <c r="K949" s="7" t="str">
        <f>VLOOKUP(D949,Vendedores!$A$1:$F$5000,6,0)</f>
        <v>Rodriguez, Jose</v>
      </c>
      <c r="L949" s="7">
        <f>VLOOKUP(D949,Vendedores!$A$1:$E$50000,5,0)</f>
        <v>4645</v>
      </c>
      <c r="M949">
        <f>VLOOKUP(D949,Vendedores!A:F,2,FALSE)</f>
        <v>5</v>
      </c>
      <c r="N949" s="7" t="str">
        <f>VLOOKUP(Ventas!D949,Vendedores!A:G,7,0)</f>
        <v>Vendedor Sr</v>
      </c>
      <c r="O949">
        <f>VLOOKUP(D949,Vendedores!A:H,8,0)</f>
        <v>2</v>
      </c>
      <c r="P949" s="18">
        <f t="shared" si="158"/>
        <v>58</v>
      </c>
      <c r="Q949" s="9">
        <f t="shared" si="154"/>
        <v>29</v>
      </c>
      <c r="R949" s="9">
        <f t="shared" si="164"/>
        <v>29</v>
      </c>
      <c r="S949" s="9">
        <f t="shared" si="159"/>
        <v>29</v>
      </c>
      <c r="T949" s="9">
        <f>VLOOKUP(O949,Comisiones!A:N,HLOOKUP(G949,Comisiones!$1:$7,2,0),0)</f>
        <v>0.17</v>
      </c>
      <c r="U949" s="9">
        <f t="shared" si="155"/>
        <v>870</v>
      </c>
      <c r="V949" s="9">
        <f t="shared" si="160"/>
        <v>435</v>
      </c>
      <c r="W949" s="9">
        <f t="shared" si="161"/>
        <v>147.9</v>
      </c>
      <c r="X949" s="9">
        <f t="shared" si="162"/>
        <v>287.10000000000002</v>
      </c>
      <c r="Y949" s="11">
        <f t="shared" si="163"/>
        <v>0.33</v>
      </c>
    </row>
    <row r="950" spans="1:25" x14ac:dyDescent="0.2">
      <c r="A950" s="2">
        <v>949</v>
      </c>
      <c r="B950" s="3">
        <v>45244</v>
      </c>
      <c r="C950" s="2">
        <v>2</v>
      </c>
      <c r="D950" s="2">
        <v>2</v>
      </c>
      <c r="E950" s="2">
        <v>16</v>
      </c>
      <c r="F950" t="str">
        <f t="shared" si="156"/>
        <v>Tuesday</v>
      </c>
      <c r="G950" t="str">
        <f t="shared" si="157"/>
        <v>November</v>
      </c>
      <c r="H950" t="str">
        <f>VLOOKUP(C950,Productos!A:B,2,0)</f>
        <v>Producto B</v>
      </c>
      <c r="I950">
        <f>VLOOKUP(Ventas!C950,Productos!A:C,3,0)</f>
        <v>14</v>
      </c>
      <c r="J950">
        <f>VLOOKUP(C950,Productos!$A$1:$D$11,4,0)</f>
        <v>28</v>
      </c>
      <c r="K950" s="7" t="str">
        <f>VLOOKUP(D950,Vendedores!$A$1:$F$5000,6,0)</f>
        <v>Rodriguez, Ana</v>
      </c>
      <c r="L950" s="7">
        <f>VLOOKUP(D950,Vendedores!$A$1:$E$50000,5,0)</f>
        <v>6979</v>
      </c>
      <c r="M950">
        <f>VLOOKUP(D950,Vendedores!A:F,2,FALSE)</f>
        <v>3</v>
      </c>
      <c r="N950" s="7" t="str">
        <f>VLOOKUP(Ventas!D950,Vendedores!A:G,7,0)</f>
        <v>Gerente</v>
      </c>
      <c r="O950">
        <f>VLOOKUP(D950,Vendedores!A:H,8,0)</f>
        <v>3</v>
      </c>
      <c r="P950" s="18">
        <f t="shared" si="158"/>
        <v>25.2</v>
      </c>
      <c r="Q950" s="9">
        <f t="shared" si="154"/>
        <v>14</v>
      </c>
      <c r="R950" s="9">
        <f t="shared" si="164"/>
        <v>14</v>
      </c>
      <c r="S950" s="9">
        <f t="shared" si="159"/>
        <v>14</v>
      </c>
      <c r="T950" s="9">
        <f>VLOOKUP(O950,Comisiones!A:N,HLOOKUP(G950,Comisiones!$1:$7,2,0),0)</f>
        <v>0.19</v>
      </c>
      <c r="U950" s="9">
        <f t="shared" si="155"/>
        <v>403.2</v>
      </c>
      <c r="V950" s="9">
        <f t="shared" si="160"/>
        <v>224</v>
      </c>
      <c r="W950" s="9">
        <f t="shared" si="161"/>
        <v>76.608000000000004</v>
      </c>
      <c r="X950" s="9">
        <f t="shared" si="162"/>
        <v>102.59199999999998</v>
      </c>
      <c r="Y950" s="11">
        <f t="shared" si="163"/>
        <v>0.25444444444444442</v>
      </c>
    </row>
    <row r="951" spans="1:25" x14ac:dyDescent="0.2">
      <c r="A951" s="2">
        <v>950</v>
      </c>
      <c r="B951" s="3">
        <v>45244</v>
      </c>
      <c r="C951" s="2">
        <v>8</v>
      </c>
      <c r="D951" s="2">
        <v>16</v>
      </c>
      <c r="E951" s="2">
        <v>16</v>
      </c>
      <c r="F951" t="str">
        <f t="shared" si="156"/>
        <v>Tuesday</v>
      </c>
      <c r="G951" t="str">
        <f t="shared" si="157"/>
        <v>November</v>
      </c>
      <c r="H951" t="str">
        <f>VLOOKUP(C951,Productos!A:B,2,0)</f>
        <v>Producto H</v>
      </c>
      <c r="I951">
        <f>VLOOKUP(Ventas!C951,Productos!A:C,3,0)</f>
        <v>14</v>
      </c>
      <c r="J951">
        <f>VLOOKUP(C951,Productos!$A$1:$D$11,4,0)</f>
        <v>28</v>
      </c>
      <c r="K951" s="7" t="str">
        <f>VLOOKUP(D951,Vendedores!$A$1:$F$5000,6,0)</f>
        <v>Martin, Francisco</v>
      </c>
      <c r="L951" s="7">
        <f>VLOOKUP(D951,Vendedores!$A$1:$E$50000,5,0)</f>
        <v>2456</v>
      </c>
      <c r="M951">
        <f>VLOOKUP(D951,Vendedores!A:F,2,FALSE)</f>
        <v>7</v>
      </c>
      <c r="N951" s="7" t="str">
        <f>VLOOKUP(Ventas!D951,Vendedores!A:G,7,0)</f>
        <v>Vendedor Jr</v>
      </c>
      <c r="O951">
        <f>VLOOKUP(D951,Vendedores!A:H,8,0)</f>
        <v>2</v>
      </c>
      <c r="P951" s="18">
        <f t="shared" si="158"/>
        <v>28</v>
      </c>
      <c r="Q951" s="9">
        <f t="shared" si="154"/>
        <v>14</v>
      </c>
      <c r="R951" s="9">
        <f t="shared" si="164"/>
        <v>14</v>
      </c>
      <c r="S951" s="9">
        <f t="shared" si="159"/>
        <v>14</v>
      </c>
      <c r="T951" s="9">
        <f>VLOOKUP(O951,Comisiones!A:N,HLOOKUP(G951,Comisiones!$1:$7,2,0),0)</f>
        <v>0.17</v>
      </c>
      <c r="U951" s="9">
        <f t="shared" si="155"/>
        <v>448</v>
      </c>
      <c r="V951" s="9">
        <f t="shared" si="160"/>
        <v>224</v>
      </c>
      <c r="W951" s="9">
        <f t="shared" si="161"/>
        <v>76.160000000000011</v>
      </c>
      <c r="X951" s="9">
        <f t="shared" si="162"/>
        <v>147.83999999999997</v>
      </c>
      <c r="Y951" s="11">
        <f t="shared" si="163"/>
        <v>0.32999999999999996</v>
      </c>
    </row>
    <row r="952" spans="1:25" x14ac:dyDescent="0.2">
      <c r="A952" s="2">
        <v>951</v>
      </c>
      <c r="B952" s="3">
        <v>45244</v>
      </c>
      <c r="C952" s="2">
        <v>10</v>
      </c>
      <c r="D952" s="2">
        <v>27</v>
      </c>
      <c r="E952" s="2">
        <v>15</v>
      </c>
      <c r="F952" t="str">
        <f t="shared" si="156"/>
        <v>Tuesday</v>
      </c>
      <c r="G952" t="str">
        <f t="shared" si="157"/>
        <v>November</v>
      </c>
      <c r="H952" t="str">
        <f>VLOOKUP(C952,Productos!A:B,2,0)</f>
        <v>Producto J</v>
      </c>
      <c r="I952">
        <f>VLOOKUP(Ventas!C952,Productos!A:C,3,0)</f>
        <v>29</v>
      </c>
      <c r="J952">
        <f>VLOOKUP(C952,Productos!$A$1:$D$11,4,0)</f>
        <v>58</v>
      </c>
      <c r="K952" s="7" t="str">
        <f>VLOOKUP(D952,Vendedores!$A$1:$F$5000,6,0)</f>
        <v>Martin, Antonio</v>
      </c>
      <c r="L952" s="7">
        <f>VLOOKUP(D952,Vendedores!$A$1:$E$50000,5,0)</f>
        <v>1057</v>
      </c>
      <c r="M952">
        <f>VLOOKUP(D952,Vendedores!A:F,2,FALSE)</f>
        <v>8</v>
      </c>
      <c r="N952" s="7" t="str">
        <f>VLOOKUP(Ventas!D952,Vendedores!A:G,7,0)</f>
        <v>Pasante</v>
      </c>
      <c r="O952">
        <f>VLOOKUP(D952,Vendedores!A:H,8,0)</f>
        <v>1</v>
      </c>
      <c r="P952" s="18">
        <f t="shared" si="158"/>
        <v>58</v>
      </c>
      <c r="Q952" s="9">
        <f t="shared" si="154"/>
        <v>29</v>
      </c>
      <c r="R952" s="9">
        <f t="shared" si="164"/>
        <v>29</v>
      </c>
      <c r="S952" s="9">
        <f t="shared" si="159"/>
        <v>29</v>
      </c>
      <c r="T952" s="9">
        <f>VLOOKUP(O952,Comisiones!A:N,HLOOKUP(G952,Comisiones!$1:$7,2,0),0)</f>
        <v>0.15</v>
      </c>
      <c r="U952" s="9">
        <f t="shared" si="155"/>
        <v>870</v>
      </c>
      <c r="V952" s="9">
        <f t="shared" si="160"/>
        <v>435</v>
      </c>
      <c r="W952" s="9">
        <f t="shared" si="161"/>
        <v>130.5</v>
      </c>
      <c r="X952" s="9">
        <f t="shared" si="162"/>
        <v>304.5</v>
      </c>
      <c r="Y952" s="11">
        <f t="shared" si="163"/>
        <v>0.35</v>
      </c>
    </row>
    <row r="953" spans="1:25" x14ac:dyDescent="0.2">
      <c r="A953" s="2">
        <v>952</v>
      </c>
      <c r="B953" s="3">
        <v>45245</v>
      </c>
      <c r="C953" s="2">
        <v>3</v>
      </c>
      <c r="D953" s="2">
        <v>6</v>
      </c>
      <c r="E953" s="2">
        <v>14</v>
      </c>
      <c r="F953" t="str">
        <f t="shared" si="156"/>
        <v>Wednesday</v>
      </c>
      <c r="G953" t="str">
        <f t="shared" si="157"/>
        <v>November</v>
      </c>
      <c r="H953" t="str">
        <f>VLOOKUP(C953,Productos!A:B,2,0)</f>
        <v>Producto C</v>
      </c>
      <c r="I953">
        <f>VLOOKUP(Ventas!C953,Productos!A:C,3,0)</f>
        <v>23</v>
      </c>
      <c r="J953">
        <f>VLOOKUP(C953,Productos!$A$1:$D$11,4,0)</f>
        <v>46</v>
      </c>
      <c r="K953" s="7" t="str">
        <f>VLOOKUP(D953,Vendedores!$A$1:$F$5000,6,0)</f>
        <v>Martinez, Pilar</v>
      </c>
      <c r="L953" s="7">
        <f>VLOOKUP(D953,Vendedores!$A$1:$E$50000,5,0)</f>
        <v>2700</v>
      </c>
      <c r="M953">
        <f>VLOOKUP(D953,Vendedores!A:F,2,FALSE)</f>
        <v>2</v>
      </c>
      <c r="N953" s="7" t="str">
        <f>VLOOKUP(Ventas!D953,Vendedores!A:G,7,0)</f>
        <v>Director</v>
      </c>
      <c r="O953">
        <f>VLOOKUP(D953,Vendedores!A:H,8,0)</f>
        <v>4</v>
      </c>
      <c r="P953" s="18">
        <f t="shared" si="158"/>
        <v>41.4</v>
      </c>
      <c r="Q953" s="9">
        <f t="shared" si="154"/>
        <v>23</v>
      </c>
      <c r="R953" s="9">
        <f t="shared" si="164"/>
        <v>23</v>
      </c>
      <c r="S953" s="9">
        <f t="shared" si="159"/>
        <v>23</v>
      </c>
      <c r="T953" s="9">
        <f>VLOOKUP(O953,Comisiones!A:N,HLOOKUP(G953,Comisiones!$1:$7,2,0),0)</f>
        <v>0.21</v>
      </c>
      <c r="U953" s="9">
        <f t="shared" si="155"/>
        <v>579.6</v>
      </c>
      <c r="V953" s="9">
        <f t="shared" si="160"/>
        <v>322</v>
      </c>
      <c r="W953" s="9">
        <f t="shared" si="161"/>
        <v>121.71599999999999</v>
      </c>
      <c r="X953" s="9">
        <f t="shared" si="162"/>
        <v>135.88400000000001</v>
      </c>
      <c r="Y953" s="11">
        <f t="shared" si="163"/>
        <v>0.23444444444444446</v>
      </c>
    </row>
    <row r="954" spans="1:25" x14ac:dyDescent="0.2">
      <c r="A954" s="2">
        <v>953</v>
      </c>
      <c r="B954" s="3">
        <v>45245</v>
      </c>
      <c r="C954" s="2">
        <v>4</v>
      </c>
      <c r="D954" s="2">
        <v>38</v>
      </c>
      <c r="E954" s="2">
        <v>15</v>
      </c>
      <c r="F954" t="str">
        <f t="shared" si="156"/>
        <v>Wednesday</v>
      </c>
      <c r="G954" t="str">
        <f t="shared" si="157"/>
        <v>November</v>
      </c>
      <c r="H954" t="str">
        <f>VLOOKUP(C954,Productos!A:B,2,0)</f>
        <v>Producto D</v>
      </c>
      <c r="I954">
        <f>VLOOKUP(Ventas!C954,Productos!A:C,3,0)</f>
        <v>14</v>
      </c>
      <c r="J954">
        <f>VLOOKUP(C954,Productos!$A$1:$D$11,4,0)</f>
        <v>28</v>
      </c>
      <c r="K954" s="7" t="str">
        <f>VLOOKUP(D954,Vendedores!$A$1:$F$5000,6,0)</f>
        <v>Fernandez, Jose</v>
      </c>
      <c r="L954" s="7">
        <f>VLOOKUP(D954,Vendedores!$A$1:$E$50000,5,0)</f>
        <v>3055</v>
      </c>
      <c r="M954">
        <f>VLOOKUP(D954,Vendedores!A:F,2,FALSE)</f>
        <v>6</v>
      </c>
      <c r="N954" s="7" t="str">
        <f>VLOOKUP(Ventas!D954,Vendedores!A:G,7,0)</f>
        <v>Vendedor Ssr</v>
      </c>
      <c r="O954">
        <f>VLOOKUP(D954,Vendedores!A:H,8,0)</f>
        <v>2</v>
      </c>
      <c r="P954" s="18">
        <f t="shared" si="158"/>
        <v>28</v>
      </c>
      <c r="Q954" s="9">
        <f t="shared" si="154"/>
        <v>14</v>
      </c>
      <c r="R954" s="9">
        <f t="shared" si="164"/>
        <v>14</v>
      </c>
      <c r="S954" s="9">
        <f t="shared" si="159"/>
        <v>14</v>
      </c>
      <c r="T954" s="9">
        <f>VLOOKUP(O954,Comisiones!A:N,HLOOKUP(G954,Comisiones!$1:$7,2,0),0)</f>
        <v>0.17</v>
      </c>
      <c r="U954" s="9">
        <f t="shared" si="155"/>
        <v>420</v>
      </c>
      <c r="V954" s="9">
        <f t="shared" si="160"/>
        <v>210</v>
      </c>
      <c r="W954" s="9">
        <f t="shared" si="161"/>
        <v>71.400000000000006</v>
      </c>
      <c r="X954" s="9">
        <f t="shared" si="162"/>
        <v>138.60000000000002</v>
      </c>
      <c r="Y954" s="11">
        <f t="shared" si="163"/>
        <v>0.33000000000000007</v>
      </c>
    </row>
    <row r="955" spans="1:25" x14ac:dyDescent="0.2">
      <c r="A955" s="2">
        <v>954</v>
      </c>
      <c r="B955" s="3">
        <v>45245</v>
      </c>
      <c r="C955" s="2">
        <v>10</v>
      </c>
      <c r="D955" s="2">
        <v>12</v>
      </c>
      <c r="E955" s="2">
        <v>15</v>
      </c>
      <c r="F955" t="str">
        <f t="shared" si="156"/>
        <v>Wednesday</v>
      </c>
      <c r="G955" t="str">
        <f t="shared" si="157"/>
        <v>November</v>
      </c>
      <c r="H955" t="str">
        <f>VLOOKUP(C955,Productos!A:B,2,0)</f>
        <v>Producto J</v>
      </c>
      <c r="I955">
        <f>VLOOKUP(Ventas!C955,Productos!A:C,3,0)</f>
        <v>29</v>
      </c>
      <c r="J955">
        <f>VLOOKUP(C955,Productos!$A$1:$D$11,4,0)</f>
        <v>58</v>
      </c>
      <c r="K955" s="7" t="str">
        <f>VLOOKUP(D955,Vendedores!$A$1:$F$5000,6,0)</f>
        <v>Rodriguez, Javier</v>
      </c>
      <c r="L955" s="7">
        <f>VLOOKUP(D955,Vendedores!$A$1:$E$50000,5,0)</f>
        <v>2027</v>
      </c>
      <c r="M955">
        <f>VLOOKUP(D955,Vendedores!A:F,2,FALSE)</f>
        <v>7</v>
      </c>
      <c r="N955" s="7" t="str">
        <f>VLOOKUP(Ventas!D955,Vendedores!A:G,7,0)</f>
        <v>Vendedor Jr</v>
      </c>
      <c r="O955">
        <f>VLOOKUP(D955,Vendedores!A:H,8,0)</f>
        <v>2</v>
      </c>
      <c r="P955" s="18">
        <f t="shared" si="158"/>
        <v>58</v>
      </c>
      <c r="Q955" s="9">
        <f t="shared" si="154"/>
        <v>29</v>
      </c>
      <c r="R955" s="9">
        <f t="shared" si="164"/>
        <v>29</v>
      </c>
      <c r="S955" s="9">
        <f t="shared" si="159"/>
        <v>29</v>
      </c>
      <c r="T955" s="9">
        <f>VLOOKUP(O955,Comisiones!A:N,HLOOKUP(G955,Comisiones!$1:$7,2,0),0)</f>
        <v>0.17</v>
      </c>
      <c r="U955" s="9">
        <f t="shared" si="155"/>
        <v>870</v>
      </c>
      <c r="V955" s="9">
        <f t="shared" si="160"/>
        <v>435</v>
      </c>
      <c r="W955" s="9">
        <f t="shared" si="161"/>
        <v>147.9</v>
      </c>
      <c r="X955" s="9">
        <f t="shared" si="162"/>
        <v>287.10000000000002</v>
      </c>
      <c r="Y955" s="11">
        <f t="shared" si="163"/>
        <v>0.33</v>
      </c>
    </row>
    <row r="956" spans="1:25" x14ac:dyDescent="0.2">
      <c r="A956" s="2">
        <v>955</v>
      </c>
      <c r="B956" s="3">
        <v>45246</v>
      </c>
      <c r="C956" s="2">
        <v>5</v>
      </c>
      <c r="D956" s="2">
        <v>34</v>
      </c>
      <c r="E956" s="2">
        <v>17</v>
      </c>
      <c r="F956" t="str">
        <f t="shared" si="156"/>
        <v>Thursday</v>
      </c>
      <c r="G956" t="str">
        <f t="shared" si="157"/>
        <v>November</v>
      </c>
      <c r="H956" t="str">
        <f>VLOOKUP(C956,Productos!A:B,2,0)</f>
        <v>Producto E</v>
      </c>
      <c r="I956">
        <f>VLOOKUP(Ventas!C956,Productos!A:C,3,0)</f>
        <v>24</v>
      </c>
      <c r="J956">
        <f>VLOOKUP(C956,Productos!$A$1:$D$11,4,0)</f>
        <v>48</v>
      </c>
      <c r="K956" s="7" t="str">
        <f>VLOOKUP(D956,Vendedores!$A$1:$F$5000,6,0)</f>
        <v>Lopez, Teresa</v>
      </c>
      <c r="L956" s="7">
        <f>VLOOKUP(D956,Vendedores!$A$1:$E$50000,5,0)</f>
        <v>3680</v>
      </c>
      <c r="M956">
        <f>VLOOKUP(D956,Vendedores!A:F,2,FALSE)</f>
        <v>6</v>
      </c>
      <c r="N956" s="7" t="str">
        <f>VLOOKUP(Ventas!D956,Vendedores!A:G,7,0)</f>
        <v>Vendedor Ssr</v>
      </c>
      <c r="O956">
        <f>VLOOKUP(D956,Vendedores!A:H,8,0)</f>
        <v>2</v>
      </c>
      <c r="P956" s="18">
        <f t="shared" si="158"/>
        <v>48</v>
      </c>
      <c r="Q956" s="9">
        <f t="shared" si="154"/>
        <v>24</v>
      </c>
      <c r="R956" s="9">
        <f t="shared" si="164"/>
        <v>24</v>
      </c>
      <c r="S956" s="9">
        <f t="shared" si="159"/>
        <v>24</v>
      </c>
      <c r="T956" s="9">
        <f>VLOOKUP(O956,Comisiones!A:N,HLOOKUP(G956,Comisiones!$1:$7,2,0),0)</f>
        <v>0.17</v>
      </c>
      <c r="U956" s="9">
        <f t="shared" si="155"/>
        <v>816</v>
      </c>
      <c r="V956" s="9">
        <f t="shared" si="160"/>
        <v>408</v>
      </c>
      <c r="W956" s="9">
        <f t="shared" si="161"/>
        <v>138.72</v>
      </c>
      <c r="X956" s="9">
        <f t="shared" si="162"/>
        <v>269.27999999999997</v>
      </c>
      <c r="Y956" s="11">
        <f t="shared" si="163"/>
        <v>0.32999999999999996</v>
      </c>
    </row>
    <row r="957" spans="1:25" x14ac:dyDescent="0.2">
      <c r="A957" s="2">
        <v>186</v>
      </c>
      <c r="B957" s="3">
        <v>44989</v>
      </c>
      <c r="C957" s="2">
        <v>1</v>
      </c>
      <c r="D957" s="2">
        <v>5</v>
      </c>
      <c r="E957" s="2">
        <v>11</v>
      </c>
      <c r="F957" t="str">
        <f t="shared" si="156"/>
        <v>Saturday</v>
      </c>
      <c r="G957" t="str">
        <f t="shared" si="157"/>
        <v>March</v>
      </c>
      <c r="H957" t="str">
        <f>VLOOKUP(C957,Productos!A:B,2,0)</f>
        <v>Producto A</v>
      </c>
      <c r="I957">
        <f>VLOOKUP(Ventas!C957,Productos!A:C,3,0)</f>
        <v>10</v>
      </c>
      <c r="J957">
        <f>VLOOKUP(C957,Productos!$A$1:$D$11,4,0)</f>
        <v>20</v>
      </c>
      <c r="K957" s="7" t="str">
        <f>VLOOKUP(D957,Vendedores!$A$1:$F$5000,6,0)</f>
        <v>Lopez, Laura</v>
      </c>
      <c r="L957" s="7">
        <f>VLOOKUP(D957,Vendedores!$A$1:$E$50000,5,0)</f>
        <v>3037</v>
      </c>
      <c r="M957">
        <f>VLOOKUP(D957,Vendedores!A:F,2,FALSE)</f>
        <v>6</v>
      </c>
      <c r="N957" s="7" t="str">
        <f>VLOOKUP(Ventas!D957,Vendedores!A:G,7,0)</f>
        <v>Vendedor Ssr</v>
      </c>
      <c r="O957">
        <f>VLOOKUP(D957,Vendedores!A:H,8,0)</f>
        <v>2</v>
      </c>
      <c r="P957" s="18">
        <f t="shared" si="158"/>
        <v>20</v>
      </c>
      <c r="Q957" s="9">
        <f t="shared" si="154"/>
        <v>10</v>
      </c>
      <c r="R957" s="9">
        <f t="shared" si="164"/>
        <v>10</v>
      </c>
      <c r="S957" s="9">
        <f t="shared" si="159"/>
        <v>10</v>
      </c>
      <c r="T957" s="9">
        <f>VLOOKUP(O957,Comisiones!A:N,HLOOKUP(G957,Comisiones!$1:$7,2,0),0)</f>
        <v>0.11</v>
      </c>
      <c r="U957" s="9">
        <f t="shared" si="155"/>
        <v>220</v>
      </c>
      <c r="V957" s="9">
        <f t="shared" si="160"/>
        <v>110</v>
      </c>
      <c r="W957" s="9">
        <f t="shared" si="161"/>
        <v>24.2</v>
      </c>
      <c r="X957" s="9">
        <f t="shared" si="162"/>
        <v>85.800000000000011</v>
      </c>
      <c r="Y957" s="11">
        <f t="shared" si="163"/>
        <v>0.39000000000000007</v>
      </c>
    </row>
    <row r="958" spans="1:25" x14ac:dyDescent="0.2">
      <c r="A958" s="2">
        <v>957</v>
      </c>
      <c r="B958" s="3">
        <v>45246</v>
      </c>
      <c r="C958" s="2">
        <v>2</v>
      </c>
      <c r="D958" s="2">
        <v>13</v>
      </c>
      <c r="E958" s="2">
        <v>16</v>
      </c>
      <c r="F958" t="str">
        <f t="shared" si="156"/>
        <v>Thursday</v>
      </c>
      <c r="G958" t="str">
        <f t="shared" si="157"/>
        <v>November</v>
      </c>
      <c r="H958" t="str">
        <f>VLOOKUP(C958,Productos!A:B,2,0)</f>
        <v>Producto B</v>
      </c>
      <c r="I958">
        <f>VLOOKUP(Ventas!C958,Productos!A:C,3,0)</f>
        <v>14</v>
      </c>
      <c r="J958">
        <f>VLOOKUP(C958,Productos!$A$1:$D$11,4,0)</f>
        <v>28</v>
      </c>
      <c r="K958" s="7" t="str">
        <f>VLOOKUP(D958,Vendedores!$A$1:$F$5000,6,0)</f>
        <v>Gonzalez, Josefa</v>
      </c>
      <c r="L958" s="7">
        <f>VLOOKUP(D958,Vendedores!$A$1:$E$50000,5,0)</f>
        <v>1830</v>
      </c>
      <c r="M958">
        <f>VLOOKUP(D958,Vendedores!A:F,2,FALSE)</f>
        <v>8</v>
      </c>
      <c r="N958" s="7" t="str">
        <f>VLOOKUP(Ventas!D958,Vendedores!A:G,7,0)</f>
        <v>Pasante</v>
      </c>
      <c r="O958">
        <f>VLOOKUP(D958,Vendedores!A:H,8,0)</f>
        <v>1</v>
      </c>
      <c r="P958" s="18">
        <f t="shared" si="158"/>
        <v>28</v>
      </c>
      <c r="Q958" s="9">
        <f t="shared" si="154"/>
        <v>14</v>
      </c>
      <c r="R958" s="9">
        <f t="shared" si="164"/>
        <v>14</v>
      </c>
      <c r="S958" s="9">
        <f t="shared" si="159"/>
        <v>14</v>
      </c>
      <c r="T958" s="9">
        <f>VLOOKUP(O958,Comisiones!A:N,HLOOKUP(G958,Comisiones!$1:$7,2,0),0)</f>
        <v>0.15</v>
      </c>
      <c r="U958" s="9">
        <f t="shared" si="155"/>
        <v>448</v>
      </c>
      <c r="V958" s="9">
        <f t="shared" si="160"/>
        <v>224</v>
      </c>
      <c r="W958" s="9">
        <f t="shared" si="161"/>
        <v>67.2</v>
      </c>
      <c r="X958" s="9">
        <f t="shared" si="162"/>
        <v>156.80000000000001</v>
      </c>
      <c r="Y958" s="11">
        <f t="shared" si="163"/>
        <v>0.35000000000000003</v>
      </c>
    </row>
    <row r="959" spans="1:25" x14ac:dyDescent="0.2">
      <c r="A959" s="2">
        <v>958</v>
      </c>
      <c r="B959" s="3">
        <v>45247</v>
      </c>
      <c r="C959" s="2">
        <v>3</v>
      </c>
      <c r="D959" s="2">
        <v>13</v>
      </c>
      <c r="E959" s="2">
        <v>19</v>
      </c>
      <c r="F959" t="str">
        <f t="shared" si="156"/>
        <v>Friday</v>
      </c>
      <c r="G959" t="str">
        <f t="shared" si="157"/>
        <v>November</v>
      </c>
      <c r="H959" t="str">
        <f>VLOOKUP(C959,Productos!A:B,2,0)</f>
        <v>Producto C</v>
      </c>
      <c r="I959">
        <f>VLOOKUP(Ventas!C959,Productos!A:C,3,0)</f>
        <v>23</v>
      </c>
      <c r="J959">
        <f>VLOOKUP(C959,Productos!$A$1:$D$11,4,0)</f>
        <v>46</v>
      </c>
      <c r="K959" s="7" t="str">
        <f>VLOOKUP(D959,Vendedores!$A$1:$F$5000,6,0)</f>
        <v>Gonzalez, Josefa</v>
      </c>
      <c r="L959" s="7">
        <f>VLOOKUP(D959,Vendedores!$A$1:$E$50000,5,0)</f>
        <v>1830</v>
      </c>
      <c r="M959">
        <f>VLOOKUP(D959,Vendedores!A:F,2,FALSE)</f>
        <v>8</v>
      </c>
      <c r="N959" s="7" t="str">
        <f>VLOOKUP(Ventas!D959,Vendedores!A:G,7,0)</f>
        <v>Pasante</v>
      </c>
      <c r="O959">
        <f>VLOOKUP(D959,Vendedores!A:H,8,0)</f>
        <v>1</v>
      </c>
      <c r="P959" s="18">
        <f t="shared" si="158"/>
        <v>46</v>
      </c>
      <c r="Q959" s="9">
        <f t="shared" si="154"/>
        <v>23</v>
      </c>
      <c r="R959" s="9">
        <f t="shared" si="164"/>
        <v>23</v>
      </c>
      <c r="S959" s="9">
        <f t="shared" si="159"/>
        <v>23</v>
      </c>
      <c r="T959" s="9">
        <f>VLOOKUP(O959,Comisiones!A:N,HLOOKUP(G959,Comisiones!$1:$7,2,0),0)</f>
        <v>0.15</v>
      </c>
      <c r="U959" s="9">
        <f t="shared" si="155"/>
        <v>874</v>
      </c>
      <c r="V959" s="9">
        <f t="shared" si="160"/>
        <v>437</v>
      </c>
      <c r="W959" s="9">
        <f t="shared" si="161"/>
        <v>131.1</v>
      </c>
      <c r="X959" s="9">
        <f t="shared" si="162"/>
        <v>305.89999999999998</v>
      </c>
      <c r="Y959" s="11">
        <f t="shared" si="163"/>
        <v>0.35</v>
      </c>
    </row>
    <row r="960" spans="1:25" x14ac:dyDescent="0.2">
      <c r="A960" s="2">
        <v>959</v>
      </c>
      <c r="B960" s="3">
        <v>45247</v>
      </c>
      <c r="C960" s="2">
        <v>10</v>
      </c>
      <c r="D960" s="2">
        <v>1</v>
      </c>
      <c r="E960" s="2">
        <v>16</v>
      </c>
      <c r="F960" t="str">
        <f t="shared" si="156"/>
        <v>Friday</v>
      </c>
      <c r="G960" t="str">
        <f t="shared" si="157"/>
        <v>November</v>
      </c>
      <c r="H960" t="str">
        <f>VLOOKUP(C960,Productos!A:B,2,0)</f>
        <v>Producto J</v>
      </c>
      <c r="I960">
        <f>VLOOKUP(Ventas!C960,Productos!A:C,3,0)</f>
        <v>29</v>
      </c>
      <c r="J960">
        <f>VLOOKUP(C960,Productos!$A$1:$D$11,4,0)</f>
        <v>58</v>
      </c>
      <c r="K960" s="7" t="str">
        <f>VLOOKUP(D960,Vendedores!$A$1:$F$5000,6,0)</f>
        <v>Garcia, Juan</v>
      </c>
      <c r="L960" s="7">
        <f>VLOOKUP(D960,Vendedores!$A$1:$E$50000,5,0)</f>
        <v>7402</v>
      </c>
      <c r="M960">
        <f>VLOOKUP(D960,Vendedores!A:F,2,FALSE)</f>
        <v>7</v>
      </c>
      <c r="N960" s="7" t="str">
        <f>VLOOKUP(Ventas!D960,Vendedores!A:G,7,0)</f>
        <v>Vendedor Jr</v>
      </c>
      <c r="O960">
        <f>VLOOKUP(D960,Vendedores!A:H,8,0)</f>
        <v>2</v>
      </c>
      <c r="P960" s="18">
        <f t="shared" si="158"/>
        <v>58</v>
      </c>
      <c r="Q960" s="9">
        <f t="shared" si="154"/>
        <v>29</v>
      </c>
      <c r="R960" s="9">
        <f t="shared" si="164"/>
        <v>29</v>
      </c>
      <c r="S960" s="9">
        <f t="shared" si="159"/>
        <v>29</v>
      </c>
      <c r="T960" s="9">
        <f>VLOOKUP(O960,Comisiones!A:N,HLOOKUP(G960,Comisiones!$1:$7,2,0),0)</f>
        <v>0.17</v>
      </c>
      <c r="U960" s="9">
        <f t="shared" si="155"/>
        <v>928</v>
      </c>
      <c r="V960" s="9">
        <f t="shared" si="160"/>
        <v>464</v>
      </c>
      <c r="W960" s="9">
        <f t="shared" si="161"/>
        <v>157.76000000000002</v>
      </c>
      <c r="X960" s="9">
        <f t="shared" si="162"/>
        <v>306.24</v>
      </c>
      <c r="Y960" s="11">
        <f t="shared" si="163"/>
        <v>0.33</v>
      </c>
    </row>
    <row r="961" spans="1:25" x14ac:dyDescent="0.2">
      <c r="A961" s="2">
        <v>960</v>
      </c>
      <c r="B961" s="3">
        <v>45247</v>
      </c>
      <c r="C961" s="2">
        <v>1</v>
      </c>
      <c r="D961" s="2">
        <v>9</v>
      </c>
      <c r="E961" s="2">
        <v>16</v>
      </c>
      <c r="F961" t="str">
        <f t="shared" si="156"/>
        <v>Friday</v>
      </c>
      <c r="G961" t="str">
        <f t="shared" si="157"/>
        <v>November</v>
      </c>
      <c r="H961" t="str">
        <f>VLOOKUP(C961,Productos!A:B,2,0)</f>
        <v>Producto A</v>
      </c>
      <c r="I961">
        <f>VLOOKUP(Ventas!C961,Productos!A:C,3,0)</f>
        <v>10</v>
      </c>
      <c r="J961">
        <f>VLOOKUP(C961,Productos!$A$1:$D$11,4,0)</f>
        <v>20</v>
      </c>
      <c r="K961" s="7" t="str">
        <f>VLOOKUP(D961,Vendedores!$A$1:$F$5000,6,0)</f>
        <v>Gomez, Jose</v>
      </c>
      <c r="L961" s="7">
        <f>VLOOKUP(D961,Vendedores!$A$1:$E$50000,5,0)</f>
        <v>5400</v>
      </c>
      <c r="M961">
        <f>VLOOKUP(D961,Vendedores!A:F,2,FALSE)</f>
        <v>4</v>
      </c>
      <c r="N961" s="7" t="str">
        <f>VLOOKUP(Ventas!D961,Vendedores!A:G,7,0)</f>
        <v>Jefe</v>
      </c>
      <c r="O961">
        <f>VLOOKUP(D961,Vendedores!A:H,8,0)</f>
        <v>3</v>
      </c>
      <c r="P961" s="18">
        <f t="shared" si="158"/>
        <v>20</v>
      </c>
      <c r="Q961" s="9">
        <f t="shared" si="154"/>
        <v>10</v>
      </c>
      <c r="R961" s="9">
        <f t="shared" si="164"/>
        <v>10</v>
      </c>
      <c r="S961" s="9">
        <f t="shared" si="159"/>
        <v>10</v>
      </c>
      <c r="T961" s="9">
        <f>VLOOKUP(O961,Comisiones!A:N,HLOOKUP(G961,Comisiones!$1:$7,2,0),0)</f>
        <v>0.19</v>
      </c>
      <c r="U961" s="9">
        <f t="shared" si="155"/>
        <v>320</v>
      </c>
      <c r="V961" s="9">
        <f t="shared" si="160"/>
        <v>160</v>
      </c>
      <c r="W961" s="9">
        <f t="shared" si="161"/>
        <v>60.8</v>
      </c>
      <c r="X961" s="9">
        <f t="shared" si="162"/>
        <v>99.199999999999989</v>
      </c>
      <c r="Y961" s="11">
        <f t="shared" si="163"/>
        <v>0.30999999999999994</v>
      </c>
    </row>
    <row r="962" spans="1:25" x14ac:dyDescent="0.2">
      <c r="A962" s="2">
        <v>961</v>
      </c>
      <c r="B962" s="3">
        <v>45248</v>
      </c>
      <c r="C962" s="2">
        <v>1</v>
      </c>
      <c r="D962" s="2">
        <v>24</v>
      </c>
      <c r="E962" s="2">
        <v>10</v>
      </c>
      <c r="F962" t="str">
        <f t="shared" si="156"/>
        <v>Saturday</v>
      </c>
      <c r="G962" t="str">
        <f t="shared" si="157"/>
        <v>November</v>
      </c>
      <c r="H962" t="str">
        <f>VLOOKUP(C962,Productos!A:B,2,0)</f>
        <v>Producto A</v>
      </c>
      <c r="I962">
        <f>VLOOKUP(Ventas!C962,Productos!A:C,3,0)</f>
        <v>10</v>
      </c>
      <c r="J962">
        <f>VLOOKUP(C962,Productos!$A$1:$D$11,4,0)</f>
        <v>20</v>
      </c>
      <c r="K962" s="7" t="str">
        <f>VLOOKUP(D962,Vendedores!$A$1:$F$5000,6,0)</f>
        <v>Sanchez, Isabel</v>
      </c>
      <c r="L962" s="7">
        <f>VLOOKUP(D962,Vendedores!$A$1:$E$50000,5,0)</f>
        <v>4875</v>
      </c>
      <c r="M962">
        <f>VLOOKUP(D962,Vendedores!A:F,2,FALSE)</f>
        <v>5</v>
      </c>
      <c r="N962" s="7" t="str">
        <f>VLOOKUP(Ventas!D962,Vendedores!A:G,7,0)</f>
        <v>Vendedor Sr</v>
      </c>
      <c r="O962">
        <f>VLOOKUP(D962,Vendedores!A:H,8,0)</f>
        <v>2</v>
      </c>
      <c r="P962" s="18">
        <f t="shared" si="158"/>
        <v>20</v>
      </c>
      <c r="Q962" s="9">
        <f t="shared" ref="Q962:Q1025" si="165">IF(AND(OR(H962="Producto A",H962="Producto B",H962="Producto C",H962="Producto D"),OR(G962="June",G962="July",G962="August")),I962 * 1.05,I962)</f>
        <v>10</v>
      </c>
      <c r="R962" s="9">
        <f t="shared" si="164"/>
        <v>10</v>
      </c>
      <c r="S962" s="9">
        <f t="shared" si="159"/>
        <v>10</v>
      </c>
      <c r="T962" s="9">
        <f>VLOOKUP(O962,Comisiones!A:N,HLOOKUP(G962,Comisiones!$1:$7,2,0),0)</f>
        <v>0.17</v>
      </c>
      <c r="U962" s="9">
        <f t="shared" ref="U962:U1025" si="166">P962*E962</f>
        <v>200</v>
      </c>
      <c r="V962" s="9">
        <f t="shared" si="160"/>
        <v>100</v>
      </c>
      <c r="W962" s="9">
        <f t="shared" si="161"/>
        <v>34</v>
      </c>
      <c r="X962" s="9">
        <f t="shared" si="162"/>
        <v>66</v>
      </c>
      <c r="Y962" s="11">
        <f t="shared" si="163"/>
        <v>0.33</v>
      </c>
    </row>
    <row r="963" spans="1:25" x14ac:dyDescent="0.2">
      <c r="A963" s="2">
        <v>962</v>
      </c>
      <c r="B963" s="3">
        <v>45248</v>
      </c>
      <c r="C963" s="2">
        <v>3</v>
      </c>
      <c r="D963" s="2">
        <v>36</v>
      </c>
      <c r="E963" s="2">
        <v>10</v>
      </c>
      <c r="F963" t="str">
        <f t="shared" ref="F963:F1026" si="167">TEXT(B:B,"dddd")</f>
        <v>Saturday</v>
      </c>
      <c r="G963" t="str">
        <f t="shared" ref="G963:G1026" si="168">TEXT(B:B,"mmmm")</f>
        <v>November</v>
      </c>
      <c r="H963" t="str">
        <f>VLOOKUP(C963,Productos!A:B,2,0)</f>
        <v>Producto C</v>
      </c>
      <c r="I963">
        <f>VLOOKUP(Ventas!C963,Productos!A:C,3,0)</f>
        <v>23</v>
      </c>
      <c r="J963">
        <f>VLOOKUP(C963,Productos!$A$1:$D$11,4,0)</f>
        <v>46</v>
      </c>
      <c r="K963" s="7" t="str">
        <f>VLOOKUP(D963,Vendedores!$A$1:$F$5000,6,0)</f>
        <v>Rodriguez, Francisco</v>
      </c>
      <c r="L963" s="7">
        <f>VLOOKUP(D963,Vendedores!$A$1:$E$50000,5,0)</f>
        <v>1898</v>
      </c>
      <c r="M963">
        <f>VLOOKUP(D963,Vendedores!A:F,2,FALSE)</f>
        <v>8</v>
      </c>
      <c r="N963" s="7" t="str">
        <f>VLOOKUP(Ventas!D963,Vendedores!A:G,7,0)</f>
        <v>Pasante</v>
      </c>
      <c r="O963">
        <f>VLOOKUP(D963,Vendedores!A:H,8,0)</f>
        <v>1</v>
      </c>
      <c r="P963" s="18">
        <f t="shared" ref="P963:P1026" si="169">IF(OR(M963=1,M963=2,M963=3),J963*0.9,IF(F963="Sunday",J963*1.2,J963))</f>
        <v>46</v>
      </c>
      <c r="Q963" s="9">
        <f t="shared" si="165"/>
        <v>23</v>
      </c>
      <c r="R963" s="9">
        <f t="shared" si="164"/>
        <v>23</v>
      </c>
      <c r="S963" s="9">
        <f t="shared" ref="S963:S1026" si="170">IF(AND(OR(C963=1,C963=2,C963=3,C963=4),OR(G963="June",G963="July",G963="August")),I963*1.05,IF(AND(OR(C963=5,C963=6,C963=7,C963=8),OR(G963="December",G963="January",G963="February")),I963*1.07,IF(AND(OR(C963=9,C963=10),OR(G963=G963="December",G963="January",G963="February")),I963*1.1,I963)))</f>
        <v>23</v>
      </c>
      <c r="T963" s="9">
        <f>VLOOKUP(O963,Comisiones!A:N,HLOOKUP(G963,Comisiones!$1:$7,2,0),0)</f>
        <v>0.15</v>
      </c>
      <c r="U963" s="9">
        <f t="shared" si="166"/>
        <v>460</v>
      </c>
      <c r="V963" s="9">
        <f t="shared" ref="V963:V1026" si="171">E963*S963</f>
        <v>230</v>
      </c>
      <c r="W963" s="9">
        <f t="shared" ref="W963:W1026" si="172">U963*T963</f>
        <v>69</v>
      </c>
      <c r="X963" s="9">
        <f t="shared" ref="X963:X1026" si="173">U963-(V963+W963)</f>
        <v>161</v>
      </c>
      <c r="Y963" s="11">
        <f t="shared" ref="Y963:Y1026" si="174">X963/U963</f>
        <v>0.35</v>
      </c>
    </row>
    <row r="964" spans="1:25" x14ac:dyDescent="0.2">
      <c r="A964" s="2">
        <v>963</v>
      </c>
      <c r="B964" s="3">
        <v>45248</v>
      </c>
      <c r="C964" s="2">
        <v>2</v>
      </c>
      <c r="D964" s="2">
        <v>35</v>
      </c>
      <c r="E964" s="2">
        <v>13</v>
      </c>
      <c r="F964" t="str">
        <f t="shared" si="167"/>
        <v>Saturday</v>
      </c>
      <c r="G964" t="str">
        <f t="shared" si="168"/>
        <v>November</v>
      </c>
      <c r="H964" t="str">
        <f>VLOOKUP(C964,Productos!A:B,2,0)</f>
        <v>Producto B</v>
      </c>
      <c r="I964">
        <f>VLOOKUP(Ventas!C964,Productos!A:C,3,0)</f>
        <v>14</v>
      </c>
      <c r="J964">
        <f>VLOOKUP(C964,Productos!$A$1:$D$11,4,0)</f>
        <v>28</v>
      </c>
      <c r="K964" s="7" t="str">
        <f>VLOOKUP(D964,Vendedores!$A$1:$F$5000,6,0)</f>
        <v>Garcia, David</v>
      </c>
      <c r="L964" s="7">
        <f>VLOOKUP(D964,Vendedores!$A$1:$E$50000,5,0)</f>
        <v>2383</v>
      </c>
      <c r="M964">
        <f>VLOOKUP(D964,Vendedores!A:F,2,FALSE)</f>
        <v>7</v>
      </c>
      <c r="N964" s="7" t="str">
        <f>VLOOKUP(Ventas!D964,Vendedores!A:G,7,0)</f>
        <v>Vendedor Jr</v>
      </c>
      <c r="O964">
        <f>VLOOKUP(D964,Vendedores!A:H,8,0)</f>
        <v>2</v>
      </c>
      <c r="P964" s="18">
        <f t="shared" si="169"/>
        <v>28</v>
      </c>
      <c r="Q964" s="9">
        <f t="shared" si="165"/>
        <v>14</v>
      </c>
      <c r="R964" s="9">
        <f t="shared" ref="R964:R1027" si="175">IF(OR(G964="January",G964="February",G964="December"),IF(OR(H964="Producto E",H964="Producto F",H964="Producto G",H964="Producto H",I964*1.07),IF(OR(H964="Producto J",H964="Producto I"),I964*1.1,I964)),I964)</f>
        <v>14</v>
      </c>
      <c r="S964" s="9">
        <f t="shared" si="170"/>
        <v>14</v>
      </c>
      <c r="T964" s="9">
        <f>VLOOKUP(O964,Comisiones!A:N,HLOOKUP(G964,Comisiones!$1:$7,2,0),0)</f>
        <v>0.17</v>
      </c>
      <c r="U964" s="9">
        <f t="shared" si="166"/>
        <v>364</v>
      </c>
      <c r="V964" s="9">
        <f t="shared" si="171"/>
        <v>182</v>
      </c>
      <c r="W964" s="9">
        <f t="shared" si="172"/>
        <v>61.88</v>
      </c>
      <c r="X964" s="9">
        <f t="shared" si="173"/>
        <v>120.12</v>
      </c>
      <c r="Y964" s="11">
        <f t="shared" si="174"/>
        <v>0.33</v>
      </c>
    </row>
    <row r="965" spans="1:25" x14ac:dyDescent="0.2">
      <c r="A965" s="2">
        <v>964</v>
      </c>
      <c r="B965" s="3">
        <v>45249</v>
      </c>
      <c r="C965" s="2">
        <v>6</v>
      </c>
      <c r="D965" s="2">
        <v>4</v>
      </c>
      <c r="E965" s="2">
        <v>14</v>
      </c>
      <c r="F965" t="str">
        <f t="shared" si="167"/>
        <v>Sunday</v>
      </c>
      <c r="G965" t="str">
        <f t="shared" si="168"/>
        <v>November</v>
      </c>
      <c r="H965" t="str">
        <f>VLOOKUP(C965,Productos!A:B,2,0)</f>
        <v>Producto F</v>
      </c>
      <c r="I965">
        <f>VLOOKUP(Ventas!C965,Productos!A:C,3,0)</f>
        <v>16</v>
      </c>
      <c r="J965">
        <f>VLOOKUP(C965,Productos!$A$1:$D$11,4,0)</f>
        <v>32</v>
      </c>
      <c r="K965" s="7" t="str">
        <f>VLOOKUP(D965,Vendedores!$A$1:$F$5000,6,0)</f>
        <v>Fernandez, Isabel</v>
      </c>
      <c r="L965" s="7">
        <f>VLOOKUP(D965,Vendedores!$A$1:$E$50000,5,0)</f>
        <v>4345</v>
      </c>
      <c r="M965">
        <f>VLOOKUP(D965,Vendedores!A:F,2,FALSE)</f>
        <v>5</v>
      </c>
      <c r="N965" s="7" t="str">
        <f>VLOOKUP(Ventas!D965,Vendedores!A:G,7,0)</f>
        <v>Vendedor Sr</v>
      </c>
      <c r="O965">
        <f>VLOOKUP(D965,Vendedores!A:H,8,0)</f>
        <v>2</v>
      </c>
      <c r="P965" s="18">
        <f t="shared" si="169"/>
        <v>38.4</v>
      </c>
      <c r="Q965" s="9">
        <f t="shared" si="165"/>
        <v>16</v>
      </c>
      <c r="R965" s="9">
        <f t="shared" si="175"/>
        <v>16</v>
      </c>
      <c r="S965" s="9">
        <f t="shared" si="170"/>
        <v>16</v>
      </c>
      <c r="T965" s="9">
        <f>VLOOKUP(O965,Comisiones!A:N,HLOOKUP(G965,Comisiones!$1:$7,2,0),0)</f>
        <v>0.17</v>
      </c>
      <c r="U965" s="9">
        <f t="shared" si="166"/>
        <v>537.6</v>
      </c>
      <c r="V965" s="9">
        <f t="shared" si="171"/>
        <v>224</v>
      </c>
      <c r="W965" s="9">
        <f t="shared" si="172"/>
        <v>91.39200000000001</v>
      </c>
      <c r="X965" s="9">
        <f t="shared" si="173"/>
        <v>222.20800000000003</v>
      </c>
      <c r="Y965" s="11">
        <f t="shared" si="174"/>
        <v>0.41333333333333339</v>
      </c>
    </row>
    <row r="966" spans="1:25" x14ac:dyDescent="0.2">
      <c r="A966" s="2">
        <v>965</v>
      </c>
      <c r="B966" s="3">
        <v>45249</v>
      </c>
      <c r="C966" s="2">
        <v>8</v>
      </c>
      <c r="D966" s="2">
        <v>24</v>
      </c>
      <c r="E966" s="2">
        <v>15</v>
      </c>
      <c r="F966" t="str">
        <f t="shared" si="167"/>
        <v>Sunday</v>
      </c>
      <c r="G966" t="str">
        <f t="shared" si="168"/>
        <v>November</v>
      </c>
      <c r="H966" t="str">
        <f>VLOOKUP(C966,Productos!A:B,2,0)</f>
        <v>Producto H</v>
      </c>
      <c r="I966">
        <f>VLOOKUP(Ventas!C966,Productos!A:C,3,0)</f>
        <v>14</v>
      </c>
      <c r="J966">
        <f>VLOOKUP(C966,Productos!$A$1:$D$11,4,0)</f>
        <v>28</v>
      </c>
      <c r="K966" s="7" t="str">
        <f>VLOOKUP(D966,Vendedores!$A$1:$F$5000,6,0)</f>
        <v>Sanchez, Isabel</v>
      </c>
      <c r="L966" s="7">
        <f>VLOOKUP(D966,Vendedores!$A$1:$E$50000,5,0)</f>
        <v>4875</v>
      </c>
      <c r="M966">
        <f>VLOOKUP(D966,Vendedores!A:F,2,FALSE)</f>
        <v>5</v>
      </c>
      <c r="N966" s="7" t="str">
        <f>VLOOKUP(Ventas!D966,Vendedores!A:G,7,0)</f>
        <v>Vendedor Sr</v>
      </c>
      <c r="O966">
        <f>VLOOKUP(D966,Vendedores!A:H,8,0)</f>
        <v>2</v>
      </c>
      <c r="P966" s="18">
        <f t="shared" si="169"/>
        <v>33.6</v>
      </c>
      <c r="Q966" s="9">
        <f t="shared" si="165"/>
        <v>14</v>
      </c>
      <c r="R966" s="9">
        <f t="shared" si="175"/>
        <v>14</v>
      </c>
      <c r="S966" s="9">
        <f t="shared" si="170"/>
        <v>14</v>
      </c>
      <c r="T966" s="9">
        <f>VLOOKUP(O966,Comisiones!A:N,HLOOKUP(G966,Comisiones!$1:$7,2,0),0)</f>
        <v>0.17</v>
      </c>
      <c r="U966" s="9">
        <f t="shared" si="166"/>
        <v>504</v>
      </c>
      <c r="V966" s="9">
        <f t="shared" si="171"/>
        <v>210</v>
      </c>
      <c r="W966" s="9">
        <f t="shared" si="172"/>
        <v>85.68</v>
      </c>
      <c r="X966" s="9">
        <f t="shared" si="173"/>
        <v>208.32</v>
      </c>
      <c r="Y966" s="11">
        <f t="shared" si="174"/>
        <v>0.41333333333333333</v>
      </c>
    </row>
    <row r="967" spans="1:25" x14ac:dyDescent="0.2">
      <c r="A967" s="2">
        <v>966</v>
      </c>
      <c r="B967" s="3">
        <v>45249</v>
      </c>
      <c r="C967" s="2">
        <v>7</v>
      </c>
      <c r="D967" s="2">
        <v>22</v>
      </c>
      <c r="E967" s="2">
        <v>22</v>
      </c>
      <c r="F967" t="str">
        <f t="shared" si="167"/>
        <v>Sunday</v>
      </c>
      <c r="G967" t="str">
        <f t="shared" si="168"/>
        <v>November</v>
      </c>
      <c r="H967" t="str">
        <f>VLOOKUP(C967,Productos!A:B,2,0)</f>
        <v>Producto G</v>
      </c>
      <c r="I967">
        <f>VLOOKUP(Ventas!C967,Productos!A:C,3,0)</f>
        <v>17</v>
      </c>
      <c r="J967">
        <f>VLOOKUP(C967,Productos!$A$1:$D$11,4,0)</f>
        <v>34</v>
      </c>
      <c r="K967" s="7" t="str">
        <f>VLOOKUP(D967,Vendedores!$A$1:$F$5000,6,0)</f>
        <v>Lopez, Ana</v>
      </c>
      <c r="L967" s="7">
        <f>VLOOKUP(D967,Vendedores!$A$1:$E$50000,5,0)</f>
        <v>1601</v>
      </c>
      <c r="M967">
        <f>VLOOKUP(D967,Vendedores!A:F,2,FALSE)</f>
        <v>8</v>
      </c>
      <c r="N967" s="7" t="str">
        <f>VLOOKUP(Ventas!D967,Vendedores!A:G,7,0)</f>
        <v>Pasante</v>
      </c>
      <c r="O967">
        <f>VLOOKUP(D967,Vendedores!A:H,8,0)</f>
        <v>1</v>
      </c>
      <c r="P967" s="18">
        <f t="shared" si="169"/>
        <v>40.799999999999997</v>
      </c>
      <c r="Q967" s="9">
        <f t="shared" si="165"/>
        <v>17</v>
      </c>
      <c r="R967" s="9">
        <f t="shared" si="175"/>
        <v>17</v>
      </c>
      <c r="S967" s="9">
        <f t="shared" si="170"/>
        <v>17</v>
      </c>
      <c r="T967" s="9">
        <f>VLOOKUP(O967,Comisiones!A:N,HLOOKUP(G967,Comisiones!$1:$7,2,0),0)</f>
        <v>0.15</v>
      </c>
      <c r="U967" s="9">
        <f t="shared" si="166"/>
        <v>897.59999999999991</v>
      </c>
      <c r="V967" s="9">
        <f t="shared" si="171"/>
        <v>374</v>
      </c>
      <c r="W967" s="9">
        <f t="shared" si="172"/>
        <v>134.63999999999999</v>
      </c>
      <c r="X967" s="9">
        <f t="shared" si="173"/>
        <v>388.95999999999992</v>
      </c>
      <c r="Y967" s="11">
        <f t="shared" si="174"/>
        <v>0.43333333333333329</v>
      </c>
    </row>
    <row r="968" spans="1:25" x14ac:dyDescent="0.2">
      <c r="A968" s="2">
        <v>997</v>
      </c>
      <c r="B968" s="3">
        <v>45260</v>
      </c>
      <c r="C968" s="2">
        <v>4</v>
      </c>
      <c r="D968" s="2">
        <v>5</v>
      </c>
      <c r="E968" s="2">
        <v>11</v>
      </c>
      <c r="F968" t="str">
        <f t="shared" si="167"/>
        <v>Thursday</v>
      </c>
      <c r="G968" t="str">
        <f t="shared" si="168"/>
        <v>November</v>
      </c>
      <c r="H968" t="str">
        <f>VLOOKUP(C968,Productos!A:B,2,0)</f>
        <v>Producto D</v>
      </c>
      <c r="I968">
        <f>VLOOKUP(Ventas!C968,Productos!A:C,3,0)</f>
        <v>14</v>
      </c>
      <c r="J968">
        <f>VLOOKUP(C968,Productos!$A$1:$D$11,4,0)</f>
        <v>28</v>
      </c>
      <c r="K968" s="7" t="str">
        <f>VLOOKUP(D968,Vendedores!$A$1:$F$5000,6,0)</f>
        <v>Lopez, Laura</v>
      </c>
      <c r="L968" s="7">
        <f>VLOOKUP(D968,Vendedores!$A$1:$E$50000,5,0)</f>
        <v>3037</v>
      </c>
      <c r="M968">
        <f>VLOOKUP(D968,Vendedores!A:F,2,FALSE)</f>
        <v>6</v>
      </c>
      <c r="N968" s="7" t="str">
        <f>VLOOKUP(Ventas!D968,Vendedores!A:G,7,0)</f>
        <v>Vendedor Ssr</v>
      </c>
      <c r="O968">
        <f>VLOOKUP(D968,Vendedores!A:H,8,0)</f>
        <v>2</v>
      </c>
      <c r="P968" s="18">
        <f t="shared" si="169"/>
        <v>28</v>
      </c>
      <c r="Q968" s="9">
        <f t="shared" si="165"/>
        <v>14</v>
      </c>
      <c r="R968" s="9">
        <f t="shared" si="175"/>
        <v>14</v>
      </c>
      <c r="S968" s="9">
        <f t="shared" si="170"/>
        <v>14</v>
      </c>
      <c r="T968" s="9">
        <f>VLOOKUP(O968,Comisiones!A:N,HLOOKUP(G968,Comisiones!$1:$7,2,0),0)</f>
        <v>0.17</v>
      </c>
      <c r="U968" s="9">
        <f t="shared" si="166"/>
        <v>308</v>
      </c>
      <c r="V968" s="9">
        <f t="shared" si="171"/>
        <v>154</v>
      </c>
      <c r="W968" s="9">
        <f t="shared" si="172"/>
        <v>52.360000000000007</v>
      </c>
      <c r="X968" s="9">
        <f t="shared" si="173"/>
        <v>101.63999999999999</v>
      </c>
      <c r="Y968" s="11">
        <f t="shared" si="174"/>
        <v>0.32999999999999996</v>
      </c>
    </row>
    <row r="969" spans="1:25" x14ac:dyDescent="0.2">
      <c r="A969" s="2">
        <v>968</v>
      </c>
      <c r="B969" s="3">
        <v>45250</v>
      </c>
      <c r="C969" s="2">
        <v>9</v>
      </c>
      <c r="D969" s="2">
        <v>29</v>
      </c>
      <c r="E969" s="2">
        <v>16</v>
      </c>
      <c r="F969" t="str">
        <f t="shared" si="167"/>
        <v>Monday</v>
      </c>
      <c r="G969" t="str">
        <f t="shared" si="168"/>
        <v>November</v>
      </c>
      <c r="H969" t="str">
        <f>VLOOKUP(C969,Productos!A:B,2,0)</f>
        <v>Producto I</v>
      </c>
      <c r="I969">
        <f>VLOOKUP(Ventas!C969,Productos!A:C,3,0)</f>
        <v>26</v>
      </c>
      <c r="J969">
        <f>VLOOKUP(C969,Productos!$A$1:$D$11,4,0)</f>
        <v>52</v>
      </c>
      <c r="K969" s="7" t="str">
        <f>VLOOKUP(D969,Vendedores!$A$1:$F$5000,6,0)</f>
        <v>Rodriguez, Jose</v>
      </c>
      <c r="L969" s="7">
        <f>VLOOKUP(D969,Vendedores!$A$1:$E$50000,5,0)</f>
        <v>4645</v>
      </c>
      <c r="M969">
        <f>VLOOKUP(D969,Vendedores!A:F,2,FALSE)</f>
        <v>5</v>
      </c>
      <c r="N969" s="7" t="str">
        <f>VLOOKUP(Ventas!D969,Vendedores!A:G,7,0)</f>
        <v>Vendedor Sr</v>
      </c>
      <c r="O969">
        <f>VLOOKUP(D969,Vendedores!A:H,8,0)</f>
        <v>2</v>
      </c>
      <c r="P969" s="18">
        <f t="shared" si="169"/>
        <v>52</v>
      </c>
      <c r="Q969" s="9">
        <f t="shared" si="165"/>
        <v>26</v>
      </c>
      <c r="R969" s="9">
        <f t="shared" si="175"/>
        <v>26</v>
      </c>
      <c r="S969" s="9">
        <f t="shared" si="170"/>
        <v>26</v>
      </c>
      <c r="T969" s="9">
        <f>VLOOKUP(O969,Comisiones!A:N,HLOOKUP(G969,Comisiones!$1:$7,2,0),0)</f>
        <v>0.17</v>
      </c>
      <c r="U969" s="9">
        <f t="shared" si="166"/>
        <v>832</v>
      </c>
      <c r="V969" s="9">
        <f t="shared" si="171"/>
        <v>416</v>
      </c>
      <c r="W969" s="9">
        <f t="shared" si="172"/>
        <v>141.44</v>
      </c>
      <c r="X969" s="9">
        <f t="shared" si="173"/>
        <v>274.55999999999995</v>
      </c>
      <c r="Y969" s="11">
        <f t="shared" si="174"/>
        <v>0.32999999999999996</v>
      </c>
    </row>
    <row r="970" spans="1:25" x14ac:dyDescent="0.2">
      <c r="A970" s="2">
        <v>969</v>
      </c>
      <c r="B970" s="3">
        <v>45250</v>
      </c>
      <c r="C970" s="2">
        <v>3</v>
      </c>
      <c r="D970" s="2">
        <v>35</v>
      </c>
      <c r="E970" s="2">
        <v>15</v>
      </c>
      <c r="F970" t="str">
        <f t="shared" si="167"/>
        <v>Monday</v>
      </c>
      <c r="G970" t="str">
        <f t="shared" si="168"/>
        <v>November</v>
      </c>
      <c r="H970" t="str">
        <f>VLOOKUP(C970,Productos!A:B,2,0)</f>
        <v>Producto C</v>
      </c>
      <c r="I970">
        <f>VLOOKUP(Ventas!C970,Productos!A:C,3,0)</f>
        <v>23</v>
      </c>
      <c r="J970">
        <f>VLOOKUP(C970,Productos!$A$1:$D$11,4,0)</f>
        <v>46</v>
      </c>
      <c r="K970" s="7" t="str">
        <f>VLOOKUP(D970,Vendedores!$A$1:$F$5000,6,0)</f>
        <v>Garcia, David</v>
      </c>
      <c r="L970" s="7">
        <f>VLOOKUP(D970,Vendedores!$A$1:$E$50000,5,0)</f>
        <v>2383</v>
      </c>
      <c r="M970">
        <f>VLOOKUP(D970,Vendedores!A:F,2,FALSE)</f>
        <v>7</v>
      </c>
      <c r="N970" s="7" t="str">
        <f>VLOOKUP(Ventas!D970,Vendedores!A:G,7,0)</f>
        <v>Vendedor Jr</v>
      </c>
      <c r="O970">
        <f>VLOOKUP(D970,Vendedores!A:H,8,0)</f>
        <v>2</v>
      </c>
      <c r="P970" s="18">
        <f t="shared" si="169"/>
        <v>46</v>
      </c>
      <c r="Q970" s="9">
        <f t="shared" si="165"/>
        <v>23</v>
      </c>
      <c r="R970" s="9">
        <f t="shared" si="175"/>
        <v>23</v>
      </c>
      <c r="S970" s="9">
        <f t="shared" si="170"/>
        <v>23</v>
      </c>
      <c r="T970" s="9">
        <f>VLOOKUP(O970,Comisiones!A:N,HLOOKUP(G970,Comisiones!$1:$7,2,0),0)</f>
        <v>0.17</v>
      </c>
      <c r="U970" s="9">
        <f t="shared" si="166"/>
        <v>690</v>
      </c>
      <c r="V970" s="9">
        <f t="shared" si="171"/>
        <v>345</v>
      </c>
      <c r="W970" s="9">
        <f t="shared" si="172"/>
        <v>117.30000000000001</v>
      </c>
      <c r="X970" s="9">
        <f t="shared" si="173"/>
        <v>227.7</v>
      </c>
      <c r="Y970" s="11">
        <f t="shared" si="174"/>
        <v>0.32999999999999996</v>
      </c>
    </row>
    <row r="971" spans="1:25" x14ac:dyDescent="0.2">
      <c r="A971" s="2">
        <v>970</v>
      </c>
      <c r="B971" s="3">
        <v>45251</v>
      </c>
      <c r="C971" s="2">
        <v>1</v>
      </c>
      <c r="D971" s="2">
        <v>4</v>
      </c>
      <c r="E971" s="2">
        <v>13</v>
      </c>
      <c r="F971" t="str">
        <f t="shared" si="167"/>
        <v>Tuesday</v>
      </c>
      <c r="G971" t="str">
        <f t="shared" si="168"/>
        <v>November</v>
      </c>
      <c r="H971" t="str">
        <f>VLOOKUP(C971,Productos!A:B,2,0)</f>
        <v>Producto A</v>
      </c>
      <c r="I971">
        <f>VLOOKUP(Ventas!C971,Productos!A:C,3,0)</f>
        <v>10</v>
      </c>
      <c r="J971">
        <f>VLOOKUP(C971,Productos!$A$1:$D$11,4,0)</f>
        <v>20</v>
      </c>
      <c r="K971" s="7" t="str">
        <f>VLOOKUP(D971,Vendedores!$A$1:$F$5000,6,0)</f>
        <v>Fernandez, Isabel</v>
      </c>
      <c r="L971" s="7">
        <f>VLOOKUP(D971,Vendedores!$A$1:$E$50000,5,0)</f>
        <v>4345</v>
      </c>
      <c r="M971">
        <f>VLOOKUP(D971,Vendedores!A:F,2,FALSE)</f>
        <v>5</v>
      </c>
      <c r="N971" s="7" t="str">
        <f>VLOOKUP(Ventas!D971,Vendedores!A:G,7,0)</f>
        <v>Vendedor Sr</v>
      </c>
      <c r="O971">
        <f>VLOOKUP(D971,Vendedores!A:H,8,0)</f>
        <v>2</v>
      </c>
      <c r="P971" s="18">
        <f t="shared" si="169"/>
        <v>20</v>
      </c>
      <c r="Q971" s="9">
        <f t="shared" si="165"/>
        <v>10</v>
      </c>
      <c r="R971" s="9">
        <f t="shared" si="175"/>
        <v>10</v>
      </c>
      <c r="S971" s="9">
        <f t="shared" si="170"/>
        <v>10</v>
      </c>
      <c r="T971" s="9">
        <f>VLOOKUP(O971,Comisiones!A:N,HLOOKUP(G971,Comisiones!$1:$7,2,0),0)</f>
        <v>0.17</v>
      </c>
      <c r="U971" s="9">
        <f t="shared" si="166"/>
        <v>260</v>
      </c>
      <c r="V971" s="9">
        <f t="shared" si="171"/>
        <v>130</v>
      </c>
      <c r="W971" s="9">
        <f t="shared" si="172"/>
        <v>44.2</v>
      </c>
      <c r="X971" s="9">
        <f t="shared" si="173"/>
        <v>85.800000000000011</v>
      </c>
      <c r="Y971" s="11">
        <f t="shared" si="174"/>
        <v>0.33000000000000007</v>
      </c>
    </row>
    <row r="972" spans="1:25" x14ac:dyDescent="0.2">
      <c r="A972" s="2">
        <v>971</v>
      </c>
      <c r="B972" s="3">
        <v>45251</v>
      </c>
      <c r="C972" s="2">
        <v>10</v>
      </c>
      <c r="D972" s="2">
        <v>25</v>
      </c>
      <c r="E972" s="2">
        <v>18</v>
      </c>
      <c r="F972" t="str">
        <f t="shared" si="167"/>
        <v>Tuesday</v>
      </c>
      <c r="G972" t="str">
        <f t="shared" si="168"/>
        <v>November</v>
      </c>
      <c r="H972" t="str">
        <f>VLOOKUP(C972,Productos!A:B,2,0)</f>
        <v>Producto J</v>
      </c>
      <c r="I972">
        <f>VLOOKUP(Ventas!C972,Productos!A:C,3,0)</f>
        <v>29</v>
      </c>
      <c r="J972">
        <f>VLOOKUP(C972,Productos!$A$1:$D$11,4,0)</f>
        <v>58</v>
      </c>
      <c r="K972" s="7" t="str">
        <f>VLOOKUP(D972,Vendedores!$A$1:$F$5000,6,0)</f>
        <v>Perez, Laura</v>
      </c>
      <c r="L972" s="7">
        <f>VLOOKUP(D972,Vendedores!$A$1:$E$50000,5,0)</f>
        <v>3586</v>
      </c>
      <c r="M972">
        <f>VLOOKUP(D972,Vendedores!A:F,2,FALSE)</f>
        <v>6</v>
      </c>
      <c r="N972" s="7" t="str">
        <f>VLOOKUP(Ventas!D972,Vendedores!A:G,7,0)</f>
        <v>Vendedor Ssr</v>
      </c>
      <c r="O972">
        <f>VLOOKUP(D972,Vendedores!A:H,8,0)</f>
        <v>2</v>
      </c>
      <c r="P972" s="18">
        <f t="shared" si="169"/>
        <v>58</v>
      </c>
      <c r="Q972" s="9">
        <f t="shared" si="165"/>
        <v>29</v>
      </c>
      <c r="R972" s="9">
        <f t="shared" si="175"/>
        <v>29</v>
      </c>
      <c r="S972" s="9">
        <f t="shared" si="170"/>
        <v>29</v>
      </c>
      <c r="T972" s="9">
        <f>VLOOKUP(O972,Comisiones!A:N,HLOOKUP(G972,Comisiones!$1:$7,2,0),0)</f>
        <v>0.17</v>
      </c>
      <c r="U972" s="9">
        <f t="shared" si="166"/>
        <v>1044</v>
      </c>
      <c r="V972" s="9">
        <f t="shared" si="171"/>
        <v>522</v>
      </c>
      <c r="W972" s="9">
        <f t="shared" si="172"/>
        <v>177.48000000000002</v>
      </c>
      <c r="X972" s="9">
        <f t="shared" si="173"/>
        <v>344.52</v>
      </c>
      <c r="Y972" s="11">
        <f t="shared" si="174"/>
        <v>0.32999999999999996</v>
      </c>
    </row>
    <row r="973" spans="1:25" x14ac:dyDescent="0.2">
      <c r="A973" s="2">
        <v>972</v>
      </c>
      <c r="B973" s="3">
        <v>45251</v>
      </c>
      <c r="C973" s="2">
        <v>5</v>
      </c>
      <c r="D973" s="2">
        <v>28</v>
      </c>
      <c r="E973" s="2">
        <v>16</v>
      </c>
      <c r="F973" t="str">
        <f t="shared" si="167"/>
        <v>Tuesday</v>
      </c>
      <c r="G973" t="str">
        <f t="shared" si="168"/>
        <v>November</v>
      </c>
      <c r="H973" t="str">
        <f>VLOOKUP(C973,Productos!A:B,2,0)</f>
        <v>Producto E</v>
      </c>
      <c r="I973">
        <f>VLOOKUP(Ventas!C973,Productos!A:C,3,0)</f>
        <v>24</v>
      </c>
      <c r="J973">
        <f>VLOOKUP(C973,Productos!$A$1:$D$11,4,0)</f>
        <v>48</v>
      </c>
      <c r="K973" s="7" t="str">
        <f>VLOOKUP(D973,Vendedores!$A$1:$F$5000,6,0)</f>
        <v>Garcia, Manuel</v>
      </c>
      <c r="L973" s="7">
        <f>VLOOKUP(D973,Vendedores!$A$1:$E$50000,5,0)</f>
        <v>5249</v>
      </c>
      <c r="M973">
        <f>VLOOKUP(D973,Vendedores!A:F,2,FALSE)</f>
        <v>4</v>
      </c>
      <c r="N973" s="7" t="str">
        <f>VLOOKUP(Ventas!D973,Vendedores!A:G,7,0)</f>
        <v>Jefe</v>
      </c>
      <c r="O973">
        <f>VLOOKUP(D973,Vendedores!A:H,8,0)</f>
        <v>3</v>
      </c>
      <c r="P973" s="18">
        <f t="shared" si="169"/>
        <v>48</v>
      </c>
      <c r="Q973" s="9">
        <f t="shared" si="165"/>
        <v>24</v>
      </c>
      <c r="R973" s="9">
        <f t="shared" si="175"/>
        <v>24</v>
      </c>
      <c r="S973" s="9">
        <f t="shared" si="170"/>
        <v>24</v>
      </c>
      <c r="T973" s="9">
        <f>VLOOKUP(O973,Comisiones!A:N,HLOOKUP(G973,Comisiones!$1:$7,2,0),0)</f>
        <v>0.19</v>
      </c>
      <c r="U973" s="9">
        <f t="shared" si="166"/>
        <v>768</v>
      </c>
      <c r="V973" s="9">
        <f t="shared" si="171"/>
        <v>384</v>
      </c>
      <c r="W973" s="9">
        <f t="shared" si="172"/>
        <v>145.92000000000002</v>
      </c>
      <c r="X973" s="9">
        <f t="shared" si="173"/>
        <v>238.07999999999993</v>
      </c>
      <c r="Y973" s="11">
        <f t="shared" si="174"/>
        <v>0.30999999999999989</v>
      </c>
    </row>
    <row r="974" spans="1:25" x14ac:dyDescent="0.2">
      <c r="A974" s="2">
        <v>973</v>
      </c>
      <c r="B974" s="3">
        <v>45252</v>
      </c>
      <c r="C974" s="2">
        <v>10</v>
      </c>
      <c r="D974" s="2">
        <v>28</v>
      </c>
      <c r="E974" s="2">
        <v>22</v>
      </c>
      <c r="F974" t="str">
        <f t="shared" si="167"/>
        <v>Wednesday</v>
      </c>
      <c r="G974" t="str">
        <f t="shared" si="168"/>
        <v>November</v>
      </c>
      <c r="H974" t="str">
        <f>VLOOKUP(C974,Productos!A:B,2,0)</f>
        <v>Producto J</v>
      </c>
      <c r="I974">
        <f>VLOOKUP(Ventas!C974,Productos!A:C,3,0)</f>
        <v>29</v>
      </c>
      <c r="J974">
        <f>VLOOKUP(C974,Productos!$A$1:$D$11,4,0)</f>
        <v>58</v>
      </c>
      <c r="K974" s="7" t="str">
        <f>VLOOKUP(D974,Vendedores!$A$1:$F$5000,6,0)</f>
        <v>Garcia, Manuel</v>
      </c>
      <c r="L974" s="7">
        <f>VLOOKUP(D974,Vendedores!$A$1:$E$50000,5,0)</f>
        <v>5249</v>
      </c>
      <c r="M974">
        <f>VLOOKUP(D974,Vendedores!A:F,2,FALSE)</f>
        <v>4</v>
      </c>
      <c r="N974" s="7" t="str">
        <f>VLOOKUP(Ventas!D974,Vendedores!A:G,7,0)</f>
        <v>Jefe</v>
      </c>
      <c r="O974">
        <f>VLOOKUP(D974,Vendedores!A:H,8,0)</f>
        <v>3</v>
      </c>
      <c r="P974" s="18">
        <f t="shared" si="169"/>
        <v>58</v>
      </c>
      <c r="Q974" s="9">
        <f t="shared" si="165"/>
        <v>29</v>
      </c>
      <c r="R974" s="9">
        <f t="shared" si="175"/>
        <v>29</v>
      </c>
      <c r="S974" s="9">
        <f t="shared" si="170"/>
        <v>29</v>
      </c>
      <c r="T974" s="9">
        <f>VLOOKUP(O974,Comisiones!A:N,HLOOKUP(G974,Comisiones!$1:$7,2,0),0)</f>
        <v>0.19</v>
      </c>
      <c r="U974" s="9">
        <f t="shared" si="166"/>
        <v>1276</v>
      </c>
      <c r="V974" s="9">
        <f t="shared" si="171"/>
        <v>638</v>
      </c>
      <c r="W974" s="9">
        <f t="shared" si="172"/>
        <v>242.44</v>
      </c>
      <c r="X974" s="9">
        <f t="shared" si="173"/>
        <v>395.55999999999995</v>
      </c>
      <c r="Y974" s="11">
        <f t="shared" si="174"/>
        <v>0.30999999999999994</v>
      </c>
    </row>
    <row r="975" spans="1:25" x14ac:dyDescent="0.2">
      <c r="A975" s="2">
        <v>974</v>
      </c>
      <c r="B975" s="3">
        <v>45252</v>
      </c>
      <c r="C975" s="2">
        <v>7</v>
      </c>
      <c r="D975" s="2">
        <v>26</v>
      </c>
      <c r="E975" s="2">
        <v>16</v>
      </c>
      <c r="F975" t="str">
        <f t="shared" si="167"/>
        <v>Wednesday</v>
      </c>
      <c r="G975" t="str">
        <f t="shared" si="168"/>
        <v>November</v>
      </c>
      <c r="H975" t="str">
        <f>VLOOKUP(C975,Productos!A:B,2,0)</f>
        <v>Producto G</v>
      </c>
      <c r="I975">
        <f>VLOOKUP(Ventas!C975,Productos!A:C,3,0)</f>
        <v>17</v>
      </c>
      <c r="J975">
        <f>VLOOKUP(C975,Productos!$A$1:$D$11,4,0)</f>
        <v>34</v>
      </c>
      <c r="K975" s="7" t="str">
        <f>VLOOKUP(D975,Vendedores!$A$1:$F$5000,6,0)</f>
        <v>Gomez, Pilar</v>
      </c>
      <c r="L975" s="7">
        <f>VLOOKUP(D975,Vendedores!$A$1:$E$50000,5,0)</f>
        <v>2557</v>
      </c>
      <c r="M975">
        <f>VLOOKUP(D975,Vendedores!A:F,2,FALSE)</f>
        <v>7</v>
      </c>
      <c r="N975" s="7" t="str">
        <f>VLOOKUP(Ventas!D975,Vendedores!A:G,7,0)</f>
        <v>Vendedor Jr</v>
      </c>
      <c r="O975">
        <f>VLOOKUP(D975,Vendedores!A:H,8,0)</f>
        <v>2</v>
      </c>
      <c r="P975" s="18">
        <f t="shared" si="169"/>
        <v>34</v>
      </c>
      <c r="Q975" s="9">
        <f t="shared" si="165"/>
        <v>17</v>
      </c>
      <c r="R975" s="9">
        <f t="shared" si="175"/>
        <v>17</v>
      </c>
      <c r="S975" s="9">
        <f t="shared" si="170"/>
        <v>17</v>
      </c>
      <c r="T975" s="9">
        <f>VLOOKUP(O975,Comisiones!A:N,HLOOKUP(G975,Comisiones!$1:$7,2,0),0)</f>
        <v>0.17</v>
      </c>
      <c r="U975" s="9">
        <f t="shared" si="166"/>
        <v>544</v>
      </c>
      <c r="V975" s="9">
        <f t="shared" si="171"/>
        <v>272</v>
      </c>
      <c r="W975" s="9">
        <f t="shared" si="172"/>
        <v>92.48</v>
      </c>
      <c r="X975" s="9">
        <f t="shared" si="173"/>
        <v>179.51999999999998</v>
      </c>
      <c r="Y975" s="11">
        <f t="shared" si="174"/>
        <v>0.32999999999999996</v>
      </c>
    </row>
    <row r="976" spans="1:25" x14ac:dyDescent="0.2">
      <c r="A976" s="2">
        <v>975</v>
      </c>
      <c r="B976" s="3">
        <v>45252</v>
      </c>
      <c r="C976" s="2">
        <v>9</v>
      </c>
      <c r="D976" s="2">
        <v>15</v>
      </c>
      <c r="E976" s="2">
        <v>13</v>
      </c>
      <c r="F976" t="str">
        <f t="shared" si="167"/>
        <v>Wednesday</v>
      </c>
      <c r="G976" t="str">
        <f t="shared" si="168"/>
        <v>November</v>
      </c>
      <c r="H976" t="str">
        <f>VLOOKUP(C976,Productos!A:B,2,0)</f>
        <v>Producto I</v>
      </c>
      <c r="I976">
        <f>VLOOKUP(Ventas!C976,Productos!A:C,3,0)</f>
        <v>26</v>
      </c>
      <c r="J976">
        <f>VLOOKUP(C976,Productos!$A$1:$D$11,4,0)</f>
        <v>52</v>
      </c>
      <c r="K976" s="7" t="str">
        <f>VLOOKUP(D976,Vendedores!$A$1:$F$5000,6,0)</f>
        <v>Gomez, David</v>
      </c>
      <c r="L976" s="7">
        <f>VLOOKUP(D976,Vendedores!$A$1:$E$50000,5,0)</f>
        <v>1821</v>
      </c>
      <c r="M976">
        <f>VLOOKUP(D976,Vendedores!A:F,2,FALSE)</f>
        <v>8</v>
      </c>
      <c r="N976" s="7" t="str">
        <f>VLOOKUP(Ventas!D976,Vendedores!A:G,7,0)</f>
        <v>Pasante</v>
      </c>
      <c r="O976">
        <f>VLOOKUP(D976,Vendedores!A:H,8,0)</f>
        <v>1</v>
      </c>
      <c r="P976" s="18">
        <f t="shared" si="169"/>
        <v>52</v>
      </c>
      <c r="Q976" s="9">
        <f t="shared" si="165"/>
        <v>26</v>
      </c>
      <c r="R976" s="9">
        <f t="shared" si="175"/>
        <v>26</v>
      </c>
      <c r="S976" s="9">
        <f t="shared" si="170"/>
        <v>26</v>
      </c>
      <c r="T976" s="9">
        <f>VLOOKUP(O976,Comisiones!A:N,HLOOKUP(G976,Comisiones!$1:$7,2,0),0)</f>
        <v>0.15</v>
      </c>
      <c r="U976" s="9">
        <f t="shared" si="166"/>
        <v>676</v>
      </c>
      <c r="V976" s="9">
        <f t="shared" si="171"/>
        <v>338</v>
      </c>
      <c r="W976" s="9">
        <f t="shared" si="172"/>
        <v>101.39999999999999</v>
      </c>
      <c r="X976" s="9">
        <f t="shared" si="173"/>
        <v>236.60000000000002</v>
      </c>
      <c r="Y976" s="11">
        <f t="shared" si="174"/>
        <v>0.35000000000000003</v>
      </c>
    </row>
    <row r="977" spans="1:25" x14ac:dyDescent="0.2">
      <c r="A977" s="2">
        <v>976</v>
      </c>
      <c r="B977" s="3">
        <v>45253</v>
      </c>
      <c r="C977" s="2">
        <v>4</v>
      </c>
      <c r="D977" s="2">
        <v>23</v>
      </c>
      <c r="E977" s="2">
        <v>14</v>
      </c>
      <c r="F977" t="str">
        <f t="shared" si="167"/>
        <v>Thursday</v>
      </c>
      <c r="G977" t="str">
        <f t="shared" si="168"/>
        <v>November</v>
      </c>
      <c r="H977" t="str">
        <f>VLOOKUP(C977,Productos!A:B,2,0)</f>
        <v>Producto D</v>
      </c>
      <c r="I977">
        <f>VLOOKUP(Ventas!C977,Productos!A:C,3,0)</f>
        <v>14</v>
      </c>
      <c r="J977">
        <f>VLOOKUP(C977,Productos!$A$1:$D$11,4,0)</f>
        <v>28</v>
      </c>
      <c r="K977" s="7" t="str">
        <f>VLOOKUP(D977,Vendedores!$A$1:$F$5000,6,0)</f>
        <v>Martinez, Pedro</v>
      </c>
      <c r="L977" s="7">
        <f>VLOOKUP(D977,Vendedores!$A$1:$E$50000,5,0)</f>
        <v>5555</v>
      </c>
      <c r="M977">
        <f>VLOOKUP(D977,Vendedores!A:F,2,FALSE)</f>
        <v>4</v>
      </c>
      <c r="N977" s="7" t="str">
        <f>VLOOKUP(Ventas!D977,Vendedores!A:G,7,0)</f>
        <v>Jefe</v>
      </c>
      <c r="O977">
        <f>VLOOKUP(D977,Vendedores!A:H,8,0)</f>
        <v>3</v>
      </c>
      <c r="P977" s="18">
        <f t="shared" si="169"/>
        <v>28</v>
      </c>
      <c r="Q977" s="9">
        <f t="shared" si="165"/>
        <v>14</v>
      </c>
      <c r="R977" s="9">
        <f t="shared" si="175"/>
        <v>14</v>
      </c>
      <c r="S977" s="9">
        <f t="shared" si="170"/>
        <v>14</v>
      </c>
      <c r="T977" s="9">
        <f>VLOOKUP(O977,Comisiones!A:N,HLOOKUP(G977,Comisiones!$1:$7,2,0),0)</f>
        <v>0.19</v>
      </c>
      <c r="U977" s="9">
        <f t="shared" si="166"/>
        <v>392</v>
      </c>
      <c r="V977" s="9">
        <f t="shared" si="171"/>
        <v>196</v>
      </c>
      <c r="W977" s="9">
        <f t="shared" si="172"/>
        <v>74.48</v>
      </c>
      <c r="X977" s="9">
        <f t="shared" si="173"/>
        <v>121.51999999999998</v>
      </c>
      <c r="Y977" s="11">
        <f t="shared" si="174"/>
        <v>0.30999999999999994</v>
      </c>
    </row>
    <row r="978" spans="1:25" x14ac:dyDescent="0.2">
      <c r="A978" s="2">
        <v>977</v>
      </c>
      <c r="B978" s="3">
        <v>45253</v>
      </c>
      <c r="C978" s="2">
        <v>3</v>
      </c>
      <c r="D978" s="2">
        <v>24</v>
      </c>
      <c r="E978" s="2">
        <v>19</v>
      </c>
      <c r="F978" t="str">
        <f t="shared" si="167"/>
        <v>Thursday</v>
      </c>
      <c r="G978" t="str">
        <f t="shared" si="168"/>
        <v>November</v>
      </c>
      <c r="H978" t="str">
        <f>VLOOKUP(C978,Productos!A:B,2,0)</f>
        <v>Producto C</v>
      </c>
      <c r="I978">
        <f>VLOOKUP(Ventas!C978,Productos!A:C,3,0)</f>
        <v>23</v>
      </c>
      <c r="J978">
        <f>VLOOKUP(C978,Productos!$A$1:$D$11,4,0)</f>
        <v>46</v>
      </c>
      <c r="K978" s="7" t="str">
        <f>VLOOKUP(D978,Vendedores!$A$1:$F$5000,6,0)</f>
        <v>Sanchez, Isabel</v>
      </c>
      <c r="L978" s="7">
        <f>VLOOKUP(D978,Vendedores!$A$1:$E$50000,5,0)</f>
        <v>4875</v>
      </c>
      <c r="M978">
        <f>VLOOKUP(D978,Vendedores!A:F,2,FALSE)</f>
        <v>5</v>
      </c>
      <c r="N978" s="7" t="str">
        <f>VLOOKUP(Ventas!D978,Vendedores!A:G,7,0)</f>
        <v>Vendedor Sr</v>
      </c>
      <c r="O978">
        <f>VLOOKUP(D978,Vendedores!A:H,8,0)</f>
        <v>2</v>
      </c>
      <c r="P978" s="18">
        <f t="shared" si="169"/>
        <v>46</v>
      </c>
      <c r="Q978" s="9">
        <f t="shared" si="165"/>
        <v>23</v>
      </c>
      <c r="R978" s="9">
        <f t="shared" si="175"/>
        <v>23</v>
      </c>
      <c r="S978" s="9">
        <f t="shared" si="170"/>
        <v>23</v>
      </c>
      <c r="T978" s="9">
        <f>VLOOKUP(O978,Comisiones!A:N,HLOOKUP(G978,Comisiones!$1:$7,2,0),0)</f>
        <v>0.17</v>
      </c>
      <c r="U978" s="9">
        <f t="shared" si="166"/>
        <v>874</v>
      </c>
      <c r="V978" s="9">
        <f t="shared" si="171"/>
        <v>437</v>
      </c>
      <c r="W978" s="9">
        <f t="shared" si="172"/>
        <v>148.58000000000001</v>
      </c>
      <c r="X978" s="9">
        <f t="shared" si="173"/>
        <v>288.41999999999996</v>
      </c>
      <c r="Y978" s="11">
        <f t="shared" si="174"/>
        <v>0.32999999999999996</v>
      </c>
    </row>
    <row r="979" spans="1:25" x14ac:dyDescent="0.2">
      <c r="A979" s="2">
        <v>978</v>
      </c>
      <c r="B979" s="3">
        <v>45253</v>
      </c>
      <c r="C979" s="2">
        <v>4</v>
      </c>
      <c r="D979" s="2">
        <v>40</v>
      </c>
      <c r="E979" s="2">
        <v>17</v>
      </c>
      <c r="F979" t="str">
        <f t="shared" si="167"/>
        <v>Thursday</v>
      </c>
      <c r="G979" t="str">
        <f t="shared" si="168"/>
        <v>November</v>
      </c>
      <c r="H979" t="str">
        <f>VLOOKUP(C979,Productos!A:B,2,0)</f>
        <v>Producto D</v>
      </c>
      <c r="I979">
        <f>VLOOKUP(Ventas!C979,Productos!A:C,3,0)</f>
        <v>14</v>
      </c>
      <c r="J979">
        <f>VLOOKUP(C979,Productos!$A$1:$D$11,4,0)</f>
        <v>28</v>
      </c>
      <c r="K979" s="7" t="str">
        <f>VLOOKUP(D979,Vendedores!$A$1:$F$5000,6,0)</f>
        <v>Martin, Carmen</v>
      </c>
      <c r="L979" s="7">
        <f>VLOOKUP(D979,Vendedores!$A$1:$E$50000,5,0)</f>
        <v>1598</v>
      </c>
      <c r="M979">
        <f>VLOOKUP(D979,Vendedores!A:F,2,FALSE)</f>
        <v>8</v>
      </c>
      <c r="N979" s="7" t="str">
        <f>VLOOKUP(Ventas!D979,Vendedores!A:G,7,0)</f>
        <v>Pasante</v>
      </c>
      <c r="O979">
        <f>VLOOKUP(D979,Vendedores!A:H,8,0)</f>
        <v>1</v>
      </c>
      <c r="P979" s="18">
        <f t="shared" si="169"/>
        <v>28</v>
      </c>
      <c r="Q979" s="9">
        <f t="shared" si="165"/>
        <v>14</v>
      </c>
      <c r="R979" s="9">
        <f t="shared" si="175"/>
        <v>14</v>
      </c>
      <c r="S979" s="9">
        <f t="shared" si="170"/>
        <v>14</v>
      </c>
      <c r="T979" s="9">
        <f>VLOOKUP(O979,Comisiones!A:N,HLOOKUP(G979,Comisiones!$1:$7,2,0),0)</f>
        <v>0.15</v>
      </c>
      <c r="U979" s="9">
        <f t="shared" si="166"/>
        <v>476</v>
      </c>
      <c r="V979" s="9">
        <f t="shared" si="171"/>
        <v>238</v>
      </c>
      <c r="W979" s="9">
        <f t="shared" si="172"/>
        <v>71.399999999999991</v>
      </c>
      <c r="X979" s="9">
        <f t="shared" si="173"/>
        <v>166.60000000000002</v>
      </c>
      <c r="Y979" s="11">
        <f t="shared" si="174"/>
        <v>0.35000000000000003</v>
      </c>
    </row>
    <row r="980" spans="1:25" x14ac:dyDescent="0.2">
      <c r="A980" s="2">
        <v>979</v>
      </c>
      <c r="B980" s="3">
        <v>45254</v>
      </c>
      <c r="C980" s="2">
        <v>3</v>
      </c>
      <c r="D980" s="2">
        <v>3</v>
      </c>
      <c r="E980" s="2">
        <v>12</v>
      </c>
      <c r="F980" t="str">
        <f t="shared" si="167"/>
        <v>Friday</v>
      </c>
      <c r="G980" t="str">
        <f t="shared" si="168"/>
        <v>November</v>
      </c>
      <c r="H980" t="str">
        <f>VLOOKUP(C980,Productos!A:B,2,0)</f>
        <v>Producto C</v>
      </c>
      <c r="I980">
        <f>VLOOKUP(Ventas!C980,Productos!A:C,3,0)</f>
        <v>23</v>
      </c>
      <c r="J980">
        <f>VLOOKUP(C980,Productos!$A$1:$D$11,4,0)</f>
        <v>46</v>
      </c>
      <c r="K980" s="7" t="str">
        <f>VLOOKUP(D980,Vendedores!$A$1:$F$5000,6,0)</f>
        <v>Gonzalez, Pedro</v>
      </c>
      <c r="L980" s="7">
        <f>VLOOKUP(D980,Vendedores!$A$1:$E$50000,5,0)</f>
        <v>5010</v>
      </c>
      <c r="M980">
        <f>VLOOKUP(D980,Vendedores!A:F,2,FALSE)</f>
        <v>4</v>
      </c>
      <c r="N980" s="7" t="str">
        <f>VLOOKUP(Ventas!D980,Vendedores!A:G,7,0)</f>
        <v>Jefe</v>
      </c>
      <c r="O980">
        <f>VLOOKUP(D980,Vendedores!A:H,8,0)</f>
        <v>3</v>
      </c>
      <c r="P980" s="18">
        <f t="shared" si="169"/>
        <v>46</v>
      </c>
      <c r="Q980" s="9">
        <f t="shared" si="165"/>
        <v>23</v>
      </c>
      <c r="R980" s="9">
        <f t="shared" si="175"/>
        <v>23</v>
      </c>
      <c r="S980" s="9">
        <f t="shared" si="170"/>
        <v>23</v>
      </c>
      <c r="T980" s="9">
        <f>VLOOKUP(O980,Comisiones!A:N,HLOOKUP(G980,Comisiones!$1:$7,2,0),0)</f>
        <v>0.19</v>
      </c>
      <c r="U980" s="9">
        <f t="shared" si="166"/>
        <v>552</v>
      </c>
      <c r="V980" s="9">
        <f t="shared" si="171"/>
        <v>276</v>
      </c>
      <c r="W980" s="9">
        <f t="shared" si="172"/>
        <v>104.88</v>
      </c>
      <c r="X980" s="9">
        <f t="shared" si="173"/>
        <v>171.12</v>
      </c>
      <c r="Y980" s="11">
        <f t="shared" si="174"/>
        <v>0.31</v>
      </c>
    </row>
    <row r="981" spans="1:25" x14ac:dyDescent="0.2">
      <c r="A981" s="2">
        <v>980</v>
      </c>
      <c r="B981" s="3">
        <v>45254</v>
      </c>
      <c r="C981" s="2">
        <v>1</v>
      </c>
      <c r="D981" s="2">
        <v>5</v>
      </c>
      <c r="E981" s="2">
        <v>10</v>
      </c>
      <c r="F981" t="str">
        <f t="shared" si="167"/>
        <v>Friday</v>
      </c>
      <c r="G981" t="str">
        <f t="shared" si="168"/>
        <v>November</v>
      </c>
      <c r="H981" t="str">
        <f>VLOOKUP(C981,Productos!A:B,2,0)</f>
        <v>Producto A</v>
      </c>
      <c r="I981">
        <f>VLOOKUP(Ventas!C981,Productos!A:C,3,0)</f>
        <v>10</v>
      </c>
      <c r="J981">
        <f>VLOOKUP(C981,Productos!$A$1:$D$11,4,0)</f>
        <v>20</v>
      </c>
      <c r="K981" s="7" t="str">
        <f>VLOOKUP(D981,Vendedores!$A$1:$F$5000,6,0)</f>
        <v>Lopez, Laura</v>
      </c>
      <c r="L981" s="7">
        <f>VLOOKUP(D981,Vendedores!$A$1:$E$50000,5,0)</f>
        <v>3037</v>
      </c>
      <c r="M981">
        <f>VLOOKUP(D981,Vendedores!A:F,2,FALSE)</f>
        <v>6</v>
      </c>
      <c r="N981" s="7" t="str">
        <f>VLOOKUP(Ventas!D981,Vendedores!A:G,7,0)</f>
        <v>Vendedor Ssr</v>
      </c>
      <c r="O981">
        <f>VLOOKUP(D981,Vendedores!A:H,8,0)</f>
        <v>2</v>
      </c>
      <c r="P981" s="18">
        <f t="shared" si="169"/>
        <v>20</v>
      </c>
      <c r="Q981" s="9">
        <f t="shared" si="165"/>
        <v>10</v>
      </c>
      <c r="R981" s="9">
        <f t="shared" si="175"/>
        <v>10</v>
      </c>
      <c r="S981" s="9">
        <f t="shared" si="170"/>
        <v>10</v>
      </c>
      <c r="T981" s="9">
        <f>VLOOKUP(O981,Comisiones!A:N,HLOOKUP(G981,Comisiones!$1:$7,2,0),0)</f>
        <v>0.17</v>
      </c>
      <c r="U981" s="9">
        <f t="shared" si="166"/>
        <v>200</v>
      </c>
      <c r="V981" s="9">
        <f t="shared" si="171"/>
        <v>100</v>
      </c>
      <c r="W981" s="9">
        <f t="shared" si="172"/>
        <v>34</v>
      </c>
      <c r="X981" s="9">
        <f t="shared" si="173"/>
        <v>66</v>
      </c>
      <c r="Y981" s="11">
        <f t="shared" si="174"/>
        <v>0.33</v>
      </c>
    </row>
    <row r="982" spans="1:25" x14ac:dyDescent="0.2">
      <c r="A982" s="2">
        <v>981</v>
      </c>
      <c r="B982" s="3">
        <v>45254</v>
      </c>
      <c r="C982" s="2">
        <v>7</v>
      </c>
      <c r="D982" s="2">
        <v>11</v>
      </c>
      <c r="E982" s="2">
        <v>21</v>
      </c>
      <c r="F982" t="str">
        <f t="shared" si="167"/>
        <v>Friday</v>
      </c>
      <c r="G982" t="str">
        <f t="shared" si="168"/>
        <v>November</v>
      </c>
      <c r="H982" t="str">
        <f>VLOOKUP(C982,Productos!A:B,2,0)</f>
        <v>Producto G</v>
      </c>
      <c r="I982">
        <f>VLOOKUP(Ventas!C982,Productos!A:C,3,0)</f>
        <v>17</v>
      </c>
      <c r="J982">
        <f>VLOOKUP(C982,Productos!$A$1:$D$11,4,0)</f>
        <v>34</v>
      </c>
      <c r="K982" s="7" t="str">
        <f>VLOOKUP(D982,Vendedores!$A$1:$F$5000,6,0)</f>
        <v>Garcia, Isabel</v>
      </c>
      <c r="L982" s="7">
        <f>VLOOKUP(D982,Vendedores!$A$1:$E$50000,5,0)</f>
        <v>3985</v>
      </c>
      <c r="M982">
        <f>VLOOKUP(D982,Vendedores!A:F,2,FALSE)</f>
        <v>6</v>
      </c>
      <c r="N982" s="7" t="str">
        <f>VLOOKUP(Ventas!D982,Vendedores!A:G,7,0)</f>
        <v>Vendedor Ssr</v>
      </c>
      <c r="O982">
        <f>VLOOKUP(D982,Vendedores!A:H,8,0)</f>
        <v>2</v>
      </c>
      <c r="P982" s="18">
        <f t="shared" si="169"/>
        <v>34</v>
      </c>
      <c r="Q982" s="9">
        <f t="shared" si="165"/>
        <v>17</v>
      </c>
      <c r="R982" s="9">
        <f t="shared" si="175"/>
        <v>17</v>
      </c>
      <c r="S982" s="9">
        <f t="shared" si="170"/>
        <v>17</v>
      </c>
      <c r="T982" s="9">
        <f>VLOOKUP(O982,Comisiones!A:N,HLOOKUP(G982,Comisiones!$1:$7,2,0),0)</f>
        <v>0.17</v>
      </c>
      <c r="U982" s="9">
        <f t="shared" si="166"/>
        <v>714</v>
      </c>
      <c r="V982" s="9">
        <f t="shared" si="171"/>
        <v>357</v>
      </c>
      <c r="W982" s="9">
        <f t="shared" si="172"/>
        <v>121.38000000000001</v>
      </c>
      <c r="X982" s="9">
        <f t="shared" si="173"/>
        <v>235.62</v>
      </c>
      <c r="Y982" s="11">
        <f t="shared" si="174"/>
        <v>0.33</v>
      </c>
    </row>
    <row r="983" spans="1:25" x14ac:dyDescent="0.2">
      <c r="A983" s="2">
        <v>982</v>
      </c>
      <c r="B983" s="3">
        <v>45255</v>
      </c>
      <c r="C983" s="2">
        <v>10</v>
      </c>
      <c r="D983" s="2">
        <v>18</v>
      </c>
      <c r="E983" s="2">
        <v>13</v>
      </c>
      <c r="F983" t="str">
        <f t="shared" si="167"/>
        <v>Saturday</v>
      </c>
      <c r="G983" t="str">
        <f t="shared" si="168"/>
        <v>November</v>
      </c>
      <c r="H983" t="str">
        <f>VLOOKUP(C983,Productos!A:B,2,0)</f>
        <v>Producto J</v>
      </c>
      <c r="I983">
        <f>VLOOKUP(Ventas!C983,Productos!A:C,3,0)</f>
        <v>29</v>
      </c>
      <c r="J983">
        <f>VLOOKUP(C983,Productos!$A$1:$D$11,4,0)</f>
        <v>58</v>
      </c>
      <c r="K983" s="7" t="str">
        <f>VLOOKUP(D983,Vendedores!$A$1:$F$5000,6,0)</f>
        <v>Garcia, Jose</v>
      </c>
      <c r="L983" s="7">
        <f>VLOOKUP(D983,Vendedores!$A$1:$E$50000,5,0)</f>
        <v>5194</v>
      </c>
      <c r="M983">
        <f>VLOOKUP(D983,Vendedores!A:F,2,FALSE)</f>
        <v>4</v>
      </c>
      <c r="N983" s="7" t="str">
        <f>VLOOKUP(Ventas!D983,Vendedores!A:G,7,0)</f>
        <v>Jefe</v>
      </c>
      <c r="O983">
        <f>VLOOKUP(D983,Vendedores!A:H,8,0)</f>
        <v>3</v>
      </c>
      <c r="P983" s="18">
        <f t="shared" si="169"/>
        <v>58</v>
      </c>
      <c r="Q983" s="9">
        <f t="shared" si="165"/>
        <v>29</v>
      </c>
      <c r="R983" s="9">
        <f t="shared" si="175"/>
        <v>29</v>
      </c>
      <c r="S983" s="9">
        <f t="shared" si="170"/>
        <v>29</v>
      </c>
      <c r="T983" s="9">
        <f>VLOOKUP(O983,Comisiones!A:N,HLOOKUP(G983,Comisiones!$1:$7,2,0),0)</f>
        <v>0.19</v>
      </c>
      <c r="U983" s="9">
        <f t="shared" si="166"/>
        <v>754</v>
      </c>
      <c r="V983" s="9">
        <f t="shared" si="171"/>
        <v>377</v>
      </c>
      <c r="W983" s="9">
        <f t="shared" si="172"/>
        <v>143.26</v>
      </c>
      <c r="X983" s="9">
        <f t="shared" si="173"/>
        <v>233.74</v>
      </c>
      <c r="Y983" s="11">
        <f t="shared" si="174"/>
        <v>0.31</v>
      </c>
    </row>
    <row r="984" spans="1:25" x14ac:dyDescent="0.2">
      <c r="A984" s="2">
        <v>983</v>
      </c>
      <c r="B984" s="3">
        <v>45255</v>
      </c>
      <c r="C984" s="2">
        <v>8</v>
      </c>
      <c r="D984" s="2">
        <v>9</v>
      </c>
      <c r="E984" s="2">
        <v>20</v>
      </c>
      <c r="F984" t="str">
        <f t="shared" si="167"/>
        <v>Saturday</v>
      </c>
      <c r="G984" t="str">
        <f t="shared" si="168"/>
        <v>November</v>
      </c>
      <c r="H984" t="str">
        <f>VLOOKUP(C984,Productos!A:B,2,0)</f>
        <v>Producto H</v>
      </c>
      <c r="I984">
        <f>VLOOKUP(Ventas!C984,Productos!A:C,3,0)</f>
        <v>14</v>
      </c>
      <c r="J984">
        <f>VLOOKUP(C984,Productos!$A$1:$D$11,4,0)</f>
        <v>28</v>
      </c>
      <c r="K984" s="7" t="str">
        <f>VLOOKUP(D984,Vendedores!$A$1:$F$5000,6,0)</f>
        <v>Gomez, Jose</v>
      </c>
      <c r="L984" s="7">
        <f>VLOOKUP(D984,Vendedores!$A$1:$E$50000,5,0)</f>
        <v>5400</v>
      </c>
      <c r="M984">
        <f>VLOOKUP(D984,Vendedores!A:F,2,FALSE)</f>
        <v>4</v>
      </c>
      <c r="N984" s="7" t="str">
        <f>VLOOKUP(Ventas!D984,Vendedores!A:G,7,0)</f>
        <v>Jefe</v>
      </c>
      <c r="O984">
        <f>VLOOKUP(D984,Vendedores!A:H,8,0)</f>
        <v>3</v>
      </c>
      <c r="P984" s="18">
        <f t="shared" si="169"/>
        <v>28</v>
      </c>
      <c r="Q984" s="9">
        <f t="shared" si="165"/>
        <v>14</v>
      </c>
      <c r="R984" s="9">
        <f t="shared" si="175"/>
        <v>14</v>
      </c>
      <c r="S984" s="9">
        <f t="shared" si="170"/>
        <v>14</v>
      </c>
      <c r="T984" s="9">
        <f>VLOOKUP(O984,Comisiones!A:N,HLOOKUP(G984,Comisiones!$1:$7,2,0),0)</f>
        <v>0.19</v>
      </c>
      <c r="U984" s="9">
        <f t="shared" si="166"/>
        <v>560</v>
      </c>
      <c r="V984" s="9">
        <f t="shared" si="171"/>
        <v>280</v>
      </c>
      <c r="W984" s="9">
        <f t="shared" si="172"/>
        <v>106.4</v>
      </c>
      <c r="X984" s="9">
        <f t="shared" si="173"/>
        <v>173.60000000000002</v>
      </c>
      <c r="Y984" s="11">
        <f t="shared" si="174"/>
        <v>0.31000000000000005</v>
      </c>
    </row>
    <row r="985" spans="1:25" x14ac:dyDescent="0.2">
      <c r="A985" s="2">
        <v>984</v>
      </c>
      <c r="B985" s="3">
        <v>45255</v>
      </c>
      <c r="C985" s="2">
        <v>5</v>
      </c>
      <c r="D985" s="2">
        <v>17</v>
      </c>
      <c r="E985" s="2">
        <v>13</v>
      </c>
      <c r="F985" t="str">
        <f t="shared" si="167"/>
        <v>Saturday</v>
      </c>
      <c r="G985" t="str">
        <f t="shared" si="168"/>
        <v>November</v>
      </c>
      <c r="H985" t="str">
        <f>VLOOKUP(C985,Productos!A:B,2,0)</f>
        <v>Producto E</v>
      </c>
      <c r="I985">
        <f>VLOOKUP(Ventas!C985,Productos!A:C,3,0)</f>
        <v>24</v>
      </c>
      <c r="J985">
        <f>VLOOKUP(C985,Productos!$A$1:$D$11,4,0)</f>
        <v>48</v>
      </c>
      <c r="K985" s="7" t="str">
        <f>VLOOKUP(D985,Vendedores!$A$1:$F$5000,6,0)</f>
        <v>Messi, Lionel</v>
      </c>
      <c r="L985" s="7">
        <f>VLOOKUP(D985,Vendedores!$A$1:$E$50000,5,0)</f>
        <v>8512</v>
      </c>
      <c r="M985">
        <f>VLOOKUP(D985,Vendedores!A:F,2,FALSE)</f>
        <v>1</v>
      </c>
      <c r="N985" s="7" t="str">
        <f>VLOOKUP(Ventas!D985,Vendedores!A:G,7,0)</f>
        <v>CEO</v>
      </c>
      <c r="O985">
        <f>VLOOKUP(D985,Vendedores!A:H,8,0)</f>
        <v>5</v>
      </c>
      <c r="P985" s="18">
        <f t="shared" si="169"/>
        <v>43.2</v>
      </c>
      <c r="Q985" s="9">
        <f t="shared" si="165"/>
        <v>24</v>
      </c>
      <c r="R985" s="9">
        <f t="shared" si="175"/>
        <v>24</v>
      </c>
      <c r="S985" s="9">
        <f t="shared" si="170"/>
        <v>24</v>
      </c>
      <c r="T985" s="9">
        <f>VLOOKUP(O985,Comisiones!A:N,HLOOKUP(G985,Comisiones!$1:$7,2,0),0)</f>
        <v>0.23</v>
      </c>
      <c r="U985" s="9">
        <f t="shared" si="166"/>
        <v>561.6</v>
      </c>
      <c r="V985" s="9">
        <f t="shared" si="171"/>
        <v>312</v>
      </c>
      <c r="W985" s="9">
        <f t="shared" si="172"/>
        <v>129.16800000000001</v>
      </c>
      <c r="X985" s="9">
        <f t="shared" si="173"/>
        <v>120.43200000000002</v>
      </c>
      <c r="Y985" s="11">
        <f t="shared" si="174"/>
        <v>0.21444444444444447</v>
      </c>
    </row>
    <row r="986" spans="1:25" x14ac:dyDescent="0.2">
      <c r="A986" s="2">
        <v>985</v>
      </c>
      <c r="B986" s="3">
        <v>45256</v>
      </c>
      <c r="C986" s="2">
        <v>10</v>
      </c>
      <c r="D986" s="2">
        <v>40</v>
      </c>
      <c r="E986" s="2">
        <v>12</v>
      </c>
      <c r="F986" t="str">
        <f t="shared" si="167"/>
        <v>Sunday</v>
      </c>
      <c r="G986" t="str">
        <f t="shared" si="168"/>
        <v>November</v>
      </c>
      <c r="H986" t="str">
        <f>VLOOKUP(C986,Productos!A:B,2,0)</f>
        <v>Producto J</v>
      </c>
      <c r="I986">
        <f>VLOOKUP(Ventas!C986,Productos!A:C,3,0)</f>
        <v>29</v>
      </c>
      <c r="J986">
        <f>VLOOKUP(C986,Productos!$A$1:$D$11,4,0)</f>
        <v>58</v>
      </c>
      <c r="K986" s="7" t="str">
        <f>VLOOKUP(D986,Vendedores!$A$1:$F$5000,6,0)</f>
        <v>Martin, Carmen</v>
      </c>
      <c r="L986" s="7">
        <f>VLOOKUP(D986,Vendedores!$A$1:$E$50000,5,0)</f>
        <v>1598</v>
      </c>
      <c r="M986">
        <f>VLOOKUP(D986,Vendedores!A:F,2,FALSE)</f>
        <v>8</v>
      </c>
      <c r="N986" s="7" t="str">
        <f>VLOOKUP(Ventas!D986,Vendedores!A:G,7,0)</f>
        <v>Pasante</v>
      </c>
      <c r="O986">
        <f>VLOOKUP(D986,Vendedores!A:H,8,0)</f>
        <v>1</v>
      </c>
      <c r="P986" s="18">
        <f t="shared" si="169"/>
        <v>69.599999999999994</v>
      </c>
      <c r="Q986" s="9">
        <f t="shared" si="165"/>
        <v>29</v>
      </c>
      <c r="R986" s="9">
        <f t="shared" si="175"/>
        <v>29</v>
      </c>
      <c r="S986" s="9">
        <f t="shared" si="170"/>
        <v>29</v>
      </c>
      <c r="T986" s="9">
        <f>VLOOKUP(O986,Comisiones!A:N,HLOOKUP(G986,Comisiones!$1:$7,2,0),0)</f>
        <v>0.15</v>
      </c>
      <c r="U986" s="9">
        <f t="shared" si="166"/>
        <v>835.19999999999993</v>
      </c>
      <c r="V986" s="9">
        <f t="shared" si="171"/>
        <v>348</v>
      </c>
      <c r="W986" s="9">
        <f t="shared" si="172"/>
        <v>125.27999999999999</v>
      </c>
      <c r="X986" s="9">
        <f t="shared" si="173"/>
        <v>361.91999999999996</v>
      </c>
      <c r="Y986" s="11">
        <f t="shared" si="174"/>
        <v>0.43333333333333329</v>
      </c>
    </row>
    <row r="987" spans="1:25" x14ac:dyDescent="0.2">
      <c r="A987" s="2">
        <v>986</v>
      </c>
      <c r="B987" s="3">
        <v>45256</v>
      </c>
      <c r="C987" s="2">
        <v>3</v>
      </c>
      <c r="D987" s="2">
        <v>14</v>
      </c>
      <c r="E987" s="2">
        <v>16</v>
      </c>
      <c r="F987" t="str">
        <f t="shared" si="167"/>
        <v>Sunday</v>
      </c>
      <c r="G987" t="str">
        <f t="shared" si="168"/>
        <v>November</v>
      </c>
      <c r="H987" t="str">
        <f>VLOOKUP(C987,Productos!A:B,2,0)</f>
        <v>Producto C</v>
      </c>
      <c r="I987">
        <f>VLOOKUP(Ventas!C987,Productos!A:C,3,0)</f>
        <v>23</v>
      </c>
      <c r="J987">
        <f>VLOOKUP(C987,Productos!$A$1:$D$11,4,0)</f>
        <v>46</v>
      </c>
      <c r="K987" s="7" t="str">
        <f>VLOOKUP(D987,Vendedores!$A$1:$F$5000,6,0)</f>
        <v>Fernandez, Teresa</v>
      </c>
      <c r="L987" s="7">
        <f>VLOOKUP(D987,Vendedores!$A$1:$E$50000,5,0)</f>
        <v>7062</v>
      </c>
      <c r="M987">
        <f>VLOOKUP(D987,Vendedores!A:F,2,FALSE)</f>
        <v>2</v>
      </c>
      <c r="N987" s="7" t="str">
        <f>VLOOKUP(Ventas!D987,Vendedores!A:G,7,0)</f>
        <v>Director</v>
      </c>
      <c r="O987">
        <f>VLOOKUP(D987,Vendedores!A:H,8,0)</f>
        <v>4</v>
      </c>
      <c r="P987" s="18">
        <f t="shared" si="169"/>
        <v>41.4</v>
      </c>
      <c r="Q987" s="9">
        <f t="shared" si="165"/>
        <v>23</v>
      </c>
      <c r="R987" s="9">
        <f t="shared" si="175"/>
        <v>23</v>
      </c>
      <c r="S987" s="9">
        <f t="shared" si="170"/>
        <v>23</v>
      </c>
      <c r="T987" s="9">
        <f>VLOOKUP(O987,Comisiones!A:N,HLOOKUP(G987,Comisiones!$1:$7,2,0),0)</f>
        <v>0.21</v>
      </c>
      <c r="U987" s="9">
        <f t="shared" si="166"/>
        <v>662.4</v>
      </c>
      <c r="V987" s="9">
        <f t="shared" si="171"/>
        <v>368</v>
      </c>
      <c r="W987" s="9">
        <f t="shared" si="172"/>
        <v>139.10399999999998</v>
      </c>
      <c r="X987" s="9">
        <f t="shared" si="173"/>
        <v>155.29599999999999</v>
      </c>
      <c r="Y987" s="11">
        <f t="shared" si="174"/>
        <v>0.23444444444444443</v>
      </c>
    </row>
    <row r="988" spans="1:25" x14ac:dyDescent="0.2">
      <c r="A988" s="2">
        <v>987</v>
      </c>
      <c r="B988" s="3">
        <v>45256</v>
      </c>
      <c r="C988" s="2">
        <v>2</v>
      </c>
      <c r="D988" s="2">
        <v>19</v>
      </c>
      <c r="E988" s="2">
        <v>12</v>
      </c>
      <c r="F988" t="str">
        <f t="shared" si="167"/>
        <v>Sunday</v>
      </c>
      <c r="G988" t="str">
        <f t="shared" si="168"/>
        <v>November</v>
      </c>
      <c r="H988" t="str">
        <f>VLOOKUP(C988,Productos!A:B,2,0)</f>
        <v>Producto B</v>
      </c>
      <c r="I988">
        <f>VLOOKUP(Ventas!C988,Productos!A:C,3,0)</f>
        <v>14</v>
      </c>
      <c r="J988">
        <f>VLOOKUP(C988,Productos!$A$1:$D$11,4,0)</f>
        <v>28</v>
      </c>
      <c r="K988" s="7" t="str">
        <f>VLOOKUP(D988,Vendedores!$A$1:$F$5000,6,0)</f>
        <v>Rodriguez, Maria</v>
      </c>
      <c r="L988" s="7">
        <f>VLOOKUP(D988,Vendedores!$A$1:$E$50000,5,0)</f>
        <v>4862</v>
      </c>
      <c r="M988">
        <f>VLOOKUP(D988,Vendedores!A:F,2,FALSE)</f>
        <v>5</v>
      </c>
      <c r="N988" s="7" t="str">
        <f>VLOOKUP(Ventas!D988,Vendedores!A:G,7,0)</f>
        <v>Vendedor Sr</v>
      </c>
      <c r="O988">
        <f>VLOOKUP(D988,Vendedores!A:H,8,0)</f>
        <v>2</v>
      </c>
      <c r="P988" s="18">
        <f t="shared" si="169"/>
        <v>33.6</v>
      </c>
      <c r="Q988" s="9">
        <f t="shared" si="165"/>
        <v>14</v>
      </c>
      <c r="R988" s="9">
        <f t="shared" si="175"/>
        <v>14</v>
      </c>
      <c r="S988" s="9">
        <f t="shared" si="170"/>
        <v>14</v>
      </c>
      <c r="T988" s="9">
        <f>VLOOKUP(O988,Comisiones!A:N,HLOOKUP(G988,Comisiones!$1:$7,2,0),0)</f>
        <v>0.17</v>
      </c>
      <c r="U988" s="9">
        <f t="shared" si="166"/>
        <v>403.20000000000005</v>
      </c>
      <c r="V988" s="9">
        <f t="shared" si="171"/>
        <v>168</v>
      </c>
      <c r="W988" s="9">
        <f t="shared" si="172"/>
        <v>68.544000000000011</v>
      </c>
      <c r="X988" s="9">
        <f t="shared" si="173"/>
        <v>166.65600000000003</v>
      </c>
      <c r="Y988" s="11">
        <f t="shared" si="174"/>
        <v>0.41333333333333339</v>
      </c>
    </row>
    <row r="989" spans="1:25" x14ac:dyDescent="0.2">
      <c r="A989" s="2">
        <v>988</v>
      </c>
      <c r="B989" s="3">
        <v>45257</v>
      </c>
      <c r="C989" s="2">
        <v>4</v>
      </c>
      <c r="D989" s="2">
        <v>19</v>
      </c>
      <c r="E989" s="2">
        <v>13</v>
      </c>
      <c r="F989" t="str">
        <f t="shared" si="167"/>
        <v>Monday</v>
      </c>
      <c r="G989" t="str">
        <f t="shared" si="168"/>
        <v>November</v>
      </c>
      <c r="H989" t="str">
        <f>VLOOKUP(C989,Productos!A:B,2,0)</f>
        <v>Producto D</v>
      </c>
      <c r="I989">
        <f>VLOOKUP(Ventas!C989,Productos!A:C,3,0)</f>
        <v>14</v>
      </c>
      <c r="J989">
        <f>VLOOKUP(C989,Productos!$A$1:$D$11,4,0)</f>
        <v>28</v>
      </c>
      <c r="K989" s="7" t="str">
        <f>VLOOKUP(D989,Vendedores!$A$1:$F$5000,6,0)</f>
        <v>Rodriguez, Maria</v>
      </c>
      <c r="L989" s="7">
        <f>VLOOKUP(D989,Vendedores!$A$1:$E$50000,5,0)</f>
        <v>4862</v>
      </c>
      <c r="M989">
        <f>VLOOKUP(D989,Vendedores!A:F,2,FALSE)</f>
        <v>5</v>
      </c>
      <c r="N989" s="7" t="str">
        <f>VLOOKUP(Ventas!D989,Vendedores!A:G,7,0)</f>
        <v>Vendedor Sr</v>
      </c>
      <c r="O989">
        <f>VLOOKUP(D989,Vendedores!A:H,8,0)</f>
        <v>2</v>
      </c>
      <c r="P989" s="18">
        <f t="shared" si="169"/>
        <v>28</v>
      </c>
      <c r="Q989" s="9">
        <f t="shared" si="165"/>
        <v>14</v>
      </c>
      <c r="R989" s="9">
        <f t="shared" si="175"/>
        <v>14</v>
      </c>
      <c r="S989" s="9">
        <f t="shared" si="170"/>
        <v>14</v>
      </c>
      <c r="T989" s="9">
        <f>VLOOKUP(O989,Comisiones!A:N,HLOOKUP(G989,Comisiones!$1:$7,2,0),0)</f>
        <v>0.17</v>
      </c>
      <c r="U989" s="9">
        <f t="shared" si="166"/>
        <v>364</v>
      </c>
      <c r="V989" s="9">
        <f t="shared" si="171"/>
        <v>182</v>
      </c>
      <c r="W989" s="9">
        <f t="shared" si="172"/>
        <v>61.88</v>
      </c>
      <c r="X989" s="9">
        <f t="shared" si="173"/>
        <v>120.12</v>
      </c>
      <c r="Y989" s="11">
        <f t="shared" si="174"/>
        <v>0.33</v>
      </c>
    </row>
    <row r="990" spans="1:25" x14ac:dyDescent="0.2">
      <c r="A990" s="2">
        <v>989</v>
      </c>
      <c r="B990" s="3">
        <v>45257</v>
      </c>
      <c r="C990" s="2">
        <v>5</v>
      </c>
      <c r="D990" s="2">
        <v>35</v>
      </c>
      <c r="E990" s="2">
        <v>15</v>
      </c>
      <c r="F990" t="str">
        <f t="shared" si="167"/>
        <v>Monday</v>
      </c>
      <c r="G990" t="str">
        <f t="shared" si="168"/>
        <v>November</v>
      </c>
      <c r="H990" t="str">
        <f>VLOOKUP(C990,Productos!A:B,2,0)</f>
        <v>Producto E</v>
      </c>
      <c r="I990">
        <f>VLOOKUP(Ventas!C990,Productos!A:C,3,0)</f>
        <v>24</v>
      </c>
      <c r="J990">
        <f>VLOOKUP(C990,Productos!$A$1:$D$11,4,0)</f>
        <v>48</v>
      </c>
      <c r="K990" s="7" t="str">
        <f>VLOOKUP(D990,Vendedores!$A$1:$F$5000,6,0)</f>
        <v>Garcia, David</v>
      </c>
      <c r="L990" s="7">
        <f>VLOOKUP(D990,Vendedores!$A$1:$E$50000,5,0)</f>
        <v>2383</v>
      </c>
      <c r="M990">
        <f>VLOOKUP(D990,Vendedores!A:F,2,FALSE)</f>
        <v>7</v>
      </c>
      <c r="N990" s="7" t="str">
        <f>VLOOKUP(Ventas!D990,Vendedores!A:G,7,0)</f>
        <v>Vendedor Jr</v>
      </c>
      <c r="O990">
        <f>VLOOKUP(D990,Vendedores!A:H,8,0)</f>
        <v>2</v>
      </c>
      <c r="P990" s="18">
        <f t="shared" si="169"/>
        <v>48</v>
      </c>
      <c r="Q990" s="9">
        <f t="shared" si="165"/>
        <v>24</v>
      </c>
      <c r="R990" s="9">
        <f t="shared" si="175"/>
        <v>24</v>
      </c>
      <c r="S990" s="9">
        <f t="shared" si="170"/>
        <v>24</v>
      </c>
      <c r="T990" s="9">
        <f>VLOOKUP(O990,Comisiones!A:N,HLOOKUP(G990,Comisiones!$1:$7,2,0),0)</f>
        <v>0.17</v>
      </c>
      <c r="U990" s="9">
        <f t="shared" si="166"/>
        <v>720</v>
      </c>
      <c r="V990" s="9">
        <f t="shared" si="171"/>
        <v>360</v>
      </c>
      <c r="W990" s="9">
        <f t="shared" si="172"/>
        <v>122.4</v>
      </c>
      <c r="X990" s="9">
        <f t="shared" si="173"/>
        <v>237.60000000000002</v>
      </c>
      <c r="Y990" s="11">
        <f t="shared" si="174"/>
        <v>0.33</v>
      </c>
    </row>
    <row r="991" spans="1:25" x14ac:dyDescent="0.2">
      <c r="A991" s="2">
        <v>990</v>
      </c>
      <c r="B991" s="3">
        <v>45257</v>
      </c>
      <c r="C991" s="2">
        <v>2</v>
      </c>
      <c r="D991" s="2">
        <v>25</v>
      </c>
      <c r="E991" s="2">
        <v>18</v>
      </c>
      <c r="F991" t="str">
        <f t="shared" si="167"/>
        <v>Monday</v>
      </c>
      <c r="G991" t="str">
        <f t="shared" si="168"/>
        <v>November</v>
      </c>
      <c r="H991" t="str">
        <f>VLOOKUP(C991,Productos!A:B,2,0)</f>
        <v>Producto B</v>
      </c>
      <c r="I991">
        <f>VLOOKUP(Ventas!C991,Productos!A:C,3,0)</f>
        <v>14</v>
      </c>
      <c r="J991">
        <f>VLOOKUP(C991,Productos!$A$1:$D$11,4,0)</f>
        <v>28</v>
      </c>
      <c r="K991" s="7" t="str">
        <f>VLOOKUP(D991,Vendedores!$A$1:$F$5000,6,0)</f>
        <v>Perez, Laura</v>
      </c>
      <c r="L991" s="7">
        <f>VLOOKUP(D991,Vendedores!$A$1:$E$50000,5,0)</f>
        <v>3586</v>
      </c>
      <c r="M991">
        <f>VLOOKUP(D991,Vendedores!A:F,2,FALSE)</f>
        <v>6</v>
      </c>
      <c r="N991" s="7" t="str">
        <f>VLOOKUP(Ventas!D991,Vendedores!A:G,7,0)</f>
        <v>Vendedor Ssr</v>
      </c>
      <c r="O991">
        <f>VLOOKUP(D991,Vendedores!A:H,8,0)</f>
        <v>2</v>
      </c>
      <c r="P991" s="18">
        <f t="shared" si="169"/>
        <v>28</v>
      </c>
      <c r="Q991" s="9">
        <f t="shared" si="165"/>
        <v>14</v>
      </c>
      <c r="R991" s="9">
        <f t="shared" si="175"/>
        <v>14</v>
      </c>
      <c r="S991" s="9">
        <f t="shared" si="170"/>
        <v>14</v>
      </c>
      <c r="T991" s="9">
        <f>VLOOKUP(O991,Comisiones!A:N,HLOOKUP(G991,Comisiones!$1:$7,2,0),0)</f>
        <v>0.17</v>
      </c>
      <c r="U991" s="9">
        <f t="shared" si="166"/>
        <v>504</v>
      </c>
      <c r="V991" s="9">
        <f t="shared" si="171"/>
        <v>252</v>
      </c>
      <c r="W991" s="9">
        <f t="shared" si="172"/>
        <v>85.68</v>
      </c>
      <c r="X991" s="9">
        <f t="shared" si="173"/>
        <v>166.32</v>
      </c>
      <c r="Y991" s="11">
        <f t="shared" si="174"/>
        <v>0.32999999999999996</v>
      </c>
    </row>
    <row r="992" spans="1:25" x14ac:dyDescent="0.2">
      <c r="A992" s="2">
        <v>991</v>
      </c>
      <c r="B992" s="3">
        <v>45258</v>
      </c>
      <c r="C992" s="2">
        <v>5</v>
      </c>
      <c r="D992" s="2">
        <v>21</v>
      </c>
      <c r="E992" s="2">
        <v>16</v>
      </c>
      <c r="F992" t="str">
        <f t="shared" si="167"/>
        <v>Tuesday</v>
      </c>
      <c r="G992" t="str">
        <f t="shared" si="168"/>
        <v>November</v>
      </c>
      <c r="H992" t="str">
        <f>VLOOKUP(C992,Productos!A:B,2,0)</f>
        <v>Producto E</v>
      </c>
      <c r="I992">
        <f>VLOOKUP(Ventas!C992,Productos!A:C,3,0)</f>
        <v>24</v>
      </c>
      <c r="J992">
        <f>VLOOKUP(C992,Productos!$A$1:$D$11,4,0)</f>
        <v>48</v>
      </c>
      <c r="K992" s="7" t="str">
        <f>VLOOKUP(D992,Vendedores!$A$1:$F$5000,6,0)</f>
        <v>Fernandez, Juan</v>
      </c>
      <c r="L992" s="7">
        <f>VLOOKUP(D992,Vendedores!$A$1:$E$50000,5,0)</f>
        <v>2616</v>
      </c>
      <c r="M992">
        <f>VLOOKUP(D992,Vendedores!A:F,2,FALSE)</f>
        <v>7</v>
      </c>
      <c r="N992" s="7" t="str">
        <f>VLOOKUP(Ventas!D992,Vendedores!A:G,7,0)</f>
        <v>Vendedor Jr</v>
      </c>
      <c r="O992">
        <f>VLOOKUP(D992,Vendedores!A:H,8,0)</f>
        <v>2</v>
      </c>
      <c r="P992" s="18">
        <f t="shared" si="169"/>
        <v>48</v>
      </c>
      <c r="Q992" s="9">
        <f t="shared" si="165"/>
        <v>24</v>
      </c>
      <c r="R992" s="9">
        <f t="shared" si="175"/>
        <v>24</v>
      </c>
      <c r="S992" s="9">
        <f t="shared" si="170"/>
        <v>24</v>
      </c>
      <c r="T992" s="9">
        <f>VLOOKUP(O992,Comisiones!A:N,HLOOKUP(G992,Comisiones!$1:$7,2,0),0)</f>
        <v>0.17</v>
      </c>
      <c r="U992" s="9">
        <f t="shared" si="166"/>
        <v>768</v>
      </c>
      <c r="V992" s="9">
        <f t="shared" si="171"/>
        <v>384</v>
      </c>
      <c r="W992" s="9">
        <f t="shared" si="172"/>
        <v>130.56</v>
      </c>
      <c r="X992" s="9">
        <f t="shared" si="173"/>
        <v>253.44000000000005</v>
      </c>
      <c r="Y992" s="11">
        <f t="shared" si="174"/>
        <v>0.33000000000000007</v>
      </c>
    </row>
    <row r="993" spans="1:25" x14ac:dyDescent="0.2">
      <c r="A993" s="2">
        <v>992</v>
      </c>
      <c r="B993" s="3">
        <v>45258</v>
      </c>
      <c r="C993" s="2">
        <v>7</v>
      </c>
      <c r="D993" s="2">
        <v>40</v>
      </c>
      <c r="E993" s="2">
        <v>21</v>
      </c>
      <c r="F993" t="str">
        <f t="shared" si="167"/>
        <v>Tuesday</v>
      </c>
      <c r="G993" t="str">
        <f t="shared" si="168"/>
        <v>November</v>
      </c>
      <c r="H993" t="str">
        <f>VLOOKUP(C993,Productos!A:B,2,0)</f>
        <v>Producto G</v>
      </c>
      <c r="I993">
        <f>VLOOKUP(Ventas!C993,Productos!A:C,3,0)</f>
        <v>17</v>
      </c>
      <c r="J993">
        <f>VLOOKUP(C993,Productos!$A$1:$D$11,4,0)</f>
        <v>34</v>
      </c>
      <c r="K993" s="7" t="str">
        <f>VLOOKUP(D993,Vendedores!$A$1:$F$5000,6,0)</f>
        <v>Martin, Carmen</v>
      </c>
      <c r="L993" s="7">
        <f>VLOOKUP(D993,Vendedores!$A$1:$E$50000,5,0)</f>
        <v>1598</v>
      </c>
      <c r="M993">
        <f>VLOOKUP(D993,Vendedores!A:F,2,FALSE)</f>
        <v>8</v>
      </c>
      <c r="N993" s="7" t="str">
        <f>VLOOKUP(Ventas!D993,Vendedores!A:G,7,0)</f>
        <v>Pasante</v>
      </c>
      <c r="O993">
        <f>VLOOKUP(D993,Vendedores!A:H,8,0)</f>
        <v>1</v>
      </c>
      <c r="P993" s="18">
        <f t="shared" si="169"/>
        <v>34</v>
      </c>
      <c r="Q993" s="9">
        <f t="shared" si="165"/>
        <v>17</v>
      </c>
      <c r="R993" s="9">
        <f t="shared" si="175"/>
        <v>17</v>
      </c>
      <c r="S993" s="9">
        <f t="shared" si="170"/>
        <v>17</v>
      </c>
      <c r="T993" s="9">
        <f>VLOOKUP(O993,Comisiones!A:N,HLOOKUP(G993,Comisiones!$1:$7,2,0),0)</f>
        <v>0.15</v>
      </c>
      <c r="U993" s="9">
        <f t="shared" si="166"/>
        <v>714</v>
      </c>
      <c r="V993" s="9">
        <f t="shared" si="171"/>
        <v>357</v>
      </c>
      <c r="W993" s="9">
        <f t="shared" si="172"/>
        <v>107.1</v>
      </c>
      <c r="X993" s="9">
        <f t="shared" si="173"/>
        <v>249.89999999999998</v>
      </c>
      <c r="Y993" s="11">
        <f t="shared" si="174"/>
        <v>0.35</v>
      </c>
    </row>
    <row r="994" spans="1:25" x14ac:dyDescent="0.2">
      <c r="A994" s="2">
        <v>993</v>
      </c>
      <c r="B994" s="3">
        <v>45258</v>
      </c>
      <c r="C994" s="2">
        <v>10</v>
      </c>
      <c r="D994" s="2">
        <v>15</v>
      </c>
      <c r="E994" s="2">
        <v>10</v>
      </c>
      <c r="F994" t="str">
        <f t="shared" si="167"/>
        <v>Tuesday</v>
      </c>
      <c r="G994" t="str">
        <f t="shared" si="168"/>
        <v>November</v>
      </c>
      <c r="H994" t="str">
        <f>VLOOKUP(C994,Productos!A:B,2,0)</f>
        <v>Producto J</v>
      </c>
      <c r="I994">
        <f>VLOOKUP(Ventas!C994,Productos!A:C,3,0)</f>
        <v>29</v>
      </c>
      <c r="J994">
        <f>VLOOKUP(C994,Productos!$A$1:$D$11,4,0)</f>
        <v>58</v>
      </c>
      <c r="K994" s="7" t="str">
        <f>VLOOKUP(D994,Vendedores!$A$1:$F$5000,6,0)</f>
        <v>Gomez, David</v>
      </c>
      <c r="L994" s="7">
        <f>VLOOKUP(D994,Vendedores!$A$1:$E$50000,5,0)</f>
        <v>1821</v>
      </c>
      <c r="M994">
        <f>VLOOKUP(D994,Vendedores!A:F,2,FALSE)</f>
        <v>8</v>
      </c>
      <c r="N994" s="7" t="str">
        <f>VLOOKUP(Ventas!D994,Vendedores!A:G,7,0)</f>
        <v>Pasante</v>
      </c>
      <c r="O994">
        <f>VLOOKUP(D994,Vendedores!A:H,8,0)</f>
        <v>1</v>
      </c>
      <c r="P994" s="18">
        <f t="shared" si="169"/>
        <v>58</v>
      </c>
      <c r="Q994" s="9">
        <f t="shared" si="165"/>
        <v>29</v>
      </c>
      <c r="R994" s="9">
        <f t="shared" si="175"/>
        <v>29</v>
      </c>
      <c r="S994" s="9">
        <f t="shared" si="170"/>
        <v>29</v>
      </c>
      <c r="T994" s="9">
        <f>VLOOKUP(O994,Comisiones!A:N,HLOOKUP(G994,Comisiones!$1:$7,2,0),0)</f>
        <v>0.15</v>
      </c>
      <c r="U994" s="9">
        <f t="shared" si="166"/>
        <v>580</v>
      </c>
      <c r="V994" s="9">
        <f t="shared" si="171"/>
        <v>290</v>
      </c>
      <c r="W994" s="9">
        <f t="shared" si="172"/>
        <v>87</v>
      </c>
      <c r="X994" s="9">
        <f t="shared" si="173"/>
        <v>203</v>
      </c>
      <c r="Y994" s="11">
        <f t="shared" si="174"/>
        <v>0.35</v>
      </c>
    </row>
    <row r="995" spans="1:25" x14ac:dyDescent="0.2">
      <c r="A995" s="2">
        <v>994</v>
      </c>
      <c r="B995" s="3">
        <v>45259</v>
      </c>
      <c r="C995" s="2">
        <v>1</v>
      </c>
      <c r="D995" s="2">
        <v>16</v>
      </c>
      <c r="E995" s="2">
        <v>11</v>
      </c>
      <c r="F995" t="str">
        <f t="shared" si="167"/>
        <v>Wednesday</v>
      </c>
      <c r="G995" t="str">
        <f t="shared" si="168"/>
        <v>November</v>
      </c>
      <c r="H995" t="str">
        <f>VLOOKUP(C995,Productos!A:B,2,0)</f>
        <v>Producto A</v>
      </c>
      <c r="I995">
        <f>VLOOKUP(Ventas!C995,Productos!A:C,3,0)</f>
        <v>10</v>
      </c>
      <c r="J995">
        <f>VLOOKUP(C995,Productos!$A$1:$D$11,4,0)</f>
        <v>20</v>
      </c>
      <c r="K995" s="7" t="str">
        <f>VLOOKUP(D995,Vendedores!$A$1:$F$5000,6,0)</f>
        <v>Martin, Francisco</v>
      </c>
      <c r="L995" s="7">
        <f>VLOOKUP(D995,Vendedores!$A$1:$E$50000,5,0)</f>
        <v>2456</v>
      </c>
      <c r="M995">
        <f>VLOOKUP(D995,Vendedores!A:F,2,FALSE)</f>
        <v>7</v>
      </c>
      <c r="N995" s="7" t="str">
        <f>VLOOKUP(Ventas!D995,Vendedores!A:G,7,0)</f>
        <v>Vendedor Jr</v>
      </c>
      <c r="O995">
        <f>VLOOKUP(D995,Vendedores!A:H,8,0)</f>
        <v>2</v>
      </c>
      <c r="P995" s="18">
        <f t="shared" si="169"/>
        <v>20</v>
      </c>
      <c r="Q995" s="9">
        <f t="shared" si="165"/>
        <v>10</v>
      </c>
      <c r="R995" s="9">
        <f t="shared" si="175"/>
        <v>10</v>
      </c>
      <c r="S995" s="9">
        <f t="shared" si="170"/>
        <v>10</v>
      </c>
      <c r="T995" s="9">
        <f>VLOOKUP(O995,Comisiones!A:N,HLOOKUP(G995,Comisiones!$1:$7,2,0),0)</f>
        <v>0.17</v>
      </c>
      <c r="U995" s="9">
        <f t="shared" si="166"/>
        <v>220</v>
      </c>
      <c r="V995" s="9">
        <f t="shared" si="171"/>
        <v>110</v>
      </c>
      <c r="W995" s="9">
        <f t="shared" si="172"/>
        <v>37.400000000000006</v>
      </c>
      <c r="X995" s="9">
        <f t="shared" si="173"/>
        <v>72.599999999999994</v>
      </c>
      <c r="Y995" s="11">
        <f t="shared" si="174"/>
        <v>0.32999999999999996</v>
      </c>
    </row>
    <row r="996" spans="1:25" x14ac:dyDescent="0.2">
      <c r="A996" s="2">
        <v>995</v>
      </c>
      <c r="B996" s="3">
        <v>45259</v>
      </c>
      <c r="C996" s="2">
        <v>7</v>
      </c>
      <c r="D996" s="2">
        <v>5</v>
      </c>
      <c r="E996" s="2">
        <v>10</v>
      </c>
      <c r="F996" t="str">
        <f t="shared" si="167"/>
        <v>Wednesday</v>
      </c>
      <c r="G996" t="str">
        <f t="shared" si="168"/>
        <v>November</v>
      </c>
      <c r="H996" t="str">
        <f>VLOOKUP(C996,Productos!A:B,2,0)</f>
        <v>Producto G</v>
      </c>
      <c r="I996">
        <f>VLOOKUP(Ventas!C996,Productos!A:C,3,0)</f>
        <v>17</v>
      </c>
      <c r="J996">
        <f>VLOOKUP(C996,Productos!$A$1:$D$11,4,0)</f>
        <v>34</v>
      </c>
      <c r="K996" s="7" t="str">
        <f>VLOOKUP(D996,Vendedores!$A$1:$F$5000,6,0)</f>
        <v>Lopez, Laura</v>
      </c>
      <c r="L996" s="7">
        <f>VLOOKUP(D996,Vendedores!$A$1:$E$50000,5,0)</f>
        <v>3037</v>
      </c>
      <c r="M996">
        <f>VLOOKUP(D996,Vendedores!A:F,2,FALSE)</f>
        <v>6</v>
      </c>
      <c r="N996" s="7" t="str">
        <f>VLOOKUP(Ventas!D996,Vendedores!A:G,7,0)</f>
        <v>Vendedor Ssr</v>
      </c>
      <c r="O996">
        <f>VLOOKUP(D996,Vendedores!A:H,8,0)</f>
        <v>2</v>
      </c>
      <c r="P996" s="18">
        <f t="shared" si="169"/>
        <v>34</v>
      </c>
      <c r="Q996" s="9">
        <f t="shared" si="165"/>
        <v>17</v>
      </c>
      <c r="R996" s="9">
        <f t="shared" si="175"/>
        <v>17</v>
      </c>
      <c r="S996" s="9">
        <f t="shared" si="170"/>
        <v>17</v>
      </c>
      <c r="T996" s="9">
        <f>VLOOKUP(O996,Comisiones!A:N,HLOOKUP(G996,Comisiones!$1:$7,2,0),0)</f>
        <v>0.17</v>
      </c>
      <c r="U996" s="9">
        <f t="shared" si="166"/>
        <v>340</v>
      </c>
      <c r="V996" s="9">
        <f t="shared" si="171"/>
        <v>170</v>
      </c>
      <c r="W996" s="9">
        <f t="shared" si="172"/>
        <v>57.800000000000004</v>
      </c>
      <c r="X996" s="9">
        <f t="shared" si="173"/>
        <v>112.19999999999999</v>
      </c>
      <c r="Y996" s="11">
        <f t="shared" si="174"/>
        <v>0.32999999999999996</v>
      </c>
    </row>
    <row r="997" spans="1:25" x14ac:dyDescent="0.2">
      <c r="A997" s="2">
        <v>996</v>
      </c>
      <c r="B997" s="3">
        <v>45259</v>
      </c>
      <c r="C997" s="2">
        <v>5</v>
      </c>
      <c r="D997" s="2">
        <v>33</v>
      </c>
      <c r="E997" s="2">
        <v>17</v>
      </c>
      <c r="F997" t="str">
        <f t="shared" si="167"/>
        <v>Wednesday</v>
      </c>
      <c r="G997" t="str">
        <f t="shared" si="168"/>
        <v>November</v>
      </c>
      <c r="H997" t="str">
        <f>VLOOKUP(C997,Productos!A:B,2,0)</f>
        <v>Producto E</v>
      </c>
      <c r="I997">
        <f>VLOOKUP(Ventas!C997,Productos!A:C,3,0)</f>
        <v>24</v>
      </c>
      <c r="J997">
        <f>VLOOKUP(C997,Productos!$A$1:$D$11,4,0)</f>
        <v>48</v>
      </c>
      <c r="K997" s="7" t="str">
        <f>VLOOKUP(D997,Vendedores!$A$1:$F$5000,6,0)</f>
        <v>Martin, Josefa</v>
      </c>
      <c r="L997" s="7">
        <f>VLOOKUP(D997,Vendedores!$A$1:$E$50000,5,0)</f>
        <v>4217</v>
      </c>
      <c r="M997">
        <f>VLOOKUP(D997,Vendedores!A:F,2,FALSE)</f>
        <v>5</v>
      </c>
      <c r="N997" s="7" t="str">
        <f>VLOOKUP(Ventas!D997,Vendedores!A:G,7,0)</f>
        <v>Vendedor Sr</v>
      </c>
      <c r="O997">
        <f>VLOOKUP(D997,Vendedores!A:H,8,0)</f>
        <v>2</v>
      </c>
      <c r="P997" s="18">
        <f t="shared" si="169"/>
        <v>48</v>
      </c>
      <c r="Q997" s="9">
        <f t="shared" si="165"/>
        <v>24</v>
      </c>
      <c r="R997" s="9">
        <f t="shared" si="175"/>
        <v>24</v>
      </c>
      <c r="S997" s="9">
        <f t="shared" si="170"/>
        <v>24</v>
      </c>
      <c r="T997" s="9">
        <f>VLOOKUP(O997,Comisiones!A:N,HLOOKUP(G997,Comisiones!$1:$7,2,0),0)</f>
        <v>0.17</v>
      </c>
      <c r="U997" s="9">
        <f t="shared" si="166"/>
        <v>816</v>
      </c>
      <c r="V997" s="9">
        <f t="shared" si="171"/>
        <v>408</v>
      </c>
      <c r="W997" s="9">
        <f t="shared" si="172"/>
        <v>138.72</v>
      </c>
      <c r="X997" s="9">
        <f t="shared" si="173"/>
        <v>269.27999999999997</v>
      </c>
      <c r="Y997" s="11">
        <f t="shared" si="174"/>
        <v>0.32999999999999996</v>
      </c>
    </row>
    <row r="998" spans="1:25" x14ac:dyDescent="0.2">
      <c r="A998" s="2">
        <v>664</v>
      </c>
      <c r="B998" s="3">
        <v>45149</v>
      </c>
      <c r="C998" s="2">
        <v>6</v>
      </c>
      <c r="D998" s="2">
        <v>5</v>
      </c>
      <c r="E998" s="2">
        <v>9</v>
      </c>
      <c r="F998" t="str">
        <f t="shared" si="167"/>
        <v>Friday</v>
      </c>
      <c r="G998" t="str">
        <f t="shared" si="168"/>
        <v>August</v>
      </c>
      <c r="H998" t="str">
        <f>VLOOKUP(C998,Productos!A:B,2,0)</f>
        <v>Producto F</v>
      </c>
      <c r="I998">
        <f>VLOOKUP(Ventas!C998,Productos!A:C,3,0)</f>
        <v>16</v>
      </c>
      <c r="J998">
        <f>VLOOKUP(C998,Productos!$A$1:$D$11,4,0)</f>
        <v>32</v>
      </c>
      <c r="K998" s="7" t="str">
        <f>VLOOKUP(D998,Vendedores!$A$1:$F$5000,6,0)</f>
        <v>Lopez, Laura</v>
      </c>
      <c r="L998" s="7">
        <f>VLOOKUP(D998,Vendedores!$A$1:$E$50000,5,0)</f>
        <v>3037</v>
      </c>
      <c r="M998">
        <f>VLOOKUP(D998,Vendedores!A:F,2,FALSE)</f>
        <v>6</v>
      </c>
      <c r="N998" s="7" t="str">
        <f>VLOOKUP(Ventas!D998,Vendedores!A:G,7,0)</f>
        <v>Vendedor Ssr</v>
      </c>
      <c r="O998">
        <f>VLOOKUP(D998,Vendedores!A:H,8,0)</f>
        <v>2</v>
      </c>
      <c r="P998" s="18">
        <f t="shared" si="169"/>
        <v>32</v>
      </c>
      <c r="Q998" s="9">
        <f t="shared" si="165"/>
        <v>16</v>
      </c>
      <c r="R998" s="9">
        <f t="shared" si="175"/>
        <v>16</v>
      </c>
      <c r="S998" s="9">
        <f t="shared" si="170"/>
        <v>16</v>
      </c>
      <c r="T998" s="9">
        <f>VLOOKUP(O998,Comisiones!A:N,HLOOKUP(G998,Comisiones!$1:$7,2,0),0)</f>
        <v>0.14000000000000001</v>
      </c>
      <c r="U998" s="9">
        <f t="shared" si="166"/>
        <v>288</v>
      </c>
      <c r="V998" s="9">
        <f t="shared" si="171"/>
        <v>144</v>
      </c>
      <c r="W998" s="9">
        <f t="shared" si="172"/>
        <v>40.320000000000007</v>
      </c>
      <c r="X998" s="9">
        <f t="shared" si="173"/>
        <v>103.68</v>
      </c>
      <c r="Y998" s="11">
        <f t="shared" si="174"/>
        <v>0.36000000000000004</v>
      </c>
    </row>
    <row r="999" spans="1:25" x14ac:dyDescent="0.2">
      <c r="A999" s="2">
        <v>998</v>
      </c>
      <c r="B999" s="3">
        <v>45260</v>
      </c>
      <c r="C999" s="2">
        <v>9</v>
      </c>
      <c r="D999" s="2">
        <v>18</v>
      </c>
      <c r="E999" s="2">
        <v>26</v>
      </c>
      <c r="F999" t="str">
        <f t="shared" si="167"/>
        <v>Thursday</v>
      </c>
      <c r="G999" t="str">
        <f t="shared" si="168"/>
        <v>November</v>
      </c>
      <c r="H999" t="str">
        <f>VLOOKUP(C999,Productos!A:B,2,0)</f>
        <v>Producto I</v>
      </c>
      <c r="I999">
        <f>VLOOKUP(Ventas!C999,Productos!A:C,3,0)</f>
        <v>26</v>
      </c>
      <c r="J999">
        <f>VLOOKUP(C999,Productos!$A$1:$D$11,4,0)</f>
        <v>52</v>
      </c>
      <c r="K999" s="7" t="str">
        <f>VLOOKUP(D999,Vendedores!$A$1:$F$5000,6,0)</f>
        <v>Garcia, Jose</v>
      </c>
      <c r="L999" s="7">
        <f>VLOOKUP(D999,Vendedores!$A$1:$E$50000,5,0)</f>
        <v>5194</v>
      </c>
      <c r="M999">
        <f>VLOOKUP(D999,Vendedores!A:F,2,FALSE)</f>
        <v>4</v>
      </c>
      <c r="N999" s="7" t="str">
        <f>VLOOKUP(Ventas!D999,Vendedores!A:G,7,0)</f>
        <v>Jefe</v>
      </c>
      <c r="O999">
        <f>VLOOKUP(D999,Vendedores!A:H,8,0)</f>
        <v>3</v>
      </c>
      <c r="P999" s="18">
        <f t="shared" si="169"/>
        <v>52</v>
      </c>
      <c r="Q999" s="9">
        <f t="shared" si="165"/>
        <v>26</v>
      </c>
      <c r="R999" s="9">
        <f t="shared" si="175"/>
        <v>26</v>
      </c>
      <c r="S999" s="9">
        <f t="shared" si="170"/>
        <v>26</v>
      </c>
      <c r="T999" s="9">
        <f>VLOOKUP(O999,Comisiones!A:N,HLOOKUP(G999,Comisiones!$1:$7,2,0),0)</f>
        <v>0.19</v>
      </c>
      <c r="U999" s="9">
        <f t="shared" si="166"/>
        <v>1352</v>
      </c>
      <c r="V999" s="9">
        <f t="shared" si="171"/>
        <v>676</v>
      </c>
      <c r="W999" s="9">
        <f t="shared" si="172"/>
        <v>256.88</v>
      </c>
      <c r="X999" s="9">
        <f t="shared" si="173"/>
        <v>419.12</v>
      </c>
      <c r="Y999" s="11">
        <f t="shared" si="174"/>
        <v>0.31</v>
      </c>
    </row>
    <row r="1000" spans="1:25" x14ac:dyDescent="0.2">
      <c r="A1000" s="2">
        <v>999</v>
      </c>
      <c r="B1000" s="3">
        <v>45260</v>
      </c>
      <c r="C1000" s="2">
        <v>5</v>
      </c>
      <c r="D1000" s="2">
        <v>17</v>
      </c>
      <c r="E1000" s="2">
        <v>11</v>
      </c>
      <c r="F1000" t="str">
        <f t="shared" si="167"/>
        <v>Thursday</v>
      </c>
      <c r="G1000" t="str">
        <f t="shared" si="168"/>
        <v>November</v>
      </c>
      <c r="H1000" t="str">
        <f>VLOOKUP(C1000,Productos!A:B,2,0)</f>
        <v>Producto E</v>
      </c>
      <c r="I1000">
        <f>VLOOKUP(Ventas!C1000,Productos!A:C,3,0)</f>
        <v>24</v>
      </c>
      <c r="J1000">
        <f>VLOOKUP(C1000,Productos!$A$1:$D$11,4,0)</f>
        <v>48</v>
      </c>
      <c r="K1000" s="7" t="str">
        <f>VLOOKUP(D1000,Vendedores!$A$1:$F$5000,6,0)</f>
        <v>Messi, Lionel</v>
      </c>
      <c r="L1000" s="7">
        <f>VLOOKUP(D1000,Vendedores!$A$1:$E$50000,5,0)</f>
        <v>8512</v>
      </c>
      <c r="M1000">
        <f>VLOOKUP(D1000,Vendedores!A:F,2,FALSE)</f>
        <v>1</v>
      </c>
      <c r="N1000" s="7" t="str">
        <f>VLOOKUP(Ventas!D1000,Vendedores!A:G,7,0)</f>
        <v>CEO</v>
      </c>
      <c r="O1000">
        <f>VLOOKUP(D1000,Vendedores!A:H,8,0)</f>
        <v>5</v>
      </c>
      <c r="P1000" s="18">
        <f t="shared" si="169"/>
        <v>43.2</v>
      </c>
      <c r="Q1000" s="9">
        <f t="shared" si="165"/>
        <v>24</v>
      </c>
      <c r="R1000" s="9">
        <f t="shared" si="175"/>
        <v>24</v>
      </c>
      <c r="S1000" s="9">
        <f t="shared" si="170"/>
        <v>24</v>
      </c>
      <c r="T1000" s="9">
        <f>VLOOKUP(O1000,Comisiones!A:N,HLOOKUP(G1000,Comisiones!$1:$7,2,0),0)</f>
        <v>0.23</v>
      </c>
      <c r="U1000" s="9">
        <f t="shared" si="166"/>
        <v>475.20000000000005</v>
      </c>
      <c r="V1000" s="9">
        <f t="shared" si="171"/>
        <v>264</v>
      </c>
      <c r="W1000" s="9">
        <f t="shared" si="172"/>
        <v>109.29600000000002</v>
      </c>
      <c r="X1000" s="9">
        <f t="shared" si="173"/>
        <v>101.904</v>
      </c>
      <c r="Y1000" s="11">
        <f t="shared" si="174"/>
        <v>0.21444444444444441</v>
      </c>
    </row>
    <row r="1001" spans="1:25" x14ac:dyDescent="0.2">
      <c r="A1001" s="2">
        <v>1000</v>
      </c>
      <c r="B1001" s="3">
        <v>45261</v>
      </c>
      <c r="C1001" s="2">
        <v>8</v>
      </c>
      <c r="D1001" s="2">
        <v>36</v>
      </c>
      <c r="E1001" s="2">
        <v>15</v>
      </c>
      <c r="F1001" t="str">
        <f t="shared" si="167"/>
        <v>Friday</v>
      </c>
      <c r="G1001" t="str">
        <f t="shared" si="168"/>
        <v>December</v>
      </c>
      <c r="H1001" t="str">
        <f>VLOOKUP(C1001,Productos!A:B,2,0)</f>
        <v>Producto H</v>
      </c>
      <c r="I1001">
        <f>VLOOKUP(Ventas!C1001,Productos!A:C,3,0)</f>
        <v>14</v>
      </c>
      <c r="J1001">
        <f>VLOOKUP(C1001,Productos!$A$1:$D$11,4,0)</f>
        <v>28</v>
      </c>
      <c r="K1001" s="7" t="str">
        <f>VLOOKUP(D1001,Vendedores!$A$1:$F$5000,6,0)</f>
        <v>Rodriguez, Francisco</v>
      </c>
      <c r="L1001" s="7">
        <f>VLOOKUP(D1001,Vendedores!$A$1:$E$50000,5,0)</f>
        <v>1898</v>
      </c>
      <c r="M1001">
        <f>VLOOKUP(D1001,Vendedores!A:F,2,FALSE)</f>
        <v>8</v>
      </c>
      <c r="N1001" s="7" t="str">
        <f>VLOOKUP(Ventas!D1001,Vendedores!A:G,7,0)</f>
        <v>Pasante</v>
      </c>
      <c r="O1001">
        <f>VLOOKUP(D1001,Vendedores!A:H,8,0)</f>
        <v>1</v>
      </c>
      <c r="P1001" s="18">
        <f t="shared" si="169"/>
        <v>28</v>
      </c>
      <c r="Q1001" s="9">
        <f t="shared" si="165"/>
        <v>14</v>
      </c>
      <c r="R1001" s="9">
        <f t="shared" si="175"/>
        <v>14</v>
      </c>
      <c r="S1001" s="9">
        <f t="shared" si="170"/>
        <v>14.98</v>
      </c>
      <c r="T1001" s="9">
        <f>VLOOKUP(O1001,Comisiones!A:N,HLOOKUP(G1001,Comisiones!$1:$7,2,0),0)</f>
        <v>0.18</v>
      </c>
      <c r="U1001" s="9">
        <f t="shared" si="166"/>
        <v>420</v>
      </c>
      <c r="V1001" s="9">
        <f t="shared" si="171"/>
        <v>224.70000000000002</v>
      </c>
      <c r="W1001" s="9">
        <f t="shared" si="172"/>
        <v>75.599999999999994</v>
      </c>
      <c r="X1001" s="9">
        <f t="shared" si="173"/>
        <v>119.69999999999999</v>
      </c>
      <c r="Y1001" s="11">
        <f t="shared" si="174"/>
        <v>0.28499999999999998</v>
      </c>
    </row>
    <row r="1002" spans="1:25" x14ac:dyDescent="0.2">
      <c r="A1002" s="2">
        <v>1001</v>
      </c>
      <c r="B1002" s="3">
        <v>45261</v>
      </c>
      <c r="C1002" s="2">
        <v>2</v>
      </c>
      <c r="D1002" s="2">
        <v>14</v>
      </c>
      <c r="E1002" s="2">
        <v>10</v>
      </c>
      <c r="F1002" t="str">
        <f t="shared" si="167"/>
        <v>Friday</v>
      </c>
      <c r="G1002" t="str">
        <f t="shared" si="168"/>
        <v>December</v>
      </c>
      <c r="H1002" t="str">
        <f>VLOOKUP(C1002,Productos!A:B,2,0)</f>
        <v>Producto B</v>
      </c>
      <c r="I1002">
        <f>VLOOKUP(Ventas!C1002,Productos!A:C,3,0)</f>
        <v>14</v>
      </c>
      <c r="J1002">
        <f>VLOOKUP(C1002,Productos!$A$1:$D$11,4,0)</f>
        <v>28</v>
      </c>
      <c r="K1002" s="7" t="str">
        <f>VLOOKUP(D1002,Vendedores!$A$1:$F$5000,6,0)</f>
        <v>Fernandez, Teresa</v>
      </c>
      <c r="L1002" s="7">
        <f>VLOOKUP(D1002,Vendedores!$A$1:$E$50000,5,0)</f>
        <v>7062</v>
      </c>
      <c r="M1002">
        <f>VLOOKUP(D1002,Vendedores!A:F,2,FALSE)</f>
        <v>2</v>
      </c>
      <c r="N1002" s="7" t="str">
        <f>VLOOKUP(Ventas!D1002,Vendedores!A:G,7,0)</f>
        <v>Director</v>
      </c>
      <c r="O1002">
        <f>VLOOKUP(D1002,Vendedores!A:H,8,0)</f>
        <v>4</v>
      </c>
      <c r="P1002" s="18">
        <f t="shared" si="169"/>
        <v>25.2</v>
      </c>
      <c r="Q1002" s="9">
        <f t="shared" si="165"/>
        <v>14</v>
      </c>
      <c r="R1002" s="9">
        <f t="shared" si="175"/>
        <v>14</v>
      </c>
      <c r="S1002" s="9">
        <f t="shared" si="170"/>
        <v>14</v>
      </c>
      <c r="T1002" s="9">
        <f>VLOOKUP(O1002,Comisiones!A:N,HLOOKUP(G1002,Comisiones!$1:$7,2,0),0)</f>
        <v>0.24</v>
      </c>
      <c r="U1002" s="9">
        <f t="shared" si="166"/>
        <v>252</v>
      </c>
      <c r="V1002" s="9">
        <f t="shared" si="171"/>
        <v>140</v>
      </c>
      <c r="W1002" s="9">
        <f t="shared" si="172"/>
        <v>60.48</v>
      </c>
      <c r="X1002" s="9">
        <f t="shared" si="173"/>
        <v>51.52000000000001</v>
      </c>
      <c r="Y1002" s="11">
        <f t="shared" si="174"/>
        <v>0.20444444444444448</v>
      </c>
    </row>
    <row r="1003" spans="1:25" x14ac:dyDescent="0.2">
      <c r="A1003" s="2">
        <v>1002</v>
      </c>
      <c r="B1003" s="3">
        <v>45261</v>
      </c>
      <c r="C1003" s="2">
        <v>10</v>
      </c>
      <c r="D1003" s="2">
        <v>15</v>
      </c>
      <c r="E1003" s="2">
        <v>21</v>
      </c>
      <c r="F1003" t="str">
        <f t="shared" si="167"/>
        <v>Friday</v>
      </c>
      <c r="G1003" t="str">
        <f t="shared" si="168"/>
        <v>December</v>
      </c>
      <c r="H1003" t="str">
        <f>VLOOKUP(C1003,Productos!A:B,2,0)</f>
        <v>Producto J</v>
      </c>
      <c r="I1003">
        <f>VLOOKUP(Ventas!C1003,Productos!A:C,3,0)</f>
        <v>29</v>
      </c>
      <c r="J1003">
        <f>VLOOKUP(C1003,Productos!$A$1:$D$11,4,0)</f>
        <v>58</v>
      </c>
      <c r="K1003" s="7" t="str">
        <f>VLOOKUP(D1003,Vendedores!$A$1:$F$5000,6,0)</f>
        <v>Gomez, David</v>
      </c>
      <c r="L1003" s="7">
        <f>VLOOKUP(D1003,Vendedores!$A$1:$E$50000,5,0)</f>
        <v>1821</v>
      </c>
      <c r="M1003">
        <f>VLOOKUP(D1003,Vendedores!A:F,2,FALSE)</f>
        <v>8</v>
      </c>
      <c r="N1003" s="7" t="str">
        <f>VLOOKUP(Ventas!D1003,Vendedores!A:G,7,0)</f>
        <v>Pasante</v>
      </c>
      <c r="O1003">
        <f>VLOOKUP(D1003,Vendedores!A:H,8,0)</f>
        <v>1</v>
      </c>
      <c r="P1003" s="18">
        <f t="shared" si="169"/>
        <v>58</v>
      </c>
      <c r="Q1003" s="9">
        <f t="shared" si="165"/>
        <v>29</v>
      </c>
      <c r="R1003" s="9">
        <f t="shared" si="175"/>
        <v>31.900000000000002</v>
      </c>
      <c r="S1003" s="9">
        <f t="shared" si="170"/>
        <v>29</v>
      </c>
      <c r="T1003" s="9">
        <f>VLOOKUP(O1003,Comisiones!A:N,HLOOKUP(G1003,Comisiones!$1:$7,2,0),0)</f>
        <v>0.18</v>
      </c>
      <c r="U1003" s="9">
        <f t="shared" si="166"/>
        <v>1218</v>
      </c>
      <c r="V1003" s="9">
        <f t="shared" si="171"/>
        <v>609</v>
      </c>
      <c r="W1003" s="9">
        <f t="shared" si="172"/>
        <v>219.23999999999998</v>
      </c>
      <c r="X1003" s="9">
        <f t="shared" si="173"/>
        <v>389.76</v>
      </c>
      <c r="Y1003" s="11">
        <f t="shared" si="174"/>
        <v>0.32</v>
      </c>
    </row>
    <row r="1004" spans="1:25" x14ac:dyDescent="0.2">
      <c r="A1004" s="2">
        <v>1003</v>
      </c>
      <c r="B1004" s="3">
        <v>45262</v>
      </c>
      <c r="C1004" s="2">
        <v>4</v>
      </c>
      <c r="D1004" s="2">
        <v>11</v>
      </c>
      <c r="E1004" s="2">
        <v>17</v>
      </c>
      <c r="F1004" t="str">
        <f t="shared" si="167"/>
        <v>Saturday</v>
      </c>
      <c r="G1004" t="str">
        <f t="shared" si="168"/>
        <v>December</v>
      </c>
      <c r="H1004" t="str">
        <f>VLOOKUP(C1004,Productos!A:B,2,0)</f>
        <v>Producto D</v>
      </c>
      <c r="I1004">
        <f>VLOOKUP(Ventas!C1004,Productos!A:C,3,0)</f>
        <v>14</v>
      </c>
      <c r="J1004">
        <f>VLOOKUP(C1004,Productos!$A$1:$D$11,4,0)</f>
        <v>28</v>
      </c>
      <c r="K1004" s="7" t="str">
        <f>VLOOKUP(D1004,Vendedores!$A$1:$F$5000,6,0)</f>
        <v>Garcia, Isabel</v>
      </c>
      <c r="L1004" s="7">
        <f>VLOOKUP(D1004,Vendedores!$A$1:$E$50000,5,0)</f>
        <v>3985</v>
      </c>
      <c r="M1004">
        <f>VLOOKUP(D1004,Vendedores!A:F,2,FALSE)</f>
        <v>6</v>
      </c>
      <c r="N1004" s="7" t="str">
        <f>VLOOKUP(Ventas!D1004,Vendedores!A:G,7,0)</f>
        <v>Vendedor Ssr</v>
      </c>
      <c r="O1004">
        <f>VLOOKUP(D1004,Vendedores!A:H,8,0)</f>
        <v>2</v>
      </c>
      <c r="P1004" s="18">
        <f t="shared" si="169"/>
        <v>28</v>
      </c>
      <c r="Q1004" s="9">
        <f t="shared" si="165"/>
        <v>14</v>
      </c>
      <c r="R1004" s="9">
        <f t="shared" si="175"/>
        <v>14</v>
      </c>
      <c r="S1004" s="9">
        <f t="shared" si="170"/>
        <v>14</v>
      </c>
      <c r="T1004" s="9">
        <f>VLOOKUP(O1004,Comisiones!A:N,HLOOKUP(G1004,Comisiones!$1:$7,2,0),0)</f>
        <v>0.2</v>
      </c>
      <c r="U1004" s="9">
        <f t="shared" si="166"/>
        <v>476</v>
      </c>
      <c r="V1004" s="9">
        <f t="shared" si="171"/>
        <v>238</v>
      </c>
      <c r="W1004" s="9">
        <f t="shared" si="172"/>
        <v>95.2</v>
      </c>
      <c r="X1004" s="9">
        <f t="shared" si="173"/>
        <v>142.80000000000001</v>
      </c>
      <c r="Y1004" s="11">
        <f t="shared" si="174"/>
        <v>0.30000000000000004</v>
      </c>
    </row>
    <row r="1005" spans="1:25" x14ac:dyDescent="0.2">
      <c r="A1005" s="2">
        <v>1004</v>
      </c>
      <c r="B1005" s="3">
        <v>45262</v>
      </c>
      <c r="C1005" s="2">
        <v>4</v>
      </c>
      <c r="D1005" s="2">
        <v>19</v>
      </c>
      <c r="E1005" s="2">
        <v>18</v>
      </c>
      <c r="F1005" t="str">
        <f t="shared" si="167"/>
        <v>Saturday</v>
      </c>
      <c r="G1005" t="str">
        <f t="shared" si="168"/>
        <v>December</v>
      </c>
      <c r="H1005" t="str">
        <f>VLOOKUP(C1005,Productos!A:B,2,0)</f>
        <v>Producto D</v>
      </c>
      <c r="I1005">
        <f>VLOOKUP(Ventas!C1005,Productos!A:C,3,0)</f>
        <v>14</v>
      </c>
      <c r="J1005">
        <f>VLOOKUP(C1005,Productos!$A$1:$D$11,4,0)</f>
        <v>28</v>
      </c>
      <c r="K1005" s="7" t="str">
        <f>VLOOKUP(D1005,Vendedores!$A$1:$F$5000,6,0)</f>
        <v>Rodriguez, Maria</v>
      </c>
      <c r="L1005" s="7">
        <f>VLOOKUP(D1005,Vendedores!$A$1:$E$50000,5,0)</f>
        <v>4862</v>
      </c>
      <c r="M1005">
        <f>VLOOKUP(D1005,Vendedores!A:F,2,FALSE)</f>
        <v>5</v>
      </c>
      <c r="N1005" s="7" t="str">
        <f>VLOOKUP(Ventas!D1005,Vendedores!A:G,7,0)</f>
        <v>Vendedor Sr</v>
      </c>
      <c r="O1005">
        <f>VLOOKUP(D1005,Vendedores!A:H,8,0)</f>
        <v>2</v>
      </c>
      <c r="P1005" s="18">
        <f t="shared" si="169"/>
        <v>28</v>
      </c>
      <c r="Q1005" s="9">
        <f t="shared" si="165"/>
        <v>14</v>
      </c>
      <c r="R1005" s="9">
        <f t="shared" si="175"/>
        <v>14</v>
      </c>
      <c r="S1005" s="9">
        <f t="shared" si="170"/>
        <v>14</v>
      </c>
      <c r="T1005" s="9">
        <f>VLOOKUP(O1005,Comisiones!A:N,HLOOKUP(G1005,Comisiones!$1:$7,2,0),0)</f>
        <v>0.2</v>
      </c>
      <c r="U1005" s="9">
        <f t="shared" si="166"/>
        <v>504</v>
      </c>
      <c r="V1005" s="9">
        <f t="shared" si="171"/>
        <v>252</v>
      </c>
      <c r="W1005" s="9">
        <f t="shared" si="172"/>
        <v>100.80000000000001</v>
      </c>
      <c r="X1005" s="9">
        <f t="shared" si="173"/>
        <v>151.19999999999999</v>
      </c>
      <c r="Y1005" s="11">
        <f t="shared" si="174"/>
        <v>0.3</v>
      </c>
    </row>
    <row r="1006" spans="1:25" x14ac:dyDescent="0.2">
      <c r="A1006" s="2">
        <v>1005</v>
      </c>
      <c r="B1006" s="3">
        <v>45262</v>
      </c>
      <c r="C1006" s="2">
        <v>2</v>
      </c>
      <c r="D1006" s="2">
        <v>39</v>
      </c>
      <c r="E1006" s="2">
        <v>15</v>
      </c>
      <c r="F1006" t="str">
        <f t="shared" si="167"/>
        <v>Saturday</v>
      </c>
      <c r="G1006" t="str">
        <f t="shared" si="168"/>
        <v>December</v>
      </c>
      <c r="H1006" t="str">
        <f>VLOOKUP(C1006,Productos!A:B,2,0)</f>
        <v>Producto B</v>
      </c>
      <c r="I1006">
        <f>VLOOKUP(Ventas!C1006,Productos!A:C,3,0)</f>
        <v>14</v>
      </c>
      <c r="J1006">
        <f>VLOOKUP(C1006,Productos!$A$1:$D$11,4,0)</f>
        <v>28</v>
      </c>
      <c r="K1006" s="7" t="str">
        <f>VLOOKUP(D1006,Vendedores!$A$1:$F$5000,6,0)</f>
        <v>Gomez, Maria</v>
      </c>
      <c r="L1006" s="7">
        <f>VLOOKUP(D1006,Vendedores!$A$1:$E$50000,5,0)</f>
        <v>2483</v>
      </c>
      <c r="M1006">
        <f>VLOOKUP(D1006,Vendedores!A:F,2,FALSE)</f>
        <v>7</v>
      </c>
      <c r="N1006" s="7" t="str">
        <f>VLOOKUP(Ventas!D1006,Vendedores!A:G,7,0)</f>
        <v>Vendedor Jr</v>
      </c>
      <c r="O1006">
        <f>VLOOKUP(D1006,Vendedores!A:H,8,0)</f>
        <v>2</v>
      </c>
      <c r="P1006" s="18">
        <f t="shared" si="169"/>
        <v>28</v>
      </c>
      <c r="Q1006" s="9">
        <f t="shared" si="165"/>
        <v>14</v>
      </c>
      <c r="R1006" s="9">
        <f t="shared" si="175"/>
        <v>14</v>
      </c>
      <c r="S1006" s="9">
        <f t="shared" si="170"/>
        <v>14</v>
      </c>
      <c r="T1006" s="9">
        <f>VLOOKUP(O1006,Comisiones!A:N,HLOOKUP(G1006,Comisiones!$1:$7,2,0),0)</f>
        <v>0.2</v>
      </c>
      <c r="U1006" s="9">
        <f t="shared" si="166"/>
        <v>420</v>
      </c>
      <c r="V1006" s="9">
        <f t="shared" si="171"/>
        <v>210</v>
      </c>
      <c r="W1006" s="9">
        <f t="shared" si="172"/>
        <v>84</v>
      </c>
      <c r="X1006" s="9">
        <f t="shared" si="173"/>
        <v>126</v>
      </c>
      <c r="Y1006" s="11">
        <f t="shared" si="174"/>
        <v>0.3</v>
      </c>
    </row>
    <row r="1007" spans="1:25" x14ac:dyDescent="0.2">
      <c r="A1007" s="2">
        <v>405</v>
      </c>
      <c r="B1007" s="3">
        <v>45062</v>
      </c>
      <c r="C1007" s="2">
        <v>5</v>
      </c>
      <c r="D1007" s="2">
        <v>5</v>
      </c>
      <c r="E1007" s="2">
        <v>5</v>
      </c>
      <c r="F1007" t="str">
        <f t="shared" si="167"/>
        <v>Tuesday</v>
      </c>
      <c r="G1007" t="str">
        <f t="shared" si="168"/>
        <v>May</v>
      </c>
      <c r="H1007" t="str">
        <f>VLOOKUP(C1007,Productos!A:B,2,0)</f>
        <v>Producto E</v>
      </c>
      <c r="I1007">
        <f>VLOOKUP(Ventas!C1007,Productos!A:C,3,0)</f>
        <v>24</v>
      </c>
      <c r="J1007">
        <f>VLOOKUP(C1007,Productos!$A$1:$D$11,4,0)</f>
        <v>48</v>
      </c>
      <c r="K1007" s="7" t="str">
        <f>VLOOKUP(D1007,Vendedores!$A$1:$F$5000,6,0)</f>
        <v>Lopez, Laura</v>
      </c>
      <c r="L1007" s="7">
        <f>VLOOKUP(D1007,Vendedores!$A$1:$E$50000,5,0)</f>
        <v>3037</v>
      </c>
      <c r="M1007">
        <f>VLOOKUP(D1007,Vendedores!A:F,2,FALSE)</f>
        <v>6</v>
      </c>
      <c r="N1007" s="7" t="str">
        <f>VLOOKUP(Ventas!D1007,Vendedores!A:G,7,0)</f>
        <v>Vendedor Ssr</v>
      </c>
      <c r="O1007">
        <f>VLOOKUP(D1007,Vendedores!A:H,8,0)</f>
        <v>2</v>
      </c>
      <c r="P1007" s="18">
        <f t="shared" si="169"/>
        <v>48</v>
      </c>
      <c r="Q1007" s="9">
        <f t="shared" si="165"/>
        <v>24</v>
      </c>
      <c r="R1007" s="9">
        <f t="shared" si="175"/>
        <v>24</v>
      </c>
      <c r="S1007" s="9">
        <f t="shared" si="170"/>
        <v>24</v>
      </c>
      <c r="T1007" s="9">
        <f>VLOOKUP(O1007,Comisiones!A:N,HLOOKUP(G1007,Comisiones!$1:$7,2,0),0)</f>
        <v>0.22</v>
      </c>
      <c r="U1007" s="9">
        <f t="shared" si="166"/>
        <v>240</v>
      </c>
      <c r="V1007" s="9">
        <f t="shared" si="171"/>
        <v>120</v>
      </c>
      <c r="W1007" s="9">
        <f t="shared" si="172"/>
        <v>52.8</v>
      </c>
      <c r="X1007" s="9">
        <f t="shared" si="173"/>
        <v>67.199999999999989</v>
      </c>
      <c r="Y1007" s="11">
        <f t="shared" si="174"/>
        <v>0.27999999999999997</v>
      </c>
    </row>
    <row r="1008" spans="1:25" x14ac:dyDescent="0.2">
      <c r="A1008" s="2">
        <v>1007</v>
      </c>
      <c r="B1008" s="3">
        <v>45263</v>
      </c>
      <c r="C1008" s="2">
        <v>9</v>
      </c>
      <c r="D1008" s="2">
        <v>7</v>
      </c>
      <c r="E1008" s="2">
        <v>14</v>
      </c>
      <c r="F1008" t="str">
        <f t="shared" si="167"/>
        <v>Sunday</v>
      </c>
      <c r="G1008" t="str">
        <f t="shared" si="168"/>
        <v>December</v>
      </c>
      <c r="H1008" t="str">
        <f>VLOOKUP(C1008,Productos!A:B,2,0)</f>
        <v>Producto I</v>
      </c>
      <c r="I1008">
        <f>VLOOKUP(Ventas!C1008,Productos!A:C,3,0)</f>
        <v>26</v>
      </c>
      <c r="J1008">
        <f>VLOOKUP(C1008,Productos!$A$1:$D$11,4,0)</f>
        <v>52</v>
      </c>
      <c r="K1008" s="7" t="str">
        <f>VLOOKUP(D1008,Vendedores!$A$1:$F$5000,6,0)</f>
        <v>Sanchez, Antonio</v>
      </c>
      <c r="L1008" s="7">
        <f>VLOOKUP(D1008,Vendedores!$A$1:$E$50000,5,0)</f>
        <v>1810</v>
      </c>
      <c r="M1008">
        <f>VLOOKUP(D1008,Vendedores!A:F,2,FALSE)</f>
        <v>8</v>
      </c>
      <c r="N1008" s="7" t="str">
        <f>VLOOKUP(Ventas!D1008,Vendedores!A:G,7,0)</f>
        <v>Pasante</v>
      </c>
      <c r="O1008">
        <f>VLOOKUP(D1008,Vendedores!A:H,8,0)</f>
        <v>1</v>
      </c>
      <c r="P1008" s="18">
        <f t="shared" si="169"/>
        <v>62.4</v>
      </c>
      <c r="Q1008" s="9">
        <f t="shared" si="165"/>
        <v>26</v>
      </c>
      <c r="R1008" s="9">
        <f t="shared" si="175"/>
        <v>28.6</v>
      </c>
      <c r="S1008" s="9">
        <f t="shared" si="170"/>
        <v>26</v>
      </c>
      <c r="T1008" s="9">
        <f>VLOOKUP(O1008,Comisiones!A:N,HLOOKUP(G1008,Comisiones!$1:$7,2,0),0)</f>
        <v>0.18</v>
      </c>
      <c r="U1008" s="9">
        <f t="shared" si="166"/>
        <v>873.6</v>
      </c>
      <c r="V1008" s="9">
        <f t="shared" si="171"/>
        <v>364</v>
      </c>
      <c r="W1008" s="9">
        <f t="shared" si="172"/>
        <v>157.24799999999999</v>
      </c>
      <c r="X1008" s="9">
        <f t="shared" si="173"/>
        <v>352.35199999999998</v>
      </c>
      <c r="Y1008" s="11">
        <f t="shared" si="174"/>
        <v>0.40333333333333332</v>
      </c>
    </row>
    <row r="1009" spans="1:25" x14ac:dyDescent="0.2">
      <c r="A1009" s="2">
        <v>1008</v>
      </c>
      <c r="B1009" s="3">
        <v>45263</v>
      </c>
      <c r="C1009" s="2">
        <v>3</v>
      </c>
      <c r="D1009" s="2">
        <v>6</v>
      </c>
      <c r="E1009" s="2">
        <v>18</v>
      </c>
      <c r="F1009" t="str">
        <f t="shared" si="167"/>
        <v>Sunday</v>
      </c>
      <c r="G1009" t="str">
        <f t="shared" si="168"/>
        <v>December</v>
      </c>
      <c r="H1009" t="str">
        <f>VLOOKUP(C1009,Productos!A:B,2,0)</f>
        <v>Producto C</v>
      </c>
      <c r="I1009">
        <f>VLOOKUP(Ventas!C1009,Productos!A:C,3,0)</f>
        <v>23</v>
      </c>
      <c r="J1009">
        <f>VLOOKUP(C1009,Productos!$A$1:$D$11,4,0)</f>
        <v>46</v>
      </c>
      <c r="K1009" s="7" t="str">
        <f>VLOOKUP(D1009,Vendedores!$A$1:$F$5000,6,0)</f>
        <v>Martinez, Pilar</v>
      </c>
      <c r="L1009" s="7">
        <f>VLOOKUP(D1009,Vendedores!$A$1:$E$50000,5,0)</f>
        <v>2700</v>
      </c>
      <c r="M1009">
        <f>VLOOKUP(D1009,Vendedores!A:F,2,FALSE)</f>
        <v>2</v>
      </c>
      <c r="N1009" s="7" t="str">
        <f>VLOOKUP(Ventas!D1009,Vendedores!A:G,7,0)</f>
        <v>Director</v>
      </c>
      <c r="O1009">
        <f>VLOOKUP(D1009,Vendedores!A:H,8,0)</f>
        <v>4</v>
      </c>
      <c r="P1009" s="18">
        <f t="shared" si="169"/>
        <v>41.4</v>
      </c>
      <c r="Q1009" s="9">
        <f t="shared" si="165"/>
        <v>23</v>
      </c>
      <c r="R1009" s="9">
        <f t="shared" si="175"/>
        <v>23</v>
      </c>
      <c r="S1009" s="9">
        <f t="shared" si="170"/>
        <v>23</v>
      </c>
      <c r="T1009" s="9">
        <f>VLOOKUP(O1009,Comisiones!A:N,HLOOKUP(G1009,Comisiones!$1:$7,2,0),0)</f>
        <v>0.24</v>
      </c>
      <c r="U1009" s="9">
        <f t="shared" si="166"/>
        <v>745.19999999999993</v>
      </c>
      <c r="V1009" s="9">
        <f t="shared" si="171"/>
        <v>414</v>
      </c>
      <c r="W1009" s="9">
        <f t="shared" si="172"/>
        <v>178.84799999999998</v>
      </c>
      <c r="X1009" s="9">
        <f t="shared" si="173"/>
        <v>152.35199999999998</v>
      </c>
      <c r="Y1009" s="11">
        <f t="shared" si="174"/>
        <v>0.20444444444444443</v>
      </c>
    </row>
    <row r="1010" spans="1:25" x14ac:dyDescent="0.2">
      <c r="A1010" s="2">
        <v>1009</v>
      </c>
      <c r="B1010" s="3">
        <v>45264</v>
      </c>
      <c r="C1010" s="2">
        <v>9</v>
      </c>
      <c r="D1010" s="2">
        <v>27</v>
      </c>
      <c r="E1010" s="2">
        <v>17</v>
      </c>
      <c r="F1010" t="str">
        <f t="shared" si="167"/>
        <v>Monday</v>
      </c>
      <c r="G1010" t="str">
        <f t="shared" si="168"/>
        <v>December</v>
      </c>
      <c r="H1010" t="str">
        <f>VLOOKUP(C1010,Productos!A:B,2,0)</f>
        <v>Producto I</v>
      </c>
      <c r="I1010">
        <f>VLOOKUP(Ventas!C1010,Productos!A:C,3,0)</f>
        <v>26</v>
      </c>
      <c r="J1010">
        <f>VLOOKUP(C1010,Productos!$A$1:$D$11,4,0)</f>
        <v>52</v>
      </c>
      <c r="K1010" s="7" t="str">
        <f>VLOOKUP(D1010,Vendedores!$A$1:$F$5000,6,0)</f>
        <v>Martin, Antonio</v>
      </c>
      <c r="L1010" s="7">
        <f>VLOOKUP(D1010,Vendedores!$A$1:$E$50000,5,0)</f>
        <v>1057</v>
      </c>
      <c r="M1010">
        <f>VLOOKUP(D1010,Vendedores!A:F,2,FALSE)</f>
        <v>8</v>
      </c>
      <c r="N1010" s="7" t="str">
        <f>VLOOKUP(Ventas!D1010,Vendedores!A:G,7,0)</f>
        <v>Pasante</v>
      </c>
      <c r="O1010">
        <f>VLOOKUP(D1010,Vendedores!A:H,8,0)</f>
        <v>1</v>
      </c>
      <c r="P1010" s="18">
        <f t="shared" si="169"/>
        <v>52</v>
      </c>
      <c r="Q1010" s="9">
        <f t="shared" si="165"/>
        <v>26</v>
      </c>
      <c r="R1010" s="9">
        <f t="shared" si="175"/>
        <v>28.6</v>
      </c>
      <c r="S1010" s="9">
        <f t="shared" si="170"/>
        <v>26</v>
      </c>
      <c r="T1010" s="9">
        <f>VLOOKUP(O1010,Comisiones!A:N,HLOOKUP(G1010,Comisiones!$1:$7,2,0),0)</f>
        <v>0.18</v>
      </c>
      <c r="U1010" s="9">
        <f t="shared" si="166"/>
        <v>884</v>
      </c>
      <c r="V1010" s="9">
        <f t="shared" si="171"/>
        <v>442</v>
      </c>
      <c r="W1010" s="9">
        <f t="shared" si="172"/>
        <v>159.12</v>
      </c>
      <c r="X1010" s="9">
        <f t="shared" si="173"/>
        <v>282.88</v>
      </c>
      <c r="Y1010" s="11">
        <f t="shared" si="174"/>
        <v>0.32</v>
      </c>
    </row>
    <row r="1011" spans="1:25" x14ac:dyDescent="0.2">
      <c r="A1011" s="2">
        <v>1010</v>
      </c>
      <c r="B1011" s="3">
        <v>45264</v>
      </c>
      <c r="C1011" s="2">
        <v>9</v>
      </c>
      <c r="D1011" s="2">
        <v>34</v>
      </c>
      <c r="E1011" s="2">
        <v>18</v>
      </c>
      <c r="F1011" t="str">
        <f t="shared" si="167"/>
        <v>Monday</v>
      </c>
      <c r="G1011" t="str">
        <f t="shared" si="168"/>
        <v>December</v>
      </c>
      <c r="H1011" t="str">
        <f>VLOOKUP(C1011,Productos!A:B,2,0)</f>
        <v>Producto I</v>
      </c>
      <c r="I1011">
        <f>VLOOKUP(Ventas!C1011,Productos!A:C,3,0)</f>
        <v>26</v>
      </c>
      <c r="J1011">
        <f>VLOOKUP(C1011,Productos!$A$1:$D$11,4,0)</f>
        <v>52</v>
      </c>
      <c r="K1011" s="7" t="str">
        <f>VLOOKUP(D1011,Vendedores!$A$1:$F$5000,6,0)</f>
        <v>Lopez, Teresa</v>
      </c>
      <c r="L1011" s="7">
        <f>VLOOKUP(D1011,Vendedores!$A$1:$E$50000,5,0)</f>
        <v>3680</v>
      </c>
      <c r="M1011">
        <f>VLOOKUP(D1011,Vendedores!A:F,2,FALSE)</f>
        <v>6</v>
      </c>
      <c r="N1011" s="7" t="str">
        <f>VLOOKUP(Ventas!D1011,Vendedores!A:G,7,0)</f>
        <v>Vendedor Ssr</v>
      </c>
      <c r="O1011">
        <f>VLOOKUP(D1011,Vendedores!A:H,8,0)</f>
        <v>2</v>
      </c>
      <c r="P1011" s="18">
        <f t="shared" si="169"/>
        <v>52</v>
      </c>
      <c r="Q1011" s="9">
        <f t="shared" si="165"/>
        <v>26</v>
      </c>
      <c r="R1011" s="9">
        <f t="shared" si="175"/>
        <v>28.6</v>
      </c>
      <c r="S1011" s="9">
        <f t="shared" si="170"/>
        <v>26</v>
      </c>
      <c r="T1011" s="9">
        <f>VLOOKUP(O1011,Comisiones!A:N,HLOOKUP(G1011,Comisiones!$1:$7,2,0),0)</f>
        <v>0.2</v>
      </c>
      <c r="U1011" s="9">
        <f t="shared" si="166"/>
        <v>936</v>
      </c>
      <c r="V1011" s="9">
        <f t="shared" si="171"/>
        <v>468</v>
      </c>
      <c r="W1011" s="9">
        <f t="shared" si="172"/>
        <v>187.20000000000002</v>
      </c>
      <c r="X1011" s="9">
        <f t="shared" si="173"/>
        <v>280.79999999999995</v>
      </c>
      <c r="Y1011" s="11">
        <f t="shared" si="174"/>
        <v>0.29999999999999993</v>
      </c>
    </row>
    <row r="1012" spans="1:25" x14ac:dyDescent="0.2">
      <c r="A1012" s="2">
        <v>1011</v>
      </c>
      <c r="B1012" s="3">
        <v>45264</v>
      </c>
      <c r="C1012" s="2">
        <v>4</v>
      </c>
      <c r="D1012" s="2">
        <v>1</v>
      </c>
      <c r="E1012" s="2">
        <v>15</v>
      </c>
      <c r="F1012" t="str">
        <f t="shared" si="167"/>
        <v>Monday</v>
      </c>
      <c r="G1012" t="str">
        <f t="shared" si="168"/>
        <v>December</v>
      </c>
      <c r="H1012" t="str">
        <f>VLOOKUP(C1012,Productos!A:B,2,0)</f>
        <v>Producto D</v>
      </c>
      <c r="I1012">
        <f>VLOOKUP(Ventas!C1012,Productos!A:C,3,0)</f>
        <v>14</v>
      </c>
      <c r="J1012">
        <f>VLOOKUP(C1012,Productos!$A$1:$D$11,4,0)</f>
        <v>28</v>
      </c>
      <c r="K1012" s="7" t="str">
        <f>VLOOKUP(D1012,Vendedores!$A$1:$F$5000,6,0)</f>
        <v>Garcia, Juan</v>
      </c>
      <c r="L1012" s="7">
        <f>VLOOKUP(D1012,Vendedores!$A$1:$E$50000,5,0)</f>
        <v>7402</v>
      </c>
      <c r="M1012">
        <f>VLOOKUP(D1012,Vendedores!A:F,2,FALSE)</f>
        <v>7</v>
      </c>
      <c r="N1012" s="7" t="str">
        <f>VLOOKUP(Ventas!D1012,Vendedores!A:G,7,0)</f>
        <v>Vendedor Jr</v>
      </c>
      <c r="O1012">
        <f>VLOOKUP(D1012,Vendedores!A:H,8,0)</f>
        <v>2</v>
      </c>
      <c r="P1012" s="18">
        <f t="shared" si="169"/>
        <v>28</v>
      </c>
      <c r="Q1012" s="9">
        <f t="shared" si="165"/>
        <v>14</v>
      </c>
      <c r="R1012" s="9">
        <f t="shared" si="175"/>
        <v>14</v>
      </c>
      <c r="S1012" s="9">
        <f t="shared" si="170"/>
        <v>14</v>
      </c>
      <c r="T1012" s="9">
        <f>VLOOKUP(O1012,Comisiones!A:N,HLOOKUP(G1012,Comisiones!$1:$7,2,0),0)</f>
        <v>0.2</v>
      </c>
      <c r="U1012" s="9">
        <f t="shared" si="166"/>
        <v>420</v>
      </c>
      <c r="V1012" s="9">
        <f t="shared" si="171"/>
        <v>210</v>
      </c>
      <c r="W1012" s="9">
        <f t="shared" si="172"/>
        <v>84</v>
      </c>
      <c r="X1012" s="9">
        <f t="shared" si="173"/>
        <v>126</v>
      </c>
      <c r="Y1012" s="11">
        <f t="shared" si="174"/>
        <v>0.3</v>
      </c>
    </row>
    <row r="1013" spans="1:25" x14ac:dyDescent="0.2">
      <c r="A1013" s="2">
        <v>1012</v>
      </c>
      <c r="B1013" s="3">
        <v>45265</v>
      </c>
      <c r="C1013" s="2">
        <v>1</v>
      </c>
      <c r="D1013" s="2">
        <v>4</v>
      </c>
      <c r="E1013" s="2">
        <v>19</v>
      </c>
      <c r="F1013" t="str">
        <f t="shared" si="167"/>
        <v>Tuesday</v>
      </c>
      <c r="G1013" t="str">
        <f t="shared" si="168"/>
        <v>December</v>
      </c>
      <c r="H1013" t="str">
        <f>VLOOKUP(C1013,Productos!A:B,2,0)</f>
        <v>Producto A</v>
      </c>
      <c r="I1013">
        <f>VLOOKUP(Ventas!C1013,Productos!A:C,3,0)</f>
        <v>10</v>
      </c>
      <c r="J1013">
        <f>VLOOKUP(C1013,Productos!$A$1:$D$11,4,0)</f>
        <v>20</v>
      </c>
      <c r="K1013" s="7" t="str">
        <f>VLOOKUP(D1013,Vendedores!$A$1:$F$5000,6,0)</f>
        <v>Fernandez, Isabel</v>
      </c>
      <c r="L1013" s="7">
        <f>VLOOKUP(D1013,Vendedores!$A$1:$E$50000,5,0)</f>
        <v>4345</v>
      </c>
      <c r="M1013">
        <f>VLOOKUP(D1013,Vendedores!A:F,2,FALSE)</f>
        <v>5</v>
      </c>
      <c r="N1013" s="7" t="str">
        <f>VLOOKUP(Ventas!D1013,Vendedores!A:G,7,0)</f>
        <v>Vendedor Sr</v>
      </c>
      <c r="O1013">
        <f>VLOOKUP(D1013,Vendedores!A:H,8,0)</f>
        <v>2</v>
      </c>
      <c r="P1013" s="18">
        <f t="shared" si="169"/>
        <v>20</v>
      </c>
      <c r="Q1013" s="9">
        <f t="shared" si="165"/>
        <v>10</v>
      </c>
      <c r="R1013" s="9">
        <f t="shared" si="175"/>
        <v>10</v>
      </c>
      <c r="S1013" s="9">
        <f t="shared" si="170"/>
        <v>10</v>
      </c>
      <c r="T1013" s="9">
        <f>VLOOKUP(O1013,Comisiones!A:N,HLOOKUP(G1013,Comisiones!$1:$7,2,0),0)</f>
        <v>0.2</v>
      </c>
      <c r="U1013" s="9">
        <f t="shared" si="166"/>
        <v>380</v>
      </c>
      <c r="V1013" s="9">
        <f t="shared" si="171"/>
        <v>190</v>
      </c>
      <c r="W1013" s="9">
        <f t="shared" si="172"/>
        <v>76</v>
      </c>
      <c r="X1013" s="9">
        <f t="shared" si="173"/>
        <v>114</v>
      </c>
      <c r="Y1013" s="11">
        <f t="shared" si="174"/>
        <v>0.3</v>
      </c>
    </row>
    <row r="1014" spans="1:25" x14ac:dyDescent="0.2">
      <c r="A1014" s="2">
        <v>1013</v>
      </c>
      <c r="B1014" s="3">
        <v>45265</v>
      </c>
      <c r="C1014" s="2">
        <v>7</v>
      </c>
      <c r="D1014" s="2">
        <v>38</v>
      </c>
      <c r="E1014" s="2">
        <v>20</v>
      </c>
      <c r="F1014" t="str">
        <f t="shared" si="167"/>
        <v>Tuesday</v>
      </c>
      <c r="G1014" t="str">
        <f t="shared" si="168"/>
        <v>December</v>
      </c>
      <c r="H1014" t="str">
        <f>VLOOKUP(C1014,Productos!A:B,2,0)</f>
        <v>Producto G</v>
      </c>
      <c r="I1014">
        <f>VLOOKUP(Ventas!C1014,Productos!A:C,3,0)</f>
        <v>17</v>
      </c>
      <c r="J1014">
        <f>VLOOKUP(C1014,Productos!$A$1:$D$11,4,0)</f>
        <v>34</v>
      </c>
      <c r="K1014" s="7" t="str">
        <f>VLOOKUP(D1014,Vendedores!$A$1:$F$5000,6,0)</f>
        <v>Fernandez, Jose</v>
      </c>
      <c r="L1014" s="7">
        <f>VLOOKUP(D1014,Vendedores!$A$1:$E$50000,5,0)</f>
        <v>3055</v>
      </c>
      <c r="M1014">
        <f>VLOOKUP(D1014,Vendedores!A:F,2,FALSE)</f>
        <v>6</v>
      </c>
      <c r="N1014" s="7" t="str">
        <f>VLOOKUP(Ventas!D1014,Vendedores!A:G,7,0)</f>
        <v>Vendedor Ssr</v>
      </c>
      <c r="O1014">
        <f>VLOOKUP(D1014,Vendedores!A:H,8,0)</f>
        <v>2</v>
      </c>
      <c r="P1014" s="18">
        <f t="shared" si="169"/>
        <v>34</v>
      </c>
      <c r="Q1014" s="9">
        <f t="shared" si="165"/>
        <v>17</v>
      </c>
      <c r="R1014" s="9">
        <f t="shared" si="175"/>
        <v>17</v>
      </c>
      <c r="S1014" s="9">
        <f t="shared" si="170"/>
        <v>18.190000000000001</v>
      </c>
      <c r="T1014" s="9">
        <f>VLOOKUP(O1014,Comisiones!A:N,HLOOKUP(G1014,Comisiones!$1:$7,2,0),0)</f>
        <v>0.2</v>
      </c>
      <c r="U1014" s="9">
        <f t="shared" si="166"/>
        <v>680</v>
      </c>
      <c r="V1014" s="9">
        <f t="shared" si="171"/>
        <v>363.8</v>
      </c>
      <c r="W1014" s="9">
        <f t="shared" si="172"/>
        <v>136</v>
      </c>
      <c r="X1014" s="9">
        <f t="shared" si="173"/>
        <v>180.2</v>
      </c>
      <c r="Y1014" s="11">
        <f t="shared" si="174"/>
        <v>0.26499999999999996</v>
      </c>
    </row>
    <row r="1015" spans="1:25" x14ac:dyDescent="0.2">
      <c r="A1015" s="2">
        <v>1014</v>
      </c>
      <c r="B1015" s="3">
        <v>45265</v>
      </c>
      <c r="C1015" s="2">
        <v>4</v>
      </c>
      <c r="D1015" s="2">
        <v>11</v>
      </c>
      <c r="E1015" s="2">
        <v>5</v>
      </c>
      <c r="F1015" t="str">
        <f t="shared" si="167"/>
        <v>Tuesday</v>
      </c>
      <c r="G1015" t="str">
        <f t="shared" si="168"/>
        <v>December</v>
      </c>
      <c r="H1015" t="str">
        <f>VLOOKUP(C1015,Productos!A:B,2,0)</f>
        <v>Producto D</v>
      </c>
      <c r="I1015">
        <f>VLOOKUP(Ventas!C1015,Productos!A:C,3,0)</f>
        <v>14</v>
      </c>
      <c r="J1015">
        <f>VLOOKUP(C1015,Productos!$A$1:$D$11,4,0)</f>
        <v>28</v>
      </c>
      <c r="K1015" s="7" t="str">
        <f>VLOOKUP(D1015,Vendedores!$A$1:$F$5000,6,0)</f>
        <v>Garcia, Isabel</v>
      </c>
      <c r="L1015" s="7">
        <f>VLOOKUP(D1015,Vendedores!$A$1:$E$50000,5,0)</f>
        <v>3985</v>
      </c>
      <c r="M1015">
        <f>VLOOKUP(D1015,Vendedores!A:F,2,FALSE)</f>
        <v>6</v>
      </c>
      <c r="N1015" s="7" t="str">
        <f>VLOOKUP(Ventas!D1015,Vendedores!A:G,7,0)</f>
        <v>Vendedor Ssr</v>
      </c>
      <c r="O1015">
        <f>VLOOKUP(D1015,Vendedores!A:H,8,0)</f>
        <v>2</v>
      </c>
      <c r="P1015" s="18">
        <f t="shared" si="169"/>
        <v>28</v>
      </c>
      <c r="Q1015" s="9">
        <f t="shared" si="165"/>
        <v>14</v>
      </c>
      <c r="R1015" s="9">
        <f t="shared" si="175"/>
        <v>14</v>
      </c>
      <c r="S1015" s="9">
        <f t="shared" si="170"/>
        <v>14</v>
      </c>
      <c r="T1015" s="9">
        <f>VLOOKUP(O1015,Comisiones!A:N,HLOOKUP(G1015,Comisiones!$1:$7,2,0),0)</f>
        <v>0.2</v>
      </c>
      <c r="U1015" s="9">
        <f t="shared" si="166"/>
        <v>140</v>
      </c>
      <c r="V1015" s="9">
        <f t="shared" si="171"/>
        <v>70</v>
      </c>
      <c r="W1015" s="9">
        <f t="shared" si="172"/>
        <v>28</v>
      </c>
      <c r="X1015" s="9">
        <f t="shared" si="173"/>
        <v>42</v>
      </c>
      <c r="Y1015" s="11">
        <f t="shared" si="174"/>
        <v>0.3</v>
      </c>
    </row>
    <row r="1016" spans="1:25" x14ac:dyDescent="0.2">
      <c r="A1016" s="2">
        <v>1015</v>
      </c>
      <c r="B1016" s="3">
        <v>45266</v>
      </c>
      <c r="C1016" s="2">
        <v>6</v>
      </c>
      <c r="D1016" s="2">
        <v>30</v>
      </c>
      <c r="E1016" s="2">
        <v>17</v>
      </c>
      <c r="F1016" t="str">
        <f t="shared" si="167"/>
        <v>Wednesday</v>
      </c>
      <c r="G1016" t="str">
        <f t="shared" si="168"/>
        <v>December</v>
      </c>
      <c r="H1016" t="str">
        <f>VLOOKUP(C1016,Productos!A:B,2,0)</f>
        <v>Producto F</v>
      </c>
      <c r="I1016">
        <f>VLOOKUP(Ventas!C1016,Productos!A:C,3,0)</f>
        <v>16</v>
      </c>
      <c r="J1016">
        <f>VLOOKUP(C1016,Productos!$A$1:$D$11,4,0)</f>
        <v>32</v>
      </c>
      <c r="K1016" s="7" t="str">
        <f>VLOOKUP(D1016,Vendedores!$A$1:$F$5000,6,0)</f>
        <v>Gonzalez, Francisco</v>
      </c>
      <c r="L1016" s="7">
        <f>VLOOKUP(D1016,Vendedores!$A$1:$E$50000,5,0)</f>
        <v>3909</v>
      </c>
      <c r="M1016">
        <f>VLOOKUP(D1016,Vendedores!A:F,2,FALSE)</f>
        <v>6</v>
      </c>
      <c r="N1016" s="7" t="str">
        <f>VLOOKUP(Ventas!D1016,Vendedores!A:G,7,0)</f>
        <v>Vendedor Ssr</v>
      </c>
      <c r="O1016">
        <f>VLOOKUP(D1016,Vendedores!A:H,8,0)</f>
        <v>2</v>
      </c>
      <c r="P1016" s="18">
        <f t="shared" si="169"/>
        <v>32</v>
      </c>
      <c r="Q1016" s="9">
        <f t="shared" si="165"/>
        <v>16</v>
      </c>
      <c r="R1016" s="9">
        <f t="shared" si="175"/>
        <v>16</v>
      </c>
      <c r="S1016" s="9">
        <f t="shared" si="170"/>
        <v>17.12</v>
      </c>
      <c r="T1016" s="9">
        <f>VLOOKUP(O1016,Comisiones!A:N,HLOOKUP(G1016,Comisiones!$1:$7,2,0),0)</f>
        <v>0.2</v>
      </c>
      <c r="U1016" s="9">
        <f t="shared" si="166"/>
        <v>544</v>
      </c>
      <c r="V1016" s="9">
        <f t="shared" si="171"/>
        <v>291.04000000000002</v>
      </c>
      <c r="W1016" s="9">
        <f t="shared" si="172"/>
        <v>108.80000000000001</v>
      </c>
      <c r="X1016" s="9">
        <f t="shared" si="173"/>
        <v>144.15999999999997</v>
      </c>
      <c r="Y1016" s="11">
        <f t="shared" si="174"/>
        <v>0.26499999999999996</v>
      </c>
    </row>
    <row r="1017" spans="1:25" x14ac:dyDescent="0.2">
      <c r="A1017" s="2">
        <v>1016</v>
      </c>
      <c r="B1017" s="3">
        <v>45266</v>
      </c>
      <c r="C1017" s="2">
        <v>2</v>
      </c>
      <c r="D1017" s="2">
        <v>39</v>
      </c>
      <c r="E1017" s="2">
        <v>12</v>
      </c>
      <c r="F1017" t="str">
        <f t="shared" si="167"/>
        <v>Wednesday</v>
      </c>
      <c r="G1017" t="str">
        <f t="shared" si="168"/>
        <v>December</v>
      </c>
      <c r="H1017" t="str">
        <f>VLOOKUP(C1017,Productos!A:B,2,0)</f>
        <v>Producto B</v>
      </c>
      <c r="I1017">
        <f>VLOOKUP(Ventas!C1017,Productos!A:C,3,0)</f>
        <v>14</v>
      </c>
      <c r="J1017">
        <f>VLOOKUP(C1017,Productos!$A$1:$D$11,4,0)</f>
        <v>28</v>
      </c>
      <c r="K1017" s="7" t="str">
        <f>VLOOKUP(D1017,Vendedores!$A$1:$F$5000,6,0)</f>
        <v>Gomez, Maria</v>
      </c>
      <c r="L1017" s="7">
        <f>VLOOKUP(D1017,Vendedores!$A$1:$E$50000,5,0)</f>
        <v>2483</v>
      </c>
      <c r="M1017">
        <f>VLOOKUP(D1017,Vendedores!A:F,2,FALSE)</f>
        <v>7</v>
      </c>
      <c r="N1017" s="7" t="str">
        <f>VLOOKUP(Ventas!D1017,Vendedores!A:G,7,0)</f>
        <v>Vendedor Jr</v>
      </c>
      <c r="O1017">
        <f>VLOOKUP(D1017,Vendedores!A:H,8,0)</f>
        <v>2</v>
      </c>
      <c r="P1017" s="18">
        <f t="shared" si="169"/>
        <v>28</v>
      </c>
      <c r="Q1017" s="9">
        <f t="shared" si="165"/>
        <v>14</v>
      </c>
      <c r="R1017" s="9">
        <f t="shared" si="175"/>
        <v>14</v>
      </c>
      <c r="S1017" s="9">
        <f t="shared" si="170"/>
        <v>14</v>
      </c>
      <c r="T1017" s="9">
        <f>VLOOKUP(O1017,Comisiones!A:N,HLOOKUP(G1017,Comisiones!$1:$7,2,0),0)</f>
        <v>0.2</v>
      </c>
      <c r="U1017" s="9">
        <f t="shared" si="166"/>
        <v>336</v>
      </c>
      <c r="V1017" s="9">
        <f t="shared" si="171"/>
        <v>168</v>
      </c>
      <c r="W1017" s="9">
        <f t="shared" si="172"/>
        <v>67.2</v>
      </c>
      <c r="X1017" s="9">
        <f t="shared" si="173"/>
        <v>100.80000000000001</v>
      </c>
      <c r="Y1017" s="11">
        <f t="shared" si="174"/>
        <v>0.30000000000000004</v>
      </c>
    </row>
    <row r="1018" spans="1:25" x14ac:dyDescent="0.2">
      <c r="A1018" s="2">
        <v>1017</v>
      </c>
      <c r="B1018" s="3">
        <v>45266</v>
      </c>
      <c r="C1018" s="2">
        <v>3</v>
      </c>
      <c r="D1018" s="2">
        <v>14</v>
      </c>
      <c r="E1018" s="2">
        <v>16</v>
      </c>
      <c r="F1018" t="str">
        <f t="shared" si="167"/>
        <v>Wednesday</v>
      </c>
      <c r="G1018" t="str">
        <f t="shared" si="168"/>
        <v>December</v>
      </c>
      <c r="H1018" t="str">
        <f>VLOOKUP(C1018,Productos!A:B,2,0)</f>
        <v>Producto C</v>
      </c>
      <c r="I1018">
        <f>VLOOKUP(Ventas!C1018,Productos!A:C,3,0)</f>
        <v>23</v>
      </c>
      <c r="J1018">
        <f>VLOOKUP(C1018,Productos!$A$1:$D$11,4,0)</f>
        <v>46</v>
      </c>
      <c r="K1018" s="7" t="str">
        <f>VLOOKUP(D1018,Vendedores!$A$1:$F$5000,6,0)</f>
        <v>Fernandez, Teresa</v>
      </c>
      <c r="L1018" s="7">
        <f>VLOOKUP(D1018,Vendedores!$A$1:$E$50000,5,0)</f>
        <v>7062</v>
      </c>
      <c r="M1018">
        <f>VLOOKUP(D1018,Vendedores!A:F,2,FALSE)</f>
        <v>2</v>
      </c>
      <c r="N1018" s="7" t="str">
        <f>VLOOKUP(Ventas!D1018,Vendedores!A:G,7,0)</f>
        <v>Director</v>
      </c>
      <c r="O1018">
        <f>VLOOKUP(D1018,Vendedores!A:H,8,0)</f>
        <v>4</v>
      </c>
      <c r="P1018" s="18">
        <f t="shared" si="169"/>
        <v>41.4</v>
      </c>
      <c r="Q1018" s="9">
        <f t="shared" si="165"/>
        <v>23</v>
      </c>
      <c r="R1018" s="9">
        <f t="shared" si="175"/>
        <v>23</v>
      </c>
      <c r="S1018" s="9">
        <f t="shared" si="170"/>
        <v>23</v>
      </c>
      <c r="T1018" s="9">
        <f>VLOOKUP(O1018,Comisiones!A:N,HLOOKUP(G1018,Comisiones!$1:$7,2,0),0)</f>
        <v>0.24</v>
      </c>
      <c r="U1018" s="9">
        <f t="shared" si="166"/>
        <v>662.4</v>
      </c>
      <c r="V1018" s="9">
        <f t="shared" si="171"/>
        <v>368</v>
      </c>
      <c r="W1018" s="9">
        <f t="shared" si="172"/>
        <v>158.976</v>
      </c>
      <c r="X1018" s="9">
        <f t="shared" si="173"/>
        <v>135.42399999999998</v>
      </c>
      <c r="Y1018" s="11">
        <f t="shared" si="174"/>
        <v>0.20444444444444443</v>
      </c>
    </row>
    <row r="1019" spans="1:25" x14ac:dyDescent="0.2">
      <c r="A1019" s="2">
        <v>1018</v>
      </c>
      <c r="B1019" s="3">
        <v>45267</v>
      </c>
      <c r="C1019" s="2">
        <v>5</v>
      </c>
      <c r="D1019" s="2">
        <v>18</v>
      </c>
      <c r="E1019" s="2">
        <v>11</v>
      </c>
      <c r="F1019" t="str">
        <f t="shared" si="167"/>
        <v>Thursday</v>
      </c>
      <c r="G1019" t="str">
        <f t="shared" si="168"/>
        <v>December</v>
      </c>
      <c r="H1019" t="str">
        <f>VLOOKUP(C1019,Productos!A:B,2,0)</f>
        <v>Producto E</v>
      </c>
      <c r="I1019">
        <f>VLOOKUP(Ventas!C1019,Productos!A:C,3,0)</f>
        <v>24</v>
      </c>
      <c r="J1019">
        <f>VLOOKUP(C1019,Productos!$A$1:$D$11,4,0)</f>
        <v>48</v>
      </c>
      <c r="K1019" s="7" t="str">
        <f>VLOOKUP(D1019,Vendedores!$A$1:$F$5000,6,0)</f>
        <v>Garcia, Jose</v>
      </c>
      <c r="L1019" s="7">
        <f>VLOOKUP(D1019,Vendedores!$A$1:$E$50000,5,0)</f>
        <v>5194</v>
      </c>
      <c r="M1019">
        <f>VLOOKUP(D1019,Vendedores!A:F,2,FALSE)</f>
        <v>4</v>
      </c>
      <c r="N1019" s="7" t="str">
        <f>VLOOKUP(Ventas!D1019,Vendedores!A:G,7,0)</f>
        <v>Jefe</v>
      </c>
      <c r="O1019">
        <f>VLOOKUP(D1019,Vendedores!A:H,8,0)</f>
        <v>3</v>
      </c>
      <c r="P1019" s="18">
        <f t="shared" si="169"/>
        <v>48</v>
      </c>
      <c r="Q1019" s="9">
        <f t="shared" si="165"/>
        <v>24</v>
      </c>
      <c r="R1019" s="9">
        <f t="shared" si="175"/>
        <v>24</v>
      </c>
      <c r="S1019" s="9">
        <f t="shared" si="170"/>
        <v>25.68</v>
      </c>
      <c r="T1019" s="9">
        <f>VLOOKUP(O1019,Comisiones!A:N,HLOOKUP(G1019,Comisiones!$1:$7,2,0),0)</f>
        <v>0.22</v>
      </c>
      <c r="U1019" s="9">
        <f t="shared" si="166"/>
        <v>528</v>
      </c>
      <c r="V1019" s="9">
        <f t="shared" si="171"/>
        <v>282.48</v>
      </c>
      <c r="W1019" s="9">
        <f t="shared" si="172"/>
        <v>116.16</v>
      </c>
      <c r="X1019" s="9">
        <f t="shared" si="173"/>
        <v>129.36000000000001</v>
      </c>
      <c r="Y1019" s="11">
        <f t="shared" si="174"/>
        <v>0.24500000000000002</v>
      </c>
    </row>
    <row r="1020" spans="1:25" x14ac:dyDescent="0.2">
      <c r="A1020" s="2">
        <v>1019</v>
      </c>
      <c r="B1020" s="3">
        <v>45267</v>
      </c>
      <c r="C1020" s="2">
        <v>2</v>
      </c>
      <c r="D1020" s="2">
        <v>16</v>
      </c>
      <c r="E1020" s="2">
        <v>20</v>
      </c>
      <c r="F1020" t="str">
        <f t="shared" si="167"/>
        <v>Thursday</v>
      </c>
      <c r="G1020" t="str">
        <f t="shared" si="168"/>
        <v>December</v>
      </c>
      <c r="H1020" t="str">
        <f>VLOOKUP(C1020,Productos!A:B,2,0)</f>
        <v>Producto B</v>
      </c>
      <c r="I1020">
        <f>VLOOKUP(Ventas!C1020,Productos!A:C,3,0)</f>
        <v>14</v>
      </c>
      <c r="J1020">
        <f>VLOOKUP(C1020,Productos!$A$1:$D$11,4,0)</f>
        <v>28</v>
      </c>
      <c r="K1020" s="7" t="str">
        <f>VLOOKUP(D1020,Vendedores!$A$1:$F$5000,6,0)</f>
        <v>Martin, Francisco</v>
      </c>
      <c r="L1020" s="7">
        <f>VLOOKUP(D1020,Vendedores!$A$1:$E$50000,5,0)</f>
        <v>2456</v>
      </c>
      <c r="M1020">
        <f>VLOOKUP(D1020,Vendedores!A:F,2,FALSE)</f>
        <v>7</v>
      </c>
      <c r="N1020" s="7" t="str">
        <f>VLOOKUP(Ventas!D1020,Vendedores!A:G,7,0)</f>
        <v>Vendedor Jr</v>
      </c>
      <c r="O1020">
        <f>VLOOKUP(D1020,Vendedores!A:H,8,0)</f>
        <v>2</v>
      </c>
      <c r="P1020" s="18">
        <f t="shared" si="169"/>
        <v>28</v>
      </c>
      <c r="Q1020" s="9">
        <f t="shared" si="165"/>
        <v>14</v>
      </c>
      <c r="R1020" s="9">
        <f t="shared" si="175"/>
        <v>14</v>
      </c>
      <c r="S1020" s="9">
        <f t="shared" si="170"/>
        <v>14</v>
      </c>
      <c r="T1020" s="9">
        <f>VLOOKUP(O1020,Comisiones!A:N,HLOOKUP(G1020,Comisiones!$1:$7,2,0),0)</f>
        <v>0.2</v>
      </c>
      <c r="U1020" s="9">
        <f t="shared" si="166"/>
        <v>560</v>
      </c>
      <c r="V1020" s="9">
        <f t="shared" si="171"/>
        <v>280</v>
      </c>
      <c r="W1020" s="9">
        <f t="shared" si="172"/>
        <v>112</v>
      </c>
      <c r="X1020" s="9">
        <f t="shared" si="173"/>
        <v>168</v>
      </c>
      <c r="Y1020" s="11">
        <f t="shared" si="174"/>
        <v>0.3</v>
      </c>
    </row>
    <row r="1021" spans="1:25" x14ac:dyDescent="0.2">
      <c r="A1021" s="2">
        <v>1020</v>
      </c>
      <c r="B1021" s="3">
        <v>45267</v>
      </c>
      <c r="C1021" s="2">
        <v>4</v>
      </c>
      <c r="D1021" s="2">
        <v>15</v>
      </c>
      <c r="E1021" s="2">
        <v>12</v>
      </c>
      <c r="F1021" t="str">
        <f t="shared" si="167"/>
        <v>Thursday</v>
      </c>
      <c r="G1021" t="str">
        <f t="shared" si="168"/>
        <v>December</v>
      </c>
      <c r="H1021" t="str">
        <f>VLOOKUP(C1021,Productos!A:B,2,0)</f>
        <v>Producto D</v>
      </c>
      <c r="I1021">
        <f>VLOOKUP(Ventas!C1021,Productos!A:C,3,0)</f>
        <v>14</v>
      </c>
      <c r="J1021">
        <f>VLOOKUP(C1021,Productos!$A$1:$D$11,4,0)</f>
        <v>28</v>
      </c>
      <c r="K1021" s="7" t="str">
        <f>VLOOKUP(D1021,Vendedores!$A$1:$F$5000,6,0)</f>
        <v>Gomez, David</v>
      </c>
      <c r="L1021" s="7">
        <f>VLOOKUP(D1021,Vendedores!$A$1:$E$50000,5,0)</f>
        <v>1821</v>
      </c>
      <c r="M1021">
        <f>VLOOKUP(D1021,Vendedores!A:F,2,FALSE)</f>
        <v>8</v>
      </c>
      <c r="N1021" s="7" t="str">
        <f>VLOOKUP(Ventas!D1021,Vendedores!A:G,7,0)</f>
        <v>Pasante</v>
      </c>
      <c r="O1021">
        <f>VLOOKUP(D1021,Vendedores!A:H,8,0)</f>
        <v>1</v>
      </c>
      <c r="P1021" s="18">
        <f t="shared" si="169"/>
        <v>28</v>
      </c>
      <c r="Q1021" s="9">
        <f t="shared" si="165"/>
        <v>14</v>
      </c>
      <c r="R1021" s="9">
        <f t="shared" si="175"/>
        <v>14</v>
      </c>
      <c r="S1021" s="9">
        <f t="shared" si="170"/>
        <v>14</v>
      </c>
      <c r="T1021" s="9">
        <f>VLOOKUP(O1021,Comisiones!A:N,HLOOKUP(G1021,Comisiones!$1:$7,2,0),0)</f>
        <v>0.18</v>
      </c>
      <c r="U1021" s="9">
        <f t="shared" si="166"/>
        <v>336</v>
      </c>
      <c r="V1021" s="9">
        <f t="shared" si="171"/>
        <v>168</v>
      </c>
      <c r="W1021" s="9">
        <f t="shared" si="172"/>
        <v>60.48</v>
      </c>
      <c r="X1021" s="9">
        <f t="shared" si="173"/>
        <v>107.52000000000001</v>
      </c>
      <c r="Y1021" s="11">
        <f t="shared" si="174"/>
        <v>0.32</v>
      </c>
    </row>
    <row r="1022" spans="1:25" x14ac:dyDescent="0.2">
      <c r="A1022" s="2">
        <v>1021</v>
      </c>
      <c r="B1022" s="3">
        <v>45268</v>
      </c>
      <c r="C1022" s="2">
        <v>2</v>
      </c>
      <c r="D1022" s="2">
        <v>34</v>
      </c>
      <c r="E1022" s="2">
        <v>11</v>
      </c>
      <c r="F1022" t="str">
        <f t="shared" si="167"/>
        <v>Friday</v>
      </c>
      <c r="G1022" t="str">
        <f t="shared" si="168"/>
        <v>December</v>
      </c>
      <c r="H1022" t="str">
        <f>VLOOKUP(C1022,Productos!A:B,2,0)</f>
        <v>Producto B</v>
      </c>
      <c r="I1022">
        <f>VLOOKUP(Ventas!C1022,Productos!A:C,3,0)</f>
        <v>14</v>
      </c>
      <c r="J1022">
        <f>VLOOKUP(C1022,Productos!$A$1:$D$11,4,0)</f>
        <v>28</v>
      </c>
      <c r="K1022" s="7" t="str">
        <f>VLOOKUP(D1022,Vendedores!$A$1:$F$5000,6,0)</f>
        <v>Lopez, Teresa</v>
      </c>
      <c r="L1022" s="7">
        <f>VLOOKUP(D1022,Vendedores!$A$1:$E$50000,5,0)</f>
        <v>3680</v>
      </c>
      <c r="M1022">
        <f>VLOOKUP(D1022,Vendedores!A:F,2,FALSE)</f>
        <v>6</v>
      </c>
      <c r="N1022" s="7" t="str">
        <f>VLOOKUP(Ventas!D1022,Vendedores!A:G,7,0)</f>
        <v>Vendedor Ssr</v>
      </c>
      <c r="O1022">
        <f>VLOOKUP(D1022,Vendedores!A:H,8,0)</f>
        <v>2</v>
      </c>
      <c r="P1022" s="18">
        <f t="shared" si="169"/>
        <v>28</v>
      </c>
      <c r="Q1022" s="9">
        <f t="shared" si="165"/>
        <v>14</v>
      </c>
      <c r="R1022" s="9">
        <f t="shared" si="175"/>
        <v>14</v>
      </c>
      <c r="S1022" s="9">
        <f t="shared" si="170"/>
        <v>14</v>
      </c>
      <c r="T1022" s="9">
        <f>VLOOKUP(O1022,Comisiones!A:N,HLOOKUP(G1022,Comisiones!$1:$7,2,0),0)</f>
        <v>0.2</v>
      </c>
      <c r="U1022" s="9">
        <f t="shared" si="166"/>
        <v>308</v>
      </c>
      <c r="V1022" s="9">
        <f t="shared" si="171"/>
        <v>154</v>
      </c>
      <c r="W1022" s="9">
        <f t="shared" si="172"/>
        <v>61.6</v>
      </c>
      <c r="X1022" s="9">
        <f t="shared" si="173"/>
        <v>92.4</v>
      </c>
      <c r="Y1022" s="11">
        <f t="shared" si="174"/>
        <v>0.30000000000000004</v>
      </c>
    </row>
    <row r="1023" spans="1:25" x14ac:dyDescent="0.2">
      <c r="A1023" s="2">
        <v>1022</v>
      </c>
      <c r="B1023" s="3">
        <v>45268</v>
      </c>
      <c r="C1023" s="2">
        <v>6</v>
      </c>
      <c r="D1023" s="2">
        <v>35</v>
      </c>
      <c r="E1023" s="2">
        <v>15</v>
      </c>
      <c r="F1023" t="str">
        <f t="shared" si="167"/>
        <v>Friday</v>
      </c>
      <c r="G1023" t="str">
        <f t="shared" si="168"/>
        <v>December</v>
      </c>
      <c r="H1023" t="str">
        <f>VLOOKUP(C1023,Productos!A:B,2,0)</f>
        <v>Producto F</v>
      </c>
      <c r="I1023">
        <f>VLOOKUP(Ventas!C1023,Productos!A:C,3,0)</f>
        <v>16</v>
      </c>
      <c r="J1023">
        <f>VLOOKUP(C1023,Productos!$A$1:$D$11,4,0)</f>
        <v>32</v>
      </c>
      <c r="K1023" s="7" t="str">
        <f>VLOOKUP(D1023,Vendedores!$A$1:$F$5000,6,0)</f>
        <v>Garcia, David</v>
      </c>
      <c r="L1023" s="7">
        <f>VLOOKUP(D1023,Vendedores!$A$1:$E$50000,5,0)</f>
        <v>2383</v>
      </c>
      <c r="M1023">
        <f>VLOOKUP(D1023,Vendedores!A:F,2,FALSE)</f>
        <v>7</v>
      </c>
      <c r="N1023" s="7" t="str">
        <f>VLOOKUP(Ventas!D1023,Vendedores!A:G,7,0)</f>
        <v>Vendedor Jr</v>
      </c>
      <c r="O1023">
        <f>VLOOKUP(D1023,Vendedores!A:H,8,0)</f>
        <v>2</v>
      </c>
      <c r="P1023" s="18">
        <f t="shared" si="169"/>
        <v>32</v>
      </c>
      <c r="Q1023" s="9">
        <f t="shared" si="165"/>
        <v>16</v>
      </c>
      <c r="R1023" s="9">
        <f t="shared" si="175"/>
        <v>16</v>
      </c>
      <c r="S1023" s="9">
        <f t="shared" si="170"/>
        <v>17.12</v>
      </c>
      <c r="T1023" s="9">
        <f>VLOOKUP(O1023,Comisiones!A:N,HLOOKUP(G1023,Comisiones!$1:$7,2,0),0)</f>
        <v>0.2</v>
      </c>
      <c r="U1023" s="9">
        <f t="shared" si="166"/>
        <v>480</v>
      </c>
      <c r="V1023" s="9">
        <f t="shared" si="171"/>
        <v>256.8</v>
      </c>
      <c r="W1023" s="9">
        <f t="shared" si="172"/>
        <v>96</v>
      </c>
      <c r="X1023" s="9">
        <f t="shared" si="173"/>
        <v>127.19999999999999</v>
      </c>
      <c r="Y1023" s="11">
        <f t="shared" si="174"/>
        <v>0.26499999999999996</v>
      </c>
    </row>
    <row r="1024" spans="1:25" x14ac:dyDescent="0.2">
      <c r="A1024" s="2">
        <v>1023</v>
      </c>
      <c r="B1024" s="3">
        <v>45268</v>
      </c>
      <c r="C1024" s="2">
        <v>2</v>
      </c>
      <c r="D1024" s="2">
        <v>14</v>
      </c>
      <c r="E1024" s="2">
        <v>21</v>
      </c>
      <c r="F1024" t="str">
        <f t="shared" si="167"/>
        <v>Friday</v>
      </c>
      <c r="G1024" t="str">
        <f t="shared" si="168"/>
        <v>December</v>
      </c>
      <c r="H1024" t="str">
        <f>VLOOKUP(C1024,Productos!A:B,2,0)</f>
        <v>Producto B</v>
      </c>
      <c r="I1024">
        <f>VLOOKUP(Ventas!C1024,Productos!A:C,3,0)</f>
        <v>14</v>
      </c>
      <c r="J1024">
        <f>VLOOKUP(C1024,Productos!$A$1:$D$11,4,0)</f>
        <v>28</v>
      </c>
      <c r="K1024" s="7" t="str">
        <f>VLOOKUP(D1024,Vendedores!$A$1:$F$5000,6,0)</f>
        <v>Fernandez, Teresa</v>
      </c>
      <c r="L1024" s="7">
        <f>VLOOKUP(D1024,Vendedores!$A$1:$E$50000,5,0)</f>
        <v>7062</v>
      </c>
      <c r="M1024">
        <f>VLOOKUP(D1024,Vendedores!A:F,2,FALSE)</f>
        <v>2</v>
      </c>
      <c r="N1024" s="7" t="str">
        <f>VLOOKUP(Ventas!D1024,Vendedores!A:G,7,0)</f>
        <v>Director</v>
      </c>
      <c r="O1024">
        <f>VLOOKUP(D1024,Vendedores!A:H,8,0)</f>
        <v>4</v>
      </c>
      <c r="P1024" s="18">
        <f t="shared" si="169"/>
        <v>25.2</v>
      </c>
      <c r="Q1024" s="9">
        <f t="shared" si="165"/>
        <v>14</v>
      </c>
      <c r="R1024" s="9">
        <f t="shared" si="175"/>
        <v>14</v>
      </c>
      <c r="S1024" s="9">
        <f t="shared" si="170"/>
        <v>14</v>
      </c>
      <c r="T1024" s="9">
        <f>VLOOKUP(O1024,Comisiones!A:N,HLOOKUP(G1024,Comisiones!$1:$7,2,0),0)</f>
        <v>0.24</v>
      </c>
      <c r="U1024" s="9">
        <f t="shared" si="166"/>
        <v>529.19999999999993</v>
      </c>
      <c r="V1024" s="9">
        <f t="shared" si="171"/>
        <v>294</v>
      </c>
      <c r="W1024" s="9">
        <f t="shared" si="172"/>
        <v>127.00799999999998</v>
      </c>
      <c r="X1024" s="9">
        <f t="shared" si="173"/>
        <v>108.19199999999995</v>
      </c>
      <c r="Y1024" s="11">
        <f t="shared" si="174"/>
        <v>0.20444444444444437</v>
      </c>
    </row>
    <row r="1025" spans="1:25" x14ac:dyDescent="0.2">
      <c r="A1025" s="2">
        <v>1024</v>
      </c>
      <c r="B1025" s="3">
        <v>45269</v>
      </c>
      <c r="C1025" s="2">
        <v>6</v>
      </c>
      <c r="D1025" s="2">
        <v>35</v>
      </c>
      <c r="E1025" s="2">
        <v>11</v>
      </c>
      <c r="F1025" t="str">
        <f t="shared" si="167"/>
        <v>Saturday</v>
      </c>
      <c r="G1025" t="str">
        <f t="shared" si="168"/>
        <v>December</v>
      </c>
      <c r="H1025" t="str">
        <f>VLOOKUP(C1025,Productos!A:B,2,0)</f>
        <v>Producto F</v>
      </c>
      <c r="I1025">
        <f>VLOOKUP(Ventas!C1025,Productos!A:C,3,0)</f>
        <v>16</v>
      </c>
      <c r="J1025">
        <f>VLOOKUP(C1025,Productos!$A$1:$D$11,4,0)</f>
        <v>32</v>
      </c>
      <c r="K1025" s="7" t="str">
        <f>VLOOKUP(D1025,Vendedores!$A$1:$F$5000,6,0)</f>
        <v>Garcia, David</v>
      </c>
      <c r="L1025" s="7">
        <f>VLOOKUP(D1025,Vendedores!$A$1:$E$50000,5,0)</f>
        <v>2383</v>
      </c>
      <c r="M1025">
        <f>VLOOKUP(D1025,Vendedores!A:F,2,FALSE)</f>
        <v>7</v>
      </c>
      <c r="N1025" s="7" t="str">
        <f>VLOOKUP(Ventas!D1025,Vendedores!A:G,7,0)</f>
        <v>Vendedor Jr</v>
      </c>
      <c r="O1025">
        <f>VLOOKUP(D1025,Vendedores!A:H,8,0)</f>
        <v>2</v>
      </c>
      <c r="P1025" s="18">
        <f t="shared" si="169"/>
        <v>32</v>
      </c>
      <c r="Q1025" s="9">
        <f t="shared" si="165"/>
        <v>16</v>
      </c>
      <c r="R1025" s="9">
        <f t="shared" si="175"/>
        <v>16</v>
      </c>
      <c r="S1025" s="9">
        <f t="shared" si="170"/>
        <v>17.12</v>
      </c>
      <c r="T1025" s="9">
        <f>VLOOKUP(O1025,Comisiones!A:N,HLOOKUP(G1025,Comisiones!$1:$7,2,0),0)</f>
        <v>0.2</v>
      </c>
      <c r="U1025" s="9">
        <f t="shared" si="166"/>
        <v>352</v>
      </c>
      <c r="V1025" s="9">
        <f t="shared" si="171"/>
        <v>188.32000000000002</v>
      </c>
      <c r="W1025" s="9">
        <f t="shared" si="172"/>
        <v>70.400000000000006</v>
      </c>
      <c r="X1025" s="9">
        <f t="shared" si="173"/>
        <v>93.279999999999973</v>
      </c>
      <c r="Y1025" s="11">
        <f t="shared" si="174"/>
        <v>0.2649999999999999</v>
      </c>
    </row>
    <row r="1026" spans="1:25" x14ac:dyDescent="0.2">
      <c r="A1026" s="2">
        <v>1025</v>
      </c>
      <c r="B1026" s="3">
        <v>45269</v>
      </c>
      <c r="C1026" s="2">
        <v>10</v>
      </c>
      <c r="D1026" s="2">
        <v>35</v>
      </c>
      <c r="E1026" s="2">
        <v>18</v>
      </c>
      <c r="F1026" t="str">
        <f t="shared" si="167"/>
        <v>Saturday</v>
      </c>
      <c r="G1026" t="str">
        <f t="shared" si="168"/>
        <v>December</v>
      </c>
      <c r="H1026" t="str">
        <f>VLOOKUP(C1026,Productos!A:B,2,0)</f>
        <v>Producto J</v>
      </c>
      <c r="I1026">
        <f>VLOOKUP(Ventas!C1026,Productos!A:C,3,0)</f>
        <v>29</v>
      </c>
      <c r="J1026">
        <f>VLOOKUP(C1026,Productos!$A$1:$D$11,4,0)</f>
        <v>58</v>
      </c>
      <c r="K1026" s="7" t="str">
        <f>VLOOKUP(D1026,Vendedores!$A$1:$F$5000,6,0)</f>
        <v>Garcia, David</v>
      </c>
      <c r="L1026" s="7">
        <f>VLOOKUP(D1026,Vendedores!$A$1:$E$50000,5,0)</f>
        <v>2383</v>
      </c>
      <c r="M1026">
        <f>VLOOKUP(D1026,Vendedores!A:F,2,FALSE)</f>
        <v>7</v>
      </c>
      <c r="N1026" s="7" t="str">
        <f>VLOOKUP(Ventas!D1026,Vendedores!A:G,7,0)</f>
        <v>Vendedor Jr</v>
      </c>
      <c r="O1026">
        <f>VLOOKUP(D1026,Vendedores!A:H,8,0)</f>
        <v>2</v>
      </c>
      <c r="P1026" s="18">
        <f t="shared" si="169"/>
        <v>58</v>
      </c>
      <c r="Q1026" s="9">
        <f t="shared" ref="Q1026:Q1093" si="176">IF(AND(OR(H1026="Producto A",H1026="Producto B",H1026="Producto C",H1026="Producto D"),OR(G1026="June",G1026="July",G1026="August")),I1026 * 1.05,I1026)</f>
        <v>29</v>
      </c>
      <c r="R1026" s="9">
        <f t="shared" si="175"/>
        <v>31.900000000000002</v>
      </c>
      <c r="S1026" s="9">
        <f t="shared" si="170"/>
        <v>29</v>
      </c>
      <c r="T1026" s="9">
        <f>VLOOKUP(O1026,Comisiones!A:N,HLOOKUP(G1026,Comisiones!$1:$7,2,0),0)</f>
        <v>0.2</v>
      </c>
      <c r="U1026" s="9">
        <f t="shared" ref="U1026:U1093" si="177">P1026*E1026</f>
        <v>1044</v>
      </c>
      <c r="V1026" s="9">
        <f t="shared" si="171"/>
        <v>522</v>
      </c>
      <c r="W1026" s="9">
        <f t="shared" si="172"/>
        <v>208.8</v>
      </c>
      <c r="X1026" s="9">
        <f t="shared" si="173"/>
        <v>313.20000000000005</v>
      </c>
      <c r="Y1026" s="11">
        <f t="shared" si="174"/>
        <v>0.30000000000000004</v>
      </c>
    </row>
    <row r="1027" spans="1:25" x14ac:dyDescent="0.2">
      <c r="A1027" s="2">
        <v>1026</v>
      </c>
      <c r="B1027" s="3">
        <v>45269</v>
      </c>
      <c r="C1027" s="2">
        <v>7</v>
      </c>
      <c r="D1027" s="2">
        <v>24</v>
      </c>
      <c r="E1027" s="2">
        <v>14</v>
      </c>
      <c r="F1027" t="str">
        <f t="shared" ref="F1027:F1090" si="178">TEXT(B:B,"dddd")</f>
        <v>Saturday</v>
      </c>
      <c r="G1027" t="str">
        <f t="shared" ref="G1027:G1090" si="179">TEXT(B:B,"mmmm")</f>
        <v>December</v>
      </c>
      <c r="H1027" t="str">
        <f>VLOOKUP(C1027,Productos!A:B,2,0)</f>
        <v>Producto G</v>
      </c>
      <c r="I1027">
        <f>VLOOKUP(Ventas!C1027,Productos!A:C,3,0)</f>
        <v>17</v>
      </c>
      <c r="J1027">
        <f>VLOOKUP(C1027,Productos!$A$1:$D$11,4,0)</f>
        <v>34</v>
      </c>
      <c r="K1027" s="7" t="str">
        <f>VLOOKUP(D1027,Vendedores!$A$1:$F$5000,6,0)</f>
        <v>Sanchez, Isabel</v>
      </c>
      <c r="L1027" s="7">
        <f>VLOOKUP(D1027,Vendedores!$A$1:$E$50000,5,0)</f>
        <v>4875</v>
      </c>
      <c r="M1027">
        <f>VLOOKUP(D1027,Vendedores!A:F,2,FALSE)</f>
        <v>5</v>
      </c>
      <c r="N1027" s="7" t="str">
        <f>VLOOKUP(Ventas!D1027,Vendedores!A:G,7,0)</f>
        <v>Vendedor Sr</v>
      </c>
      <c r="O1027">
        <f>VLOOKUP(D1027,Vendedores!A:H,8,0)</f>
        <v>2</v>
      </c>
      <c r="P1027" s="18">
        <f t="shared" ref="P1027:P1090" si="180">IF(OR(M1027=1,M1027=2,M1027=3),J1027*0.9,IF(F1027="Sunday",J1027*1.2,J1027))</f>
        <v>34</v>
      </c>
      <c r="Q1027" s="9">
        <f t="shared" si="176"/>
        <v>17</v>
      </c>
      <c r="R1027" s="9">
        <f t="shared" si="175"/>
        <v>17</v>
      </c>
      <c r="S1027" s="9">
        <f t="shared" ref="S1027:S1090" si="181">IF(AND(OR(C1027=1,C1027=2,C1027=3,C1027=4),OR(G1027="June",G1027="July",G1027="August")),I1027*1.05,IF(AND(OR(C1027=5,C1027=6,C1027=7,C1027=8),OR(G1027="December",G1027="January",G1027="February")),I1027*1.07,IF(AND(OR(C1027=9,C1027=10),OR(G1027=G1027="December",G1027="January",G1027="February")),I1027*1.1,I1027)))</f>
        <v>18.190000000000001</v>
      </c>
      <c r="T1027" s="9">
        <f>VLOOKUP(O1027,Comisiones!A:N,HLOOKUP(G1027,Comisiones!$1:$7,2,0),0)</f>
        <v>0.2</v>
      </c>
      <c r="U1027" s="9">
        <f t="shared" si="177"/>
        <v>476</v>
      </c>
      <c r="V1027" s="9">
        <f t="shared" ref="V1027:V1090" si="182">E1027*S1027</f>
        <v>254.66000000000003</v>
      </c>
      <c r="W1027" s="9">
        <f t="shared" ref="W1027:W1090" si="183">U1027*T1027</f>
        <v>95.2</v>
      </c>
      <c r="X1027" s="9">
        <f t="shared" ref="X1027:X1090" si="184">U1027-(V1027+W1027)</f>
        <v>126.13999999999999</v>
      </c>
      <c r="Y1027" s="11">
        <f t="shared" ref="Y1027:Y1090" si="185">X1027/U1027</f>
        <v>0.26499999999999996</v>
      </c>
    </row>
    <row r="1028" spans="1:25" x14ac:dyDescent="0.2">
      <c r="A1028" s="2">
        <v>1027</v>
      </c>
      <c r="B1028" s="3">
        <v>45270</v>
      </c>
      <c r="C1028" s="2">
        <v>5</v>
      </c>
      <c r="D1028" s="2">
        <v>23</v>
      </c>
      <c r="E1028" s="2">
        <v>21</v>
      </c>
      <c r="F1028" t="str">
        <f t="shared" si="178"/>
        <v>Sunday</v>
      </c>
      <c r="G1028" t="str">
        <f t="shared" si="179"/>
        <v>December</v>
      </c>
      <c r="H1028" t="str">
        <f>VLOOKUP(C1028,Productos!A:B,2,0)</f>
        <v>Producto E</v>
      </c>
      <c r="I1028">
        <f>VLOOKUP(Ventas!C1028,Productos!A:C,3,0)</f>
        <v>24</v>
      </c>
      <c r="J1028">
        <f>VLOOKUP(C1028,Productos!$A$1:$D$11,4,0)</f>
        <v>48</v>
      </c>
      <c r="K1028" s="7" t="str">
        <f>VLOOKUP(D1028,Vendedores!$A$1:$F$5000,6,0)</f>
        <v>Martinez, Pedro</v>
      </c>
      <c r="L1028" s="7">
        <f>VLOOKUP(D1028,Vendedores!$A$1:$E$50000,5,0)</f>
        <v>5555</v>
      </c>
      <c r="M1028">
        <f>VLOOKUP(D1028,Vendedores!A:F,2,FALSE)</f>
        <v>4</v>
      </c>
      <c r="N1028" s="7" t="str">
        <f>VLOOKUP(Ventas!D1028,Vendedores!A:G,7,0)</f>
        <v>Jefe</v>
      </c>
      <c r="O1028">
        <f>VLOOKUP(D1028,Vendedores!A:H,8,0)</f>
        <v>3</v>
      </c>
      <c r="P1028" s="18">
        <f t="shared" si="180"/>
        <v>57.599999999999994</v>
      </c>
      <c r="Q1028" s="9">
        <f t="shared" si="176"/>
        <v>24</v>
      </c>
      <c r="R1028" s="9">
        <f t="shared" ref="R1028:R1091" si="186">IF(OR(G1028="January",G1028="February",G1028="December"),IF(OR(H1028="Producto E",H1028="Producto F",H1028="Producto G",H1028="Producto H",I1028*1.07),IF(OR(H1028="Producto J",H1028="Producto I"),I1028*1.1,I1028)),I1028)</f>
        <v>24</v>
      </c>
      <c r="S1028" s="9">
        <f t="shared" si="181"/>
        <v>25.68</v>
      </c>
      <c r="T1028" s="9">
        <f>VLOOKUP(O1028,Comisiones!A:N,HLOOKUP(G1028,Comisiones!$1:$7,2,0),0)</f>
        <v>0.22</v>
      </c>
      <c r="U1028" s="9">
        <f t="shared" si="177"/>
        <v>1209.5999999999999</v>
      </c>
      <c r="V1028" s="9">
        <f t="shared" si="182"/>
        <v>539.28</v>
      </c>
      <c r="W1028" s="9">
        <f t="shared" si="183"/>
        <v>266.11199999999997</v>
      </c>
      <c r="X1028" s="9">
        <f t="shared" si="184"/>
        <v>404.20799999999997</v>
      </c>
      <c r="Y1028" s="11">
        <f t="shared" si="185"/>
        <v>0.33416666666666667</v>
      </c>
    </row>
    <row r="1029" spans="1:25" x14ac:dyDescent="0.2">
      <c r="A1029" s="2">
        <v>1028</v>
      </c>
      <c r="B1029" s="3">
        <v>45270</v>
      </c>
      <c r="C1029" s="2">
        <v>3</v>
      </c>
      <c r="D1029" s="2">
        <v>4</v>
      </c>
      <c r="E1029" s="2">
        <v>14</v>
      </c>
      <c r="F1029" t="str">
        <f t="shared" si="178"/>
        <v>Sunday</v>
      </c>
      <c r="G1029" t="str">
        <f t="shared" si="179"/>
        <v>December</v>
      </c>
      <c r="H1029" t="str">
        <f>VLOOKUP(C1029,Productos!A:B,2,0)</f>
        <v>Producto C</v>
      </c>
      <c r="I1029">
        <f>VLOOKUP(Ventas!C1029,Productos!A:C,3,0)</f>
        <v>23</v>
      </c>
      <c r="J1029">
        <f>VLOOKUP(C1029,Productos!$A$1:$D$11,4,0)</f>
        <v>46</v>
      </c>
      <c r="K1029" s="7" t="str">
        <f>VLOOKUP(D1029,Vendedores!$A$1:$F$5000,6,0)</f>
        <v>Fernandez, Isabel</v>
      </c>
      <c r="L1029" s="7">
        <f>VLOOKUP(D1029,Vendedores!$A$1:$E$50000,5,0)</f>
        <v>4345</v>
      </c>
      <c r="M1029">
        <f>VLOOKUP(D1029,Vendedores!A:F,2,FALSE)</f>
        <v>5</v>
      </c>
      <c r="N1029" s="7" t="str">
        <f>VLOOKUP(Ventas!D1029,Vendedores!A:G,7,0)</f>
        <v>Vendedor Sr</v>
      </c>
      <c r="O1029">
        <f>VLOOKUP(D1029,Vendedores!A:H,8,0)</f>
        <v>2</v>
      </c>
      <c r="P1029" s="18">
        <f t="shared" si="180"/>
        <v>55.199999999999996</v>
      </c>
      <c r="Q1029" s="9">
        <f t="shared" si="176"/>
        <v>23</v>
      </c>
      <c r="R1029" s="9">
        <f t="shared" si="186"/>
        <v>23</v>
      </c>
      <c r="S1029" s="9">
        <f t="shared" si="181"/>
        <v>23</v>
      </c>
      <c r="T1029" s="9">
        <f>VLOOKUP(O1029,Comisiones!A:N,HLOOKUP(G1029,Comisiones!$1:$7,2,0),0)</f>
        <v>0.2</v>
      </c>
      <c r="U1029" s="9">
        <f t="shared" si="177"/>
        <v>772.8</v>
      </c>
      <c r="V1029" s="9">
        <f t="shared" si="182"/>
        <v>322</v>
      </c>
      <c r="W1029" s="9">
        <f t="shared" si="183"/>
        <v>154.56</v>
      </c>
      <c r="X1029" s="9">
        <f t="shared" si="184"/>
        <v>296.23999999999995</v>
      </c>
      <c r="Y1029" s="11">
        <f t="shared" si="185"/>
        <v>0.3833333333333333</v>
      </c>
    </row>
    <row r="1030" spans="1:25" x14ac:dyDescent="0.2">
      <c r="A1030" s="2">
        <v>1029</v>
      </c>
      <c r="B1030" s="3">
        <v>45270</v>
      </c>
      <c r="C1030" s="2">
        <v>4</v>
      </c>
      <c r="D1030" s="2">
        <v>38</v>
      </c>
      <c r="E1030" s="2">
        <v>12</v>
      </c>
      <c r="F1030" t="str">
        <f t="shared" si="178"/>
        <v>Sunday</v>
      </c>
      <c r="G1030" t="str">
        <f t="shared" si="179"/>
        <v>December</v>
      </c>
      <c r="H1030" t="str">
        <f>VLOOKUP(C1030,Productos!A:B,2,0)</f>
        <v>Producto D</v>
      </c>
      <c r="I1030">
        <f>VLOOKUP(Ventas!C1030,Productos!A:C,3,0)</f>
        <v>14</v>
      </c>
      <c r="J1030">
        <f>VLOOKUP(C1030,Productos!$A$1:$D$11,4,0)</f>
        <v>28</v>
      </c>
      <c r="K1030" s="7" t="str">
        <f>VLOOKUP(D1030,Vendedores!$A$1:$F$5000,6,0)</f>
        <v>Fernandez, Jose</v>
      </c>
      <c r="L1030" s="7">
        <f>VLOOKUP(D1030,Vendedores!$A$1:$E$50000,5,0)</f>
        <v>3055</v>
      </c>
      <c r="M1030">
        <f>VLOOKUP(D1030,Vendedores!A:F,2,FALSE)</f>
        <v>6</v>
      </c>
      <c r="N1030" s="7" t="str">
        <f>VLOOKUP(Ventas!D1030,Vendedores!A:G,7,0)</f>
        <v>Vendedor Ssr</v>
      </c>
      <c r="O1030">
        <f>VLOOKUP(D1030,Vendedores!A:H,8,0)</f>
        <v>2</v>
      </c>
      <c r="P1030" s="18">
        <f t="shared" si="180"/>
        <v>33.6</v>
      </c>
      <c r="Q1030" s="9">
        <f t="shared" si="176"/>
        <v>14</v>
      </c>
      <c r="R1030" s="9">
        <f t="shared" si="186"/>
        <v>14</v>
      </c>
      <c r="S1030" s="9">
        <f t="shared" si="181"/>
        <v>14</v>
      </c>
      <c r="T1030" s="9">
        <f>VLOOKUP(O1030,Comisiones!A:N,HLOOKUP(G1030,Comisiones!$1:$7,2,0),0)</f>
        <v>0.2</v>
      </c>
      <c r="U1030" s="9">
        <f t="shared" si="177"/>
        <v>403.20000000000005</v>
      </c>
      <c r="V1030" s="9">
        <f t="shared" si="182"/>
        <v>168</v>
      </c>
      <c r="W1030" s="9">
        <f t="shared" si="183"/>
        <v>80.640000000000015</v>
      </c>
      <c r="X1030" s="9">
        <f t="shared" si="184"/>
        <v>154.56000000000003</v>
      </c>
      <c r="Y1030" s="11">
        <f t="shared" si="185"/>
        <v>0.38333333333333336</v>
      </c>
    </row>
    <row r="1031" spans="1:25" x14ac:dyDescent="0.2">
      <c r="A1031" s="2">
        <v>1030</v>
      </c>
      <c r="B1031" s="3">
        <v>45271</v>
      </c>
      <c r="C1031" s="2">
        <v>7</v>
      </c>
      <c r="D1031" s="2">
        <v>18</v>
      </c>
      <c r="E1031" s="2">
        <v>15</v>
      </c>
      <c r="F1031" t="str">
        <f t="shared" si="178"/>
        <v>Monday</v>
      </c>
      <c r="G1031" t="str">
        <f t="shared" si="179"/>
        <v>December</v>
      </c>
      <c r="H1031" t="str">
        <f>VLOOKUP(C1031,Productos!A:B,2,0)</f>
        <v>Producto G</v>
      </c>
      <c r="I1031">
        <f>VLOOKUP(Ventas!C1031,Productos!A:C,3,0)</f>
        <v>17</v>
      </c>
      <c r="J1031">
        <f>VLOOKUP(C1031,Productos!$A$1:$D$11,4,0)</f>
        <v>34</v>
      </c>
      <c r="K1031" s="7" t="str">
        <f>VLOOKUP(D1031,Vendedores!$A$1:$F$5000,6,0)</f>
        <v>Garcia, Jose</v>
      </c>
      <c r="L1031" s="7">
        <f>VLOOKUP(D1031,Vendedores!$A$1:$E$50000,5,0)</f>
        <v>5194</v>
      </c>
      <c r="M1031">
        <f>VLOOKUP(D1031,Vendedores!A:F,2,FALSE)</f>
        <v>4</v>
      </c>
      <c r="N1031" s="7" t="str">
        <f>VLOOKUP(Ventas!D1031,Vendedores!A:G,7,0)</f>
        <v>Jefe</v>
      </c>
      <c r="O1031">
        <f>VLOOKUP(D1031,Vendedores!A:H,8,0)</f>
        <v>3</v>
      </c>
      <c r="P1031" s="18">
        <f t="shared" si="180"/>
        <v>34</v>
      </c>
      <c r="Q1031" s="9">
        <f t="shared" si="176"/>
        <v>17</v>
      </c>
      <c r="R1031" s="9">
        <f t="shared" si="186"/>
        <v>17</v>
      </c>
      <c r="S1031" s="9">
        <f t="shared" si="181"/>
        <v>18.190000000000001</v>
      </c>
      <c r="T1031" s="9">
        <f>VLOOKUP(O1031,Comisiones!A:N,HLOOKUP(G1031,Comisiones!$1:$7,2,0),0)</f>
        <v>0.22</v>
      </c>
      <c r="U1031" s="9">
        <f t="shared" si="177"/>
        <v>510</v>
      </c>
      <c r="V1031" s="9">
        <f t="shared" si="182"/>
        <v>272.85000000000002</v>
      </c>
      <c r="W1031" s="9">
        <f t="shared" si="183"/>
        <v>112.2</v>
      </c>
      <c r="X1031" s="9">
        <f t="shared" si="184"/>
        <v>124.94999999999999</v>
      </c>
      <c r="Y1031" s="11">
        <f t="shared" si="185"/>
        <v>0.24499999999999997</v>
      </c>
    </row>
    <row r="1032" spans="1:25" x14ac:dyDescent="0.2">
      <c r="A1032" s="2">
        <v>1031</v>
      </c>
      <c r="B1032" s="3">
        <v>45271</v>
      </c>
      <c r="C1032" s="2">
        <v>2</v>
      </c>
      <c r="D1032" s="2">
        <v>24</v>
      </c>
      <c r="E1032" s="2">
        <v>19</v>
      </c>
      <c r="F1032" t="str">
        <f t="shared" si="178"/>
        <v>Monday</v>
      </c>
      <c r="G1032" t="str">
        <f t="shared" si="179"/>
        <v>December</v>
      </c>
      <c r="H1032" t="str">
        <f>VLOOKUP(C1032,Productos!A:B,2,0)</f>
        <v>Producto B</v>
      </c>
      <c r="I1032">
        <f>VLOOKUP(Ventas!C1032,Productos!A:C,3,0)</f>
        <v>14</v>
      </c>
      <c r="J1032">
        <f>VLOOKUP(C1032,Productos!$A$1:$D$11,4,0)</f>
        <v>28</v>
      </c>
      <c r="K1032" s="7" t="str">
        <f>VLOOKUP(D1032,Vendedores!$A$1:$F$5000,6,0)</f>
        <v>Sanchez, Isabel</v>
      </c>
      <c r="L1032" s="7">
        <f>VLOOKUP(D1032,Vendedores!$A$1:$E$50000,5,0)</f>
        <v>4875</v>
      </c>
      <c r="M1032">
        <f>VLOOKUP(D1032,Vendedores!A:F,2,FALSE)</f>
        <v>5</v>
      </c>
      <c r="N1032" s="7" t="str">
        <f>VLOOKUP(Ventas!D1032,Vendedores!A:G,7,0)</f>
        <v>Vendedor Sr</v>
      </c>
      <c r="O1032">
        <f>VLOOKUP(D1032,Vendedores!A:H,8,0)</f>
        <v>2</v>
      </c>
      <c r="P1032" s="18">
        <f t="shared" si="180"/>
        <v>28</v>
      </c>
      <c r="Q1032" s="9">
        <f t="shared" si="176"/>
        <v>14</v>
      </c>
      <c r="R1032" s="9">
        <f t="shared" si="186"/>
        <v>14</v>
      </c>
      <c r="S1032" s="9">
        <f t="shared" si="181"/>
        <v>14</v>
      </c>
      <c r="T1032" s="9">
        <f>VLOOKUP(O1032,Comisiones!A:N,HLOOKUP(G1032,Comisiones!$1:$7,2,0),0)</f>
        <v>0.2</v>
      </c>
      <c r="U1032" s="9">
        <f t="shared" si="177"/>
        <v>532</v>
      </c>
      <c r="V1032" s="9">
        <f t="shared" si="182"/>
        <v>266</v>
      </c>
      <c r="W1032" s="9">
        <f t="shared" si="183"/>
        <v>106.4</v>
      </c>
      <c r="X1032" s="9">
        <f t="shared" si="184"/>
        <v>159.60000000000002</v>
      </c>
      <c r="Y1032" s="11">
        <f t="shared" si="185"/>
        <v>0.30000000000000004</v>
      </c>
    </row>
    <row r="1033" spans="1:25" x14ac:dyDescent="0.2">
      <c r="A1033" s="2">
        <v>1032</v>
      </c>
      <c r="B1033" s="3">
        <v>45271</v>
      </c>
      <c r="C1033" s="2">
        <v>2</v>
      </c>
      <c r="D1033" s="2">
        <v>37</v>
      </c>
      <c r="E1033" s="2">
        <v>21</v>
      </c>
      <c r="F1033" t="str">
        <f t="shared" si="178"/>
        <v>Monday</v>
      </c>
      <c r="G1033" t="str">
        <f t="shared" si="179"/>
        <v>December</v>
      </c>
      <c r="H1033" t="str">
        <f>VLOOKUP(C1033,Productos!A:B,2,0)</f>
        <v>Producto B</v>
      </c>
      <c r="I1033">
        <f>VLOOKUP(Ventas!C1033,Productos!A:C,3,0)</f>
        <v>14</v>
      </c>
      <c r="J1033">
        <f>VLOOKUP(C1033,Productos!$A$1:$D$11,4,0)</f>
        <v>28</v>
      </c>
      <c r="K1033" s="7" t="str">
        <f>VLOOKUP(D1033,Vendedores!$A$1:$F$5000,6,0)</f>
        <v>Gonzalez, Lionel</v>
      </c>
      <c r="L1033" s="7">
        <f>VLOOKUP(D1033,Vendedores!$A$1:$E$50000,5,0)</f>
        <v>4073</v>
      </c>
      <c r="M1033">
        <f>VLOOKUP(D1033,Vendedores!A:F,2,FALSE)</f>
        <v>5</v>
      </c>
      <c r="N1033" s="7" t="str">
        <f>VLOOKUP(Ventas!D1033,Vendedores!A:G,7,0)</f>
        <v>Vendedor Sr</v>
      </c>
      <c r="O1033">
        <f>VLOOKUP(D1033,Vendedores!A:H,8,0)</f>
        <v>2</v>
      </c>
      <c r="P1033" s="18">
        <f t="shared" si="180"/>
        <v>28</v>
      </c>
      <c r="Q1033" s="9">
        <f t="shared" si="176"/>
        <v>14</v>
      </c>
      <c r="R1033" s="9">
        <f t="shared" si="186"/>
        <v>14</v>
      </c>
      <c r="S1033" s="9">
        <f t="shared" si="181"/>
        <v>14</v>
      </c>
      <c r="T1033" s="9">
        <f>VLOOKUP(O1033,Comisiones!A:N,HLOOKUP(G1033,Comisiones!$1:$7,2,0),0)</f>
        <v>0.2</v>
      </c>
      <c r="U1033" s="9">
        <f t="shared" si="177"/>
        <v>588</v>
      </c>
      <c r="V1033" s="9">
        <f t="shared" si="182"/>
        <v>294</v>
      </c>
      <c r="W1033" s="9">
        <f t="shared" si="183"/>
        <v>117.60000000000001</v>
      </c>
      <c r="X1033" s="9">
        <f t="shared" si="184"/>
        <v>176.39999999999998</v>
      </c>
      <c r="Y1033" s="11">
        <f t="shared" si="185"/>
        <v>0.3</v>
      </c>
    </row>
    <row r="1034" spans="1:25" x14ac:dyDescent="0.2">
      <c r="A1034" s="2">
        <v>1033</v>
      </c>
      <c r="B1034" s="3">
        <v>45272</v>
      </c>
      <c r="C1034" s="2">
        <v>9</v>
      </c>
      <c r="D1034" s="2">
        <v>31</v>
      </c>
      <c r="E1034" s="2">
        <v>13</v>
      </c>
      <c r="F1034" t="str">
        <f t="shared" si="178"/>
        <v>Tuesday</v>
      </c>
      <c r="G1034" t="str">
        <f t="shared" si="179"/>
        <v>December</v>
      </c>
      <c r="H1034" t="str">
        <f>VLOOKUP(C1034,Productos!A:B,2,0)</f>
        <v>Producto I</v>
      </c>
      <c r="I1034">
        <f>VLOOKUP(Ventas!C1034,Productos!A:C,3,0)</f>
        <v>26</v>
      </c>
      <c r="J1034">
        <f>VLOOKUP(C1034,Productos!$A$1:$D$11,4,0)</f>
        <v>52</v>
      </c>
      <c r="K1034" s="7" t="str">
        <f>VLOOKUP(D1034,Vendedores!$A$1:$F$5000,6,0)</f>
        <v>Fernandez, Isabel</v>
      </c>
      <c r="L1034" s="7">
        <f>VLOOKUP(D1034,Vendedores!$A$1:$E$50000,5,0)</f>
        <v>2227</v>
      </c>
      <c r="M1034">
        <f>VLOOKUP(D1034,Vendedores!A:F,2,FALSE)</f>
        <v>7</v>
      </c>
      <c r="N1034" s="7" t="str">
        <f>VLOOKUP(Ventas!D1034,Vendedores!A:G,7,0)</f>
        <v>Vendedor Jr</v>
      </c>
      <c r="O1034">
        <f>VLOOKUP(D1034,Vendedores!A:H,8,0)</f>
        <v>2</v>
      </c>
      <c r="P1034" s="18">
        <f t="shared" si="180"/>
        <v>52</v>
      </c>
      <c r="Q1034" s="9">
        <f t="shared" si="176"/>
        <v>26</v>
      </c>
      <c r="R1034" s="9">
        <f t="shared" si="186"/>
        <v>28.6</v>
      </c>
      <c r="S1034" s="9">
        <f t="shared" si="181"/>
        <v>26</v>
      </c>
      <c r="T1034" s="9">
        <f>VLOOKUP(O1034,Comisiones!A:N,HLOOKUP(G1034,Comisiones!$1:$7,2,0),0)</f>
        <v>0.2</v>
      </c>
      <c r="U1034" s="9">
        <f t="shared" si="177"/>
        <v>676</v>
      </c>
      <c r="V1034" s="9">
        <f t="shared" si="182"/>
        <v>338</v>
      </c>
      <c r="W1034" s="9">
        <f t="shared" si="183"/>
        <v>135.20000000000002</v>
      </c>
      <c r="X1034" s="9">
        <f t="shared" si="184"/>
        <v>202.79999999999995</v>
      </c>
      <c r="Y1034" s="11">
        <f t="shared" si="185"/>
        <v>0.29999999999999993</v>
      </c>
    </row>
    <row r="1035" spans="1:25" x14ac:dyDescent="0.2">
      <c r="A1035" s="2">
        <v>1034</v>
      </c>
      <c r="B1035" s="3">
        <v>45272</v>
      </c>
      <c r="C1035" s="2">
        <v>10</v>
      </c>
      <c r="D1035" s="2">
        <v>37</v>
      </c>
      <c r="E1035" s="2">
        <v>12</v>
      </c>
      <c r="F1035" t="str">
        <f t="shared" si="178"/>
        <v>Tuesday</v>
      </c>
      <c r="G1035" t="str">
        <f t="shared" si="179"/>
        <v>December</v>
      </c>
      <c r="H1035" t="str">
        <f>VLOOKUP(C1035,Productos!A:B,2,0)</f>
        <v>Producto J</v>
      </c>
      <c r="I1035">
        <f>VLOOKUP(Ventas!C1035,Productos!A:C,3,0)</f>
        <v>29</v>
      </c>
      <c r="J1035">
        <f>VLOOKUP(C1035,Productos!$A$1:$D$11,4,0)</f>
        <v>58</v>
      </c>
      <c r="K1035" s="7" t="str">
        <f>VLOOKUP(D1035,Vendedores!$A$1:$F$5000,6,0)</f>
        <v>Gonzalez, Lionel</v>
      </c>
      <c r="L1035" s="7">
        <f>VLOOKUP(D1035,Vendedores!$A$1:$E$50000,5,0)</f>
        <v>4073</v>
      </c>
      <c r="M1035">
        <f>VLOOKUP(D1035,Vendedores!A:F,2,FALSE)</f>
        <v>5</v>
      </c>
      <c r="N1035" s="7" t="str">
        <f>VLOOKUP(Ventas!D1035,Vendedores!A:G,7,0)</f>
        <v>Vendedor Sr</v>
      </c>
      <c r="O1035">
        <f>VLOOKUP(D1035,Vendedores!A:H,8,0)</f>
        <v>2</v>
      </c>
      <c r="P1035" s="18">
        <f t="shared" si="180"/>
        <v>58</v>
      </c>
      <c r="Q1035" s="9">
        <f t="shared" si="176"/>
        <v>29</v>
      </c>
      <c r="R1035" s="9">
        <f t="shared" si="186"/>
        <v>31.900000000000002</v>
      </c>
      <c r="S1035" s="9">
        <f t="shared" si="181"/>
        <v>29</v>
      </c>
      <c r="T1035" s="9">
        <f>VLOOKUP(O1035,Comisiones!A:N,HLOOKUP(G1035,Comisiones!$1:$7,2,0),0)</f>
        <v>0.2</v>
      </c>
      <c r="U1035" s="9">
        <f t="shared" si="177"/>
        <v>696</v>
      </c>
      <c r="V1035" s="9">
        <f t="shared" si="182"/>
        <v>348</v>
      </c>
      <c r="W1035" s="9">
        <f t="shared" si="183"/>
        <v>139.20000000000002</v>
      </c>
      <c r="X1035" s="9">
        <f t="shared" si="184"/>
        <v>208.79999999999995</v>
      </c>
      <c r="Y1035" s="11">
        <f t="shared" si="185"/>
        <v>0.29999999999999993</v>
      </c>
    </row>
    <row r="1036" spans="1:25" x14ac:dyDescent="0.2">
      <c r="A1036" s="2">
        <v>1035</v>
      </c>
      <c r="B1036" s="3">
        <v>45272</v>
      </c>
      <c r="C1036" s="2">
        <v>9</v>
      </c>
      <c r="D1036" s="2">
        <v>29</v>
      </c>
      <c r="E1036" s="2">
        <v>15</v>
      </c>
      <c r="F1036" t="str">
        <f t="shared" si="178"/>
        <v>Tuesday</v>
      </c>
      <c r="G1036" t="str">
        <f t="shared" si="179"/>
        <v>December</v>
      </c>
      <c r="H1036" t="str">
        <f>VLOOKUP(C1036,Productos!A:B,2,0)</f>
        <v>Producto I</v>
      </c>
      <c r="I1036">
        <f>VLOOKUP(Ventas!C1036,Productos!A:C,3,0)</f>
        <v>26</v>
      </c>
      <c r="J1036">
        <f>VLOOKUP(C1036,Productos!$A$1:$D$11,4,0)</f>
        <v>52</v>
      </c>
      <c r="K1036" s="7" t="str">
        <f>VLOOKUP(D1036,Vendedores!$A$1:$F$5000,6,0)</f>
        <v>Rodriguez, Jose</v>
      </c>
      <c r="L1036" s="7">
        <f>VLOOKUP(D1036,Vendedores!$A$1:$E$50000,5,0)</f>
        <v>4645</v>
      </c>
      <c r="M1036">
        <f>VLOOKUP(D1036,Vendedores!A:F,2,FALSE)</f>
        <v>5</v>
      </c>
      <c r="N1036" s="7" t="str">
        <f>VLOOKUP(Ventas!D1036,Vendedores!A:G,7,0)</f>
        <v>Vendedor Sr</v>
      </c>
      <c r="O1036">
        <f>VLOOKUP(D1036,Vendedores!A:H,8,0)</f>
        <v>2</v>
      </c>
      <c r="P1036" s="18">
        <f t="shared" si="180"/>
        <v>52</v>
      </c>
      <c r="Q1036" s="9">
        <f t="shared" si="176"/>
        <v>26</v>
      </c>
      <c r="R1036" s="9">
        <f t="shared" si="186"/>
        <v>28.6</v>
      </c>
      <c r="S1036" s="9">
        <f t="shared" si="181"/>
        <v>26</v>
      </c>
      <c r="T1036" s="9">
        <f>VLOOKUP(O1036,Comisiones!A:N,HLOOKUP(G1036,Comisiones!$1:$7,2,0),0)</f>
        <v>0.2</v>
      </c>
      <c r="U1036" s="9">
        <f t="shared" si="177"/>
        <v>780</v>
      </c>
      <c r="V1036" s="9">
        <f t="shared" si="182"/>
        <v>390</v>
      </c>
      <c r="W1036" s="9">
        <f t="shared" si="183"/>
        <v>156</v>
      </c>
      <c r="X1036" s="9">
        <f t="shared" si="184"/>
        <v>234</v>
      </c>
      <c r="Y1036" s="11">
        <f t="shared" si="185"/>
        <v>0.3</v>
      </c>
    </row>
    <row r="1037" spans="1:25" x14ac:dyDescent="0.2">
      <c r="A1037" s="2">
        <v>1036</v>
      </c>
      <c r="B1037" s="3">
        <v>45273</v>
      </c>
      <c r="C1037" s="2">
        <v>3</v>
      </c>
      <c r="D1037" s="2">
        <v>17</v>
      </c>
      <c r="E1037" s="2">
        <v>9</v>
      </c>
      <c r="F1037" t="str">
        <f t="shared" si="178"/>
        <v>Wednesday</v>
      </c>
      <c r="G1037" t="str">
        <f t="shared" si="179"/>
        <v>December</v>
      </c>
      <c r="H1037" t="str">
        <f>VLOOKUP(C1037,Productos!A:B,2,0)</f>
        <v>Producto C</v>
      </c>
      <c r="I1037">
        <f>VLOOKUP(Ventas!C1037,Productos!A:C,3,0)</f>
        <v>23</v>
      </c>
      <c r="J1037">
        <f>VLOOKUP(C1037,Productos!$A$1:$D$11,4,0)</f>
        <v>46</v>
      </c>
      <c r="K1037" s="7" t="str">
        <f>VLOOKUP(D1037,Vendedores!$A$1:$F$5000,6,0)</f>
        <v>Messi, Lionel</v>
      </c>
      <c r="L1037" s="7">
        <f>VLOOKUP(D1037,Vendedores!$A$1:$E$50000,5,0)</f>
        <v>8512</v>
      </c>
      <c r="M1037">
        <f>VLOOKUP(D1037,Vendedores!A:F,2,FALSE)</f>
        <v>1</v>
      </c>
      <c r="N1037" s="7" t="str">
        <f>VLOOKUP(Ventas!D1037,Vendedores!A:G,7,0)</f>
        <v>CEO</v>
      </c>
      <c r="O1037">
        <f>VLOOKUP(D1037,Vendedores!A:H,8,0)</f>
        <v>5</v>
      </c>
      <c r="P1037" s="18">
        <f t="shared" si="180"/>
        <v>41.4</v>
      </c>
      <c r="Q1037" s="9">
        <f t="shared" si="176"/>
        <v>23</v>
      </c>
      <c r="R1037" s="9">
        <f t="shared" si="186"/>
        <v>23</v>
      </c>
      <c r="S1037" s="9">
        <f t="shared" si="181"/>
        <v>23</v>
      </c>
      <c r="T1037" s="9">
        <f>VLOOKUP(O1037,Comisiones!A:N,HLOOKUP(G1037,Comisiones!$1:$7,2,0),0)</f>
        <v>0.26</v>
      </c>
      <c r="U1037" s="9">
        <f t="shared" si="177"/>
        <v>372.59999999999997</v>
      </c>
      <c r="V1037" s="9">
        <f t="shared" si="182"/>
        <v>207</v>
      </c>
      <c r="W1037" s="9">
        <f t="shared" si="183"/>
        <v>96.875999999999991</v>
      </c>
      <c r="X1037" s="9">
        <f t="shared" si="184"/>
        <v>68.72399999999999</v>
      </c>
      <c r="Y1037" s="11">
        <f t="shared" si="185"/>
        <v>0.18444444444444444</v>
      </c>
    </row>
    <row r="1038" spans="1:25" x14ac:dyDescent="0.2">
      <c r="A1038" s="2">
        <v>1037</v>
      </c>
      <c r="B1038" s="3">
        <v>45273</v>
      </c>
      <c r="C1038" s="2">
        <v>4</v>
      </c>
      <c r="D1038" s="2">
        <v>38</v>
      </c>
      <c r="E1038" s="2">
        <v>14</v>
      </c>
      <c r="F1038" t="str">
        <f t="shared" si="178"/>
        <v>Wednesday</v>
      </c>
      <c r="G1038" t="str">
        <f t="shared" si="179"/>
        <v>December</v>
      </c>
      <c r="H1038" t="str">
        <f>VLOOKUP(C1038,Productos!A:B,2,0)</f>
        <v>Producto D</v>
      </c>
      <c r="I1038">
        <f>VLOOKUP(Ventas!C1038,Productos!A:C,3,0)</f>
        <v>14</v>
      </c>
      <c r="J1038">
        <f>VLOOKUP(C1038,Productos!$A$1:$D$11,4,0)</f>
        <v>28</v>
      </c>
      <c r="K1038" s="7" t="str">
        <f>VLOOKUP(D1038,Vendedores!$A$1:$F$5000,6,0)</f>
        <v>Fernandez, Jose</v>
      </c>
      <c r="L1038" s="7">
        <f>VLOOKUP(D1038,Vendedores!$A$1:$E$50000,5,0)</f>
        <v>3055</v>
      </c>
      <c r="M1038">
        <f>VLOOKUP(D1038,Vendedores!A:F,2,FALSE)</f>
        <v>6</v>
      </c>
      <c r="N1038" s="7" t="str">
        <f>VLOOKUP(Ventas!D1038,Vendedores!A:G,7,0)</f>
        <v>Vendedor Ssr</v>
      </c>
      <c r="O1038">
        <f>VLOOKUP(D1038,Vendedores!A:H,8,0)</f>
        <v>2</v>
      </c>
      <c r="P1038" s="18">
        <f t="shared" si="180"/>
        <v>28</v>
      </c>
      <c r="Q1038" s="9">
        <f t="shared" si="176"/>
        <v>14</v>
      </c>
      <c r="R1038" s="9">
        <f t="shared" si="186"/>
        <v>14</v>
      </c>
      <c r="S1038" s="9">
        <f t="shared" si="181"/>
        <v>14</v>
      </c>
      <c r="T1038" s="9">
        <f>VLOOKUP(O1038,Comisiones!A:N,HLOOKUP(G1038,Comisiones!$1:$7,2,0),0)</f>
        <v>0.2</v>
      </c>
      <c r="U1038" s="9">
        <f t="shared" si="177"/>
        <v>392</v>
      </c>
      <c r="V1038" s="9">
        <f t="shared" si="182"/>
        <v>196</v>
      </c>
      <c r="W1038" s="9">
        <f t="shared" si="183"/>
        <v>78.400000000000006</v>
      </c>
      <c r="X1038" s="9">
        <f t="shared" si="184"/>
        <v>117.60000000000002</v>
      </c>
      <c r="Y1038" s="11">
        <f t="shared" si="185"/>
        <v>0.30000000000000004</v>
      </c>
    </row>
    <row r="1039" spans="1:25" x14ac:dyDescent="0.2">
      <c r="A1039" s="2">
        <v>1038</v>
      </c>
      <c r="B1039" s="3">
        <v>45273</v>
      </c>
      <c r="C1039" s="2">
        <v>5</v>
      </c>
      <c r="D1039" s="2">
        <v>17</v>
      </c>
      <c r="E1039" s="2">
        <v>21</v>
      </c>
      <c r="F1039" t="str">
        <f t="shared" si="178"/>
        <v>Wednesday</v>
      </c>
      <c r="G1039" t="str">
        <f t="shared" si="179"/>
        <v>December</v>
      </c>
      <c r="H1039" t="str">
        <f>VLOOKUP(C1039,Productos!A:B,2,0)</f>
        <v>Producto E</v>
      </c>
      <c r="I1039">
        <f>VLOOKUP(Ventas!C1039,Productos!A:C,3,0)</f>
        <v>24</v>
      </c>
      <c r="J1039">
        <f>VLOOKUP(C1039,Productos!$A$1:$D$11,4,0)</f>
        <v>48</v>
      </c>
      <c r="K1039" s="7" t="str">
        <f>VLOOKUP(D1039,Vendedores!$A$1:$F$5000,6,0)</f>
        <v>Messi, Lionel</v>
      </c>
      <c r="L1039" s="7">
        <f>VLOOKUP(D1039,Vendedores!$A$1:$E$50000,5,0)</f>
        <v>8512</v>
      </c>
      <c r="M1039">
        <f>VLOOKUP(D1039,Vendedores!A:F,2,FALSE)</f>
        <v>1</v>
      </c>
      <c r="N1039" s="7" t="str">
        <f>VLOOKUP(Ventas!D1039,Vendedores!A:G,7,0)</f>
        <v>CEO</v>
      </c>
      <c r="O1039">
        <f>VLOOKUP(D1039,Vendedores!A:H,8,0)</f>
        <v>5</v>
      </c>
      <c r="P1039" s="18">
        <f t="shared" si="180"/>
        <v>43.2</v>
      </c>
      <c r="Q1039" s="9">
        <f t="shared" si="176"/>
        <v>24</v>
      </c>
      <c r="R1039" s="9">
        <f t="shared" si="186"/>
        <v>24</v>
      </c>
      <c r="S1039" s="9">
        <f t="shared" si="181"/>
        <v>25.68</v>
      </c>
      <c r="T1039" s="9">
        <f>VLOOKUP(O1039,Comisiones!A:N,HLOOKUP(G1039,Comisiones!$1:$7,2,0),0)</f>
        <v>0.26</v>
      </c>
      <c r="U1039" s="9">
        <f t="shared" si="177"/>
        <v>907.2</v>
      </c>
      <c r="V1039" s="9">
        <f t="shared" si="182"/>
        <v>539.28</v>
      </c>
      <c r="W1039" s="9">
        <f t="shared" si="183"/>
        <v>235.87200000000001</v>
      </c>
      <c r="X1039" s="9">
        <f t="shared" si="184"/>
        <v>132.048</v>
      </c>
      <c r="Y1039" s="11">
        <f t="shared" si="185"/>
        <v>0.14555555555555555</v>
      </c>
    </row>
    <row r="1040" spans="1:25" x14ac:dyDescent="0.2">
      <c r="A1040" s="2">
        <v>1039</v>
      </c>
      <c r="B1040" s="3">
        <v>45274</v>
      </c>
      <c r="C1040" s="2">
        <v>2</v>
      </c>
      <c r="D1040" s="2">
        <v>8</v>
      </c>
      <c r="E1040" s="2">
        <v>17</v>
      </c>
      <c r="F1040" t="str">
        <f t="shared" si="178"/>
        <v>Thursday</v>
      </c>
      <c r="G1040" t="str">
        <f t="shared" si="179"/>
        <v>December</v>
      </c>
      <c r="H1040" t="str">
        <f>VLOOKUP(C1040,Productos!A:B,2,0)</f>
        <v>Producto B</v>
      </c>
      <c r="I1040">
        <f>VLOOKUP(Ventas!C1040,Productos!A:C,3,0)</f>
        <v>14</v>
      </c>
      <c r="J1040">
        <f>VLOOKUP(C1040,Productos!$A$1:$D$11,4,0)</f>
        <v>28</v>
      </c>
      <c r="K1040" s="7" t="str">
        <f>VLOOKUP(D1040,Vendedores!$A$1:$F$5000,6,0)</f>
        <v>Perez, Manuel</v>
      </c>
      <c r="L1040" s="7">
        <f>VLOOKUP(D1040,Vendedores!$A$1:$E$50000,5,0)</f>
        <v>6768</v>
      </c>
      <c r="M1040">
        <f>VLOOKUP(D1040,Vendedores!A:F,2,FALSE)</f>
        <v>3</v>
      </c>
      <c r="N1040" s="7" t="str">
        <f>VLOOKUP(Ventas!D1040,Vendedores!A:G,7,0)</f>
        <v>Gerente</v>
      </c>
      <c r="O1040">
        <f>VLOOKUP(D1040,Vendedores!A:H,8,0)</f>
        <v>3</v>
      </c>
      <c r="P1040" s="18">
        <f t="shared" si="180"/>
        <v>25.2</v>
      </c>
      <c r="Q1040" s="9">
        <f t="shared" si="176"/>
        <v>14</v>
      </c>
      <c r="R1040" s="9">
        <f t="shared" si="186"/>
        <v>14</v>
      </c>
      <c r="S1040" s="9">
        <f t="shared" si="181"/>
        <v>14</v>
      </c>
      <c r="T1040" s="9">
        <f>VLOOKUP(O1040,Comisiones!A:N,HLOOKUP(G1040,Comisiones!$1:$7,2,0),0)</f>
        <v>0.22</v>
      </c>
      <c r="U1040" s="9">
        <f t="shared" si="177"/>
        <v>428.4</v>
      </c>
      <c r="V1040" s="9">
        <f t="shared" si="182"/>
        <v>238</v>
      </c>
      <c r="W1040" s="9">
        <f t="shared" si="183"/>
        <v>94.24799999999999</v>
      </c>
      <c r="X1040" s="9">
        <f t="shared" si="184"/>
        <v>96.151999999999987</v>
      </c>
      <c r="Y1040" s="11">
        <f t="shared" si="185"/>
        <v>0.22444444444444442</v>
      </c>
    </row>
    <row r="1041" spans="1:25" x14ac:dyDescent="0.2">
      <c r="A1041" s="2">
        <v>1040</v>
      </c>
      <c r="B1041" s="3">
        <v>45274</v>
      </c>
      <c r="C1041" s="2">
        <v>8</v>
      </c>
      <c r="D1041" s="2">
        <v>19</v>
      </c>
      <c r="E1041" s="2">
        <v>13</v>
      </c>
      <c r="F1041" t="str">
        <f t="shared" si="178"/>
        <v>Thursday</v>
      </c>
      <c r="G1041" t="str">
        <f t="shared" si="179"/>
        <v>December</v>
      </c>
      <c r="H1041" t="str">
        <f>VLOOKUP(C1041,Productos!A:B,2,0)</f>
        <v>Producto H</v>
      </c>
      <c r="I1041">
        <f>VLOOKUP(Ventas!C1041,Productos!A:C,3,0)</f>
        <v>14</v>
      </c>
      <c r="J1041">
        <f>VLOOKUP(C1041,Productos!$A$1:$D$11,4,0)</f>
        <v>28</v>
      </c>
      <c r="K1041" s="7" t="str">
        <f>VLOOKUP(D1041,Vendedores!$A$1:$F$5000,6,0)</f>
        <v>Rodriguez, Maria</v>
      </c>
      <c r="L1041" s="7">
        <f>VLOOKUP(D1041,Vendedores!$A$1:$E$50000,5,0)</f>
        <v>4862</v>
      </c>
      <c r="M1041">
        <f>VLOOKUP(D1041,Vendedores!A:F,2,FALSE)</f>
        <v>5</v>
      </c>
      <c r="N1041" s="7" t="str">
        <f>VLOOKUP(Ventas!D1041,Vendedores!A:G,7,0)</f>
        <v>Vendedor Sr</v>
      </c>
      <c r="O1041">
        <f>VLOOKUP(D1041,Vendedores!A:H,8,0)</f>
        <v>2</v>
      </c>
      <c r="P1041" s="18">
        <f t="shared" si="180"/>
        <v>28</v>
      </c>
      <c r="Q1041" s="9">
        <f t="shared" si="176"/>
        <v>14</v>
      </c>
      <c r="R1041" s="9">
        <f t="shared" si="186"/>
        <v>14</v>
      </c>
      <c r="S1041" s="9">
        <f t="shared" si="181"/>
        <v>14.98</v>
      </c>
      <c r="T1041" s="9">
        <f>VLOOKUP(O1041,Comisiones!A:N,HLOOKUP(G1041,Comisiones!$1:$7,2,0),0)</f>
        <v>0.2</v>
      </c>
      <c r="U1041" s="9">
        <f t="shared" si="177"/>
        <v>364</v>
      </c>
      <c r="V1041" s="9">
        <f t="shared" si="182"/>
        <v>194.74</v>
      </c>
      <c r="W1041" s="9">
        <f t="shared" si="183"/>
        <v>72.8</v>
      </c>
      <c r="X1041" s="9">
        <f t="shared" si="184"/>
        <v>96.45999999999998</v>
      </c>
      <c r="Y1041" s="11">
        <f t="shared" si="185"/>
        <v>0.26499999999999996</v>
      </c>
    </row>
    <row r="1042" spans="1:25" x14ac:dyDescent="0.2">
      <c r="A1042" s="2">
        <v>1041</v>
      </c>
      <c r="B1042" s="3">
        <v>45274</v>
      </c>
      <c r="C1042" s="2">
        <v>6</v>
      </c>
      <c r="D1042" s="2">
        <v>8</v>
      </c>
      <c r="E1042" s="2">
        <v>13</v>
      </c>
      <c r="F1042" t="str">
        <f t="shared" si="178"/>
        <v>Thursday</v>
      </c>
      <c r="G1042" t="str">
        <f t="shared" si="179"/>
        <v>December</v>
      </c>
      <c r="H1042" t="str">
        <f>VLOOKUP(C1042,Productos!A:B,2,0)</f>
        <v>Producto F</v>
      </c>
      <c r="I1042">
        <f>VLOOKUP(Ventas!C1042,Productos!A:C,3,0)</f>
        <v>16</v>
      </c>
      <c r="J1042">
        <f>VLOOKUP(C1042,Productos!$A$1:$D$11,4,0)</f>
        <v>32</v>
      </c>
      <c r="K1042" s="7" t="str">
        <f>VLOOKUP(D1042,Vendedores!$A$1:$F$5000,6,0)</f>
        <v>Perez, Manuel</v>
      </c>
      <c r="L1042" s="7">
        <f>VLOOKUP(D1042,Vendedores!$A$1:$E$50000,5,0)</f>
        <v>6768</v>
      </c>
      <c r="M1042">
        <f>VLOOKUP(D1042,Vendedores!A:F,2,FALSE)</f>
        <v>3</v>
      </c>
      <c r="N1042" s="7" t="str">
        <f>VLOOKUP(Ventas!D1042,Vendedores!A:G,7,0)</f>
        <v>Gerente</v>
      </c>
      <c r="O1042">
        <f>VLOOKUP(D1042,Vendedores!A:H,8,0)</f>
        <v>3</v>
      </c>
      <c r="P1042" s="18">
        <f t="shared" si="180"/>
        <v>28.8</v>
      </c>
      <c r="Q1042" s="9">
        <f t="shared" si="176"/>
        <v>16</v>
      </c>
      <c r="R1042" s="9">
        <f t="shared" si="186"/>
        <v>16</v>
      </c>
      <c r="S1042" s="9">
        <f t="shared" si="181"/>
        <v>17.12</v>
      </c>
      <c r="T1042" s="9">
        <f>VLOOKUP(O1042,Comisiones!A:N,HLOOKUP(G1042,Comisiones!$1:$7,2,0),0)</f>
        <v>0.22</v>
      </c>
      <c r="U1042" s="9">
        <f t="shared" si="177"/>
        <v>374.40000000000003</v>
      </c>
      <c r="V1042" s="9">
        <f t="shared" si="182"/>
        <v>222.56</v>
      </c>
      <c r="W1042" s="9">
        <f t="shared" si="183"/>
        <v>82.368000000000009</v>
      </c>
      <c r="X1042" s="9">
        <f t="shared" si="184"/>
        <v>69.472000000000037</v>
      </c>
      <c r="Y1042" s="11">
        <f t="shared" si="185"/>
        <v>0.18555555555555564</v>
      </c>
    </row>
    <row r="1043" spans="1:25" x14ac:dyDescent="0.2">
      <c r="A1043" s="2">
        <v>1042</v>
      </c>
      <c r="B1043" s="3">
        <v>45275</v>
      </c>
      <c r="C1043" s="2">
        <v>1</v>
      </c>
      <c r="D1043" s="2">
        <v>1</v>
      </c>
      <c r="E1043" s="2">
        <v>14</v>
      </c>
      <c r="F1043" t="str">
        <f t="shared" si="178"/>
        <v>Friday</v>
      </c>
      <c r="G1043" t="str">
        <f t="shared" si="179"/>
        <v>December</v>
      </c>
      <c r="H1043" t="str">
        <f>VLOOKUP(C1043,Productos!A:B,2,0)</f>
        <v>Producto A</v>
      </c>
      <c r="I1043">
        <f>VLOOKUP(Ventas!C1043,Productos!A:C,3,0)</f>
        <v>10</v>
      </c>
      <c r="J1043">
        <f>VLOOKUP(C1043,Productos!$A$1:$D$11,4,0)</f>
        <v>20</v>
      </c>
      <c r="K1043" s="7" t="str">
        <f>VLOOKUP(D1043,Vendedores!$A$1:$F$5000,6,0)</f>
        <v>Garcia, Juan</v>
      </c>
      <c r="L1043" s="7">
        <f>VLOOKUP(D1043,Vendedores!$A$1:$E$50000,5,0)</f>
        <v>7402</v>
      </c>
      <c r="M1043">
        <f>VLOOKUP(D1043,Vendedores!A:F,2,FALSE)</f>
        <v>7</v>
      </c>
      <c r="N1043" s="7" t="str">
        <f>VLOOKUP(Ventas!D1043,Vendedores!A:G,7,0)</f>
        <v>Vendedor Jr</v>
      </c>
      <c r="O1043">
        <f>VLOOKUP(D1043,Vendedores!A:H,8,0)</f>
        <v>2</v>
      </c>
      <c r="P1043" s="18">
        <f t="shared" si="180"/>
        <v>20</v>
      </c>
      <c r="Q1043" s="9">
        <f t="shared" si="176"/>
        <v>10</v>
      </c>
      <c r="R1043" s="9">
        <f t="shared" si="186"/>
        <v>10</v>
      </c>
      <c r="S1043" s="9">
        <f t="shared" si="181"/>
        <v>10</v>
      </c>
      <c r="T1043" s="9">
        <f>VLOOKUP(O1043,Comisiones!A:N,HLOOKUP(G1043,Comisiones!$1:$7,2,0),0)</f>
        <v>0.2</v>
      </c>
      <c r="U1043" s="9">
        <f t="shared" si="177"/>
        <v>280</v>
      </c>
      <c r="V1043" s="9">
        <f t="shared" si="182"/>
        <v>140</v>
      </c>
      <c r="W1043" s="9">
        <f t="shared" si="183"/>
        <v>56</v>
      </c>
      <c r="X1043" s="9">
        <f t="shared" si="184"/>
        <v>84</v>
      </c>
      <c r="Y1043" s="11">
        <f t="shared" si="185"/>
        <v>0.3</v>
      </c>
    </row>
    <row r="1044" spans="1:25" x14ac:dyDescent="0.2">
      <c r="A1044" s="2">
        <v>1043</v>
      </c>
      <c r="B1044" s="3">
        <v>45275</v>
      </c>
      <c r="C1044" s="2">
        <v>1</v>
      </c>
      <c r="D1044" s="2">
        <v>15</v>
      </c>
      <c r="E1044" s="2">
        <v>15</v>
      </c>
      <c r="F1044" t="str">
        <f t="shared" si="178"/>
        <v>Friday</v>
      </c>
      <c r="G1044" t="str">
        <f t="shared" si="179"/>
        <v>December</v>
      </c>
      <c r="H1044" t="str">
        <f>VLOOKUP(C1044,Productos!A:B,2,0)</f>
        <v>Producto A</v>
      </c>
      <c r="I1044">
        <f>VLOOKUP(Ventas!C1044,Productos!A:C,3,0)</f>
        <v>10</v>
      </c>
      <c r="J1044">
        <f>VLOOKUP(C1044,Productos!$A$1:$D$11,4,0)</f>
        <v>20</v>
      </c>
      <c r="K1044" s="7" t="str">
        <f>VLOOKUP(D1044,Vendedores!$A$1:$F$5000,6,0)</f>
        <v>Gomez, David</v>
      </c>
      <c r="L1044" s="7">
        <f>VLOOKUP(D1044,Vendedores!$A$1:$E$50000,5,0)</f>
        <v>1821</v>
      </c>
      <c r="M1044">
        <f>VLOOKUP(D1044,Vendedores!A:F,2,FALSE)</f>
        <v>8</v>
      </c>
      <c r="N1044" s="7" t="str">
        <f>VLOOKUP(Ventas!D1044,Vendedores!A:G,7,0)</f>
        <v>Pasante</v>
      </c>
      <c r="O1044">
        <f>VLOOKUP(D1044,Vendedores!A:H,8,0)</f>
        <v>1</v>
      </c>
      <c r="P1044" s="18">
        <f t="shared" si="180"/>
        <v>20</v>
      </c>
      <c r="Q1044" s="9">
        <f t="shared" si="176"/>
        <v>10</v>
      </c>
      <c r="R1044" s="9">
        <f t="shared" si="186"/>
        <v>10</v>
      </c>
      <c r="S1044" s="9">
        <f t="shared" si="181"/>
        <v>10</v>
      </c>
      <c r="T1044" s="9">
        <f>VLOOKUP(O1044,Comisiones!A:N,HLOOKUP(G1044,Comisiones!$1:$7,2,0),0)</f>
        <v>0.18</v>
      </c>
      <c r="U1044" s="9">
        <f t="shared" si="177"/>
        <v>300</v>
      </c>
      <c r="V1044" s="9">
        <f t="shared" si="182"/>
        <v>150</v>
      </c>
      <c r="W1044" s="9">
        <f t="shared" si="183"/>
        <v>54</v>
      </c>
      <c r="X1044" s="9">
        <f t="shared" si="184"/>
        <v>96</v>
      </c>
      <c r="Y1044" s="11">
        <f t="shared" si="185"/>
        <v>0.32</v>
      </c>
    </row>
    <row r="1045" spans="1:25" x14ac:dyDescent="0.2">
      <c r="A1045" s="2">
        <v>1044</v>
      </c>
      <c r="B1045" s="3">
        <v>45275</v>
      </c>
      <c r="C1045" s="2">
        <v>10</v>
      </c>
      <c r="D1045" s="2">
        <v>20</v>
      </c>
      <c r="E1045" s="2">
        <v>12</v>
      </c>
      <c r="F1045" t="str">
        <f t="shared" si="178"/>
        <v>Friday</v>
      </c>
      <c r="G1045" t="str">
        <f t="shared" si="179"/>
        <v>December</v>
      </c>
      <c r="H1045" t="str">
        <f>VLOOKUP(C1045,Productos!A:B,2,0)</f>
        <v>Producto J</v>
      </c>
      <c r="I1045">
        <f>VLOOKUP(Ventas!C1045,Productos!A:C,3,0)</f>
        <v>29</v>
      </c>
      <c r="J1045">
        <f>VLOOKUP(C1045,Productos!$A$1:$D$11,4,0)</f>
        <v>58</v>
      </c>
      <c r="K1045" s="7" t="str">
        <f>VLOOKUP(D1045,Vendedores!$A$1:$F$5000,6,0)</f>
        <v>Gonzalez, Carmen</v>
      </c>
      <c r="L1045" s="7">
        <f>VLOOKUP(D1045,Vendedores!$A$1:$E$50000,5,0)</f>
        <v>3522</v>
      </c>
      <c r="M1045">
        <f>VLOOKUP(D1045,Vendedores!A:F,2,FALSE)</f>
        <v>6</v>
      </c>
      <c r="N1045" s="7" t="str">
        <f>VLOOKUP(Ventas!D1045,Vendedores!A:G,7,0)</f>
        <v>Vendedor Ssr</v>
      </c>
      <c r="O1045">
        <f>VLOOKUP(D1045,Vendedores!A:H,8,0)</f>
        <v>2</v>
      </c>
      <c r="P1045" s="18">
        <f t="shared" si="180"/>
        <v>58</v>
      </c>
      <c r="Q1045" s="9">
        <f t="shared" si="176"/>
        <v>29</v>
      </c>
      <c r="R1045" s="9">
        <f t="shared" si="186"/>
        <v>31.900000000000002</v>
      </c>
      <c r="S1045" s="9">
        <f t="shared" si="181"/>
        <v>29</v>
      </c>
      <c r="T1045" s="9">
        <f>VLOOKUP(O1045,Comisiones!A:N,HLOOKUP(G1045,Comisiones!$1:$7,2,0),0)</f>
        <v>0.2</v>
      </c>
      <c r="U1045" s="9">
        <f t="shared" si="177"/>
        <v>696</v>
      </c>
      <c r="V1045" s="9">
        <f t="shared" si="182"/>
        <v>348</v>
      </c>
      <c r="W1045" s="9">
        <f t="shared" si="183"/>
        <v>139.20000000000002</v>
      </c>
      <c r="X1045" s="9">
        <f t="shared" si="184"/>
        <v>208.79999999999995</v>
      </c>
      <c r="Y1045" s="11">
        <f t="shared" si="185"/>
        <v>0.29999999999999993</v>
      </c>
    </row>
    <row r="1046" spans="1:25" x14ac:dyDescent="0.2">
      <c r="A1046" s="2">
        <v>1045</v>
      </c>
      <c r="B1046" s="3">
        <v>45276</v>
      </c>
      <c r="C1046" s="2">
        <v>2</v>
      </c>
      <c r="D1046" s="2">
        <v>27</v>
      </c>
      <c r="E1046" s="2">
        <v>12</v>
      </c>
      <c r="F1046" t="str">
        <f t="shared" si="178"/>
        <v>Saturday</v>
      </c>
      <c r="G1046" t="str">
        <f t="shared" si="179"/>
        <v>December</v>
      </c>
      <c r="H1046" t="str">
        <f>VLOOKUP(C1046,Productos!A:B,2,0)</f>
        <v>Producto B</v>
      </c>
      <c r="I1046">
        <f>VLOOKUP(Ventas!C1046,Productos!A:C,3,0)</f>
        <v>14</v>
      </c>
      <c r="J1046">
        <f>VLOOKUP(C1046,Productos!$A$1:$D$11,4,0)</f>
        <v>28</v>
      </c>
      <c r="K1046" s="7" t="str">
        <f>VLOOKUP(D1046,Vendedores!$A$1:$F$5000,6,0)</f>
        <v>Martin, Antonio</v>
      </c>
      <c r="L1046" s="7">
        <f>VLOOKUP(D1046,Vendedores!$A$1:$E$50000,5,0)</f>
        <v>1057</v>
      </c>
      <c r="M1046">
        <f>VLOOKUP(D1046,Vendedores!A:F,2,FALSE)</f>
        <v>8</v>
      </c>
      <c r="N1046" s="7" t="str">
        <f>VLOOKUP(Ventas!D1046,Vendedores!A:G,7,0)</f>
        <v>Pasante</v>
      </c>
      <c r="O1046">
        <f>VLOOKUP(D1046,Vendedores!A:H,8,0)</f>
        <v>1</v>
      </c>
      <c r="P1046" s="18">
        <f t="shared" si="180"/>
        <v>28</v>
      </c>
      <c r="Q1046" s="9">
        <f t="shared" si="176"/>
        <v>14</v>
      </c>
      <c r="R1046" s="9">
        <f t="shared" si="186"/>
        <v>14</v>
      </c>
      <c r="S1046" s="9">
        <f t="shared" si="181"/>
        <v>14</v>
      </c>
      <c r="T1046" s="9">
        <f>VLOOKUP(O1046,Comisiones!A:N,HLOOKUP(G1046,Comisiones!$1:$7,2,0),0)</f>
        <v>0.18</v>
      </c>
      <c r="U1046" s="9">
        <f t="shared" si="177"/>
        <v>336</v>
      </c>
      <c r="V1046" s="9">
        <f t="shared" si="182"/>
        <v>168</v>
      </c>
      <c r="W1046" s="9">
        <f t="shared" si="183"/>
        <v>60.48</v>
      </c>
      <c r="X1046" s="9">
        <f t="shared" si="184"/>
        <v>107.52000000000001</v>
      </c>
      <c r="Y1046" s="11">
        <f t="shared" si="185"/>
        <v>0.32</v>
      </c>
    </row>
    <row r="1047" spans="1:25" x14ac:dyDescent="0.2">
      <c r="A1047" s="2">
        <v>1046</v>
      </c>
      <c r="B1047" s="3">
        <v>45276</v>
      </c>
      <c r="C1047" s="2">
        <v>1</v>
      </c>
      <c r="D1047" s="2">
        <v>35</v>
      </c>
      <c r="E1047" s="2">
        <v>18</v>
      </c>
      <c r="F1047" t="str">
        <f t="shared" si="178"/>
        <v>Saturday</v>
      </c>
      <c r="G1047" t="str">
        <f t="shared" si="179"/>
        <v>December</v>
      </c>
      <c r="H1047" t="str">
        <f>VLOOKUP(C1047,Productos!A:B,2,0)</f>
        <v>Producto A</v>
      </c>
      <c r="I1047">
        <f>VLOOKUP(Ventas!C1047,Productos!A:C,3,0)</f>
        <v>10</v>
      </c>
      <c r="J1047">
        <f>VLOOKUP(C1047,Productos!$A$1:$D$11,4,0)</f>
        <v>20</v>
      </c>
      <c r="K1047" s="7" t="str">
        <f>VLOOKUP(D1047,Vendedores!$A$1:$F$5000,6,0)</f>
        <v>Garcia, David</v>
      </c>
      <c r="L1047" s="7">
        <f>VLOOKUP(D1047,Vendedores!$A$1:$E$50000,5,0)</f>
        <v>2383</v>
      </c>
      <c r="M1047">
        <f>VLOOKUP(D1047,Vendedores!A:F,2,FALSE)</f>
        <v>7</v>
      </c>
      <c r="N1047" s="7" t="str">
        <f>VLOOKUP(Ventas!D1047,Vendedores!A:G,7,0)</f>
        <v>Vendedor Jr</v>
      </c>
      <c r="O1047">
        <f>VLOOKUP(D1047,Vendedores!A:H,8,0)</f>
        <v>2</v>
      </c>
      <c r="P1047" s="18">
        <f t="shared" si="180"/>
        <v>20</v>
      </c>
      <c r="Q1047" s="9">
        <f t="shared" si="176"/>
        <v>10</v>
      </c>
      <c r="R1047" s="9">
        <f t="shared" si="186"/>
        <v>10</v>
      </c>
      <c r="S1047" s="9">
        <f t="shared" si="181"/>
        <v>10</v>
      </c>
      <c r="T1047" s="9">
        <f>VLOOKUP(O1047,Comisiones!A:N,HLOOKUP(G1047,Comisiones!$1:$7,2,0),0)</f>
        <v>0.2</v>
      </c>
      <c r="U1047" s="9">
        <f t="shared" si="177"/>
        <v>360</v>
      </c>
      <c r="V1047" s="9">
        <f t="shared" si="182"/>
        <v>180</v>
      </c>
      <c r="W1047" s="9">
        <f t="shared" si="183"/>
        <v>72</v>
      </c>
      <c r="X1047" s="9">
        <f t="shared" si="184"/>
        <v>108</v>
      </c>
      <c r="Y1047" s="11">
        <f t="shared" si="185"/>
        <v>0.3</v>
      </c>
    </row>
    <row r="1048" spans="1:25" x14ac:dyDescent="0.2">
      <c r="A1048" s="2">
        <v>1047</v>
      </c>
      <c r="B1048" s="3">
        <v>45276</v>
      </c>
      <c r="C1048" s="2">
        <v>1</v>
      </c>
      <c r="D1048" s="2">
        <v>31</v>
      </c>
      <c r="E1048" s="2">
        <v>13</v>
      </c>
      <c r="F1048" t="str">
        <f t="shared" si="178"/>
        <v>Saturday</v>
      </c>
      <c r="G1048" t="str">
        <f t="shared" si="179"/>
        <v>December</v>
      </c>
      <c r="H1048" t="str">
        <f>VLOOKUP(C1048,Productos!A:B,2,0)</f>
        <v>Producto A</v>
      </c>
      <c r="I1048">
        <f>VLOOKUP(Ventas!C1048,Productos!A:C,3,0)</f>
        <v>10</v>
      </c>
      <c r="J1048">
        <f>VLOOKUP(C1048,Productos!$A$1:$D$11,4,0)</f>
        <v>20</v>
      </c>
      <c r="K1048" s="7" t="str">
        <f>VLOOKUP(D1048,Vendedores!$A$1:$F$5000,6,0)</f>
        <v>Fernandez, Isabel</v>
      </c>
      <c r="L1048" s="7">
        <f>VLOOKUP(D1048,Vendedores!$A$1:$E$50000,5,0)</f>
        <v>2227</v>
      </c>
      <c r="M1048">
        <f>VLOOKUP(D1048,Vendedores!A:F,2,FALSE)</f>
        <v>7</v>
      </c>
      <c r="N1048" s="7" t="str">
        <f>VLOOKUP(Ventas!D1048,Vendedores!A:G,7,0)</f>
        <v>Vendedor Jr</v>
      </c>
      <c r="O1048">
        <f>VLOOKUP(D1048,Vendedores!A:H,8,0)</f>
        <v>2</v>
      </c>
      <c r="P1048" s="18">
        <f t="shared" si="180"/>
        <v>20</v>
      </c>
      <c r="Q1048" s="9">
        <f t="shared" si="176"/>
        <v>10</v>
      </c>
      <c r="R1048" s="9">
        <f t="shared" si="186"/>
        <v>10</v>
      </c>
      <c r="S1048" s="9">
        <f t="shared" si="181"/>
        <v>10</v>
      </c>
      <c r="T1048" s="9">
        <f>VLOOKUP(O1048,Comisiones!A:N,HLOOKUP(G1048,Comisiones!$1:$7,2,0),0)</f>
        <v>0.2</v>
      </c>
      <c r="U1048" s="9">
        <f t="shared" si="177"/>
        <v>260</v>
      </c>
      <c r="V1048" s="9">
        <f t="shared" si="182"/>
        <v>130</v>
      </c>
      <c r="W1048" s="9">
        <f t="shared" si="183"/>
        <v>52</v>
      </c>
      <c r="X1048" s="9">
        <f t="shared" si="184"/>
        <v>78</v>
      </c>
      <c r="Y1048" s="11">
        <f t="shared" si="185"/>
        <v>0.3</v>
      </c>
    </row>
    <row r="1049" spans="1:25" x14ac:dyDescent="0.2">
      <c r="A1049" s="2">
        <v>1048</v>
      </c>
      <c r="B1049" s="3">
        <v>45277</v>
      </c>
      <c r="C1049" s="2">
        <v>4</v>
      </c>
      <c r="D1049" s="2">
        <v>1</v>
      </c>
      <c r="E1049" s="2">
        <v>11</v>
      </c>
      <c r="F1049" t="str">
        <f t="shared" si="178"/>
        <v>Sunday</v>
      </c>
      <c r="G1049" t="str">
        <f t="shared" si="179"/>
        <v>December</v>
      </c>
      <c r="H1049" t="str">
        <f>VLOOKUP(C1049,Productos!A:B,2,0)</f>
        <v>Producto D</v>
      </c>
      <c r="I1049">
        <f>VLOOKUP(Ventas!C1049,Productos!A:C,3,0)</f>
        <v>14</v>
      </c>
      <c r="J1049">
        <f>VLOOKUP(C1049,Productos!$A$1:$D$11,4,0)</f>
        <v>28</v>
      </c>
      <c r="K1049" s="7" t="str">
        <f>VLOOKUP(D1049,Vendedores!$A$1:$F$5000,6,0)</f>
        <v>Garcia, Juan</v>
      </c>
      <c r="L1049" s="7">
        <f>VLOOKUP(D1049,Vendedores!$A$1:$E$50000,5,0)</f>
        <v>7402</v>
      </c>
      <c r="M1049">
        <f>VLOOKUP(D1049,Vendedores!A:F,2,FALSE)</f>
        <v>7</v>
      </c>
      <c r="N1049" s="7" t="str">
        <f>VLOOKUP(Ventas!D1049,Vendedores!A:G,7,0)</f>
        <v>Vendedor Jr</v>
      </c>
      <c r="O1049">
        <f>VLOOKUP(D1049,Vendedores!A:H,8,0)</f>
        <v>2</v>
      </c>
      <c r="P1049" s="18">
        <f t="shared" si="180"/>
        <v>33.6</v>
      </c>
      <c r="Q1049" s="9">
        <f t="shared" si="176"/>
        <v>14</v>
      </c>
      <c r="R1049" s="9">
        <f t="shared" si="186"/>
        <v>14</v>
      </c>
      <c r="S1049" s="9">
        <f t="shared" si="181"/>
        <v>14</v>
      </c>
      <c r="T1049" s="9">
        <f>VLOOKUP(O1049,Comisiones!A:N,HLOOKUP(G1049,Comisiones!$1:$7,2,0),0)</f>
        <v>0.2</v>
      </c>
      <c r="U1049" s="9">
        <f t="shared" si="177"/>
        <v>369.6</v>
      </c>
      <c r="V1049" s="9">
        <f t="shared" si="182"/>
        <v>154</v>
      </c>
      <c r="W1049" s="9">
        <f t="shared" si="183"/>
        <v>73.92</v>
      </c>
      <c r="X1049" s="9">
        <f t="shared" si="184"/>
        <v>141.68</v>
      </c>
      <c r="Y1049" s="11">
        <f t="shared" si="185"/>
        <v>0.3833333333333333</v>
      </c>
    </row>
    <row r="1050" spans="1:25" x14ac:dyDescent="0.2">
      <c r="A1050" s="2">
        <v>1049</v>
      </c>
      <c r="B1050" s="3">
        <v>45277</v>
      </c>
      <c r="C1050" s="2">
        <v>1</v>
      </c>
      <c r="D1050" s="2">
        <v>1</v>
      </c>
      <c r="E1050" s="2">
        <v>10</v>
      </c>
      <c r="F1050" t="str">
        <f t="shared" si="178"/>
        <v>Sunday</v>
      </c>
      <c r="G1050" t="str">
        <f t="shared" si="179"/>
        <v>December</v>
      </c>
      <c r="H1050" t="str">
        <f>VLOOKUP(C1050,Productos!A:B,2,0)</f>
        <v>Producto A</v>
      </c>
      <c r="I1050">
        <f>VLOOKUP(Ventas!C1050,Productos!A:C,3,0)</f>
        <v>10</v>
      </c>
      <c r="J1050">
        <f>VLOOKUP(C1050,Productos!$A$1:$D$11,4,0)</f>
        <v>20</v>
      </c>
      <c r="K1050" s="7" t="str">
        <f>VLOOKUP(D1050,Vendedores!$A$1:$F$5000,6,0)</f>
        <v>Garcia, Juan</v>
      </c>
      <c r="L1050" s="7">
        <f>VLOOKUP(D1050,Vendedores!$A$1:$E$50000,5,0)</f>
        <v>7402</v>
      </c>
      <c r="M1050">
        <f>VLOOKUP(D1050,Vendedores!A:F,2,FALSE)</f>
        <v>7</v>
      </c>
      <c r="N1050" s="7" t="str">
        <f>VLOOKUP(Ventas!D1050,Vendedores!A:G,7,0)</f>
        <v>Vendedor Jr</v>
      </c>
      <c r="O1050">
        <f>VLOOKUP(D1050,Vendedores!A:H,8,0)</f>
        <v>2</v>
      </c>
      <c r="P1050" s="18">
        <f t="shared" si="180"/>
        <v>24</v>
      </c>
      <c r="Q1050" s="9">
        <f t="shared" si="176"/>
        <v>10</v>
      </c>
      <c r="R1050" s="9">
        <f t="shared" si="186"/>
        <v>10</v>
      </c>
      <c r="S1050" s="9">
        <f t="shared" si="181"/>
        <v>10</v>
      </c>
      <c r="T1050" s="9">
        <f>VLOOKUP(O1050,Comisiones!A:N,HLOOKUP(G1050,Comisiones!$1:$7,2,0),0)</f>
        <v>0.2</v>
      </c>
      <c r="U1050" s="9">
        <f t="shared" si="177"/>
        <v>240</v>
      </c>
      <c r="V1050" s="9">
        <f t="shared" si="182"/>
        <v>100</v>
      </c>
      <c r="W1050" s="9">
        <f t="shared" si="183"/>
        <v>48</v>
      </c>
      <c r="X1050" s="9">
        <f t="shared" si="184"/>
        <v>92</v>
      </c>
      <c r="Y1050" s="11">
        <f t="shared" si="185"/>
        <v>0.38333333333333336</v>
      </c>
    </row>
    <row r="1051" spans="1:25" x14ac:dyDescent="0.2">
      <c r="A1051" s="2">
        <v>1050</v>
      </c>
      <c r="B1051" s="3">
        <v>45277</v>
      </c>
      <c r="C1051" s="2">
        <v>6</v>
      </c>
      <c r="D1051" s="2">
        <v>36</v>
      </c>
      <c r="E1051" s="2">
        <v>13</v>
      </c>
      <c r="F1051" t="str">
        <f t="shared" si="178"/>
        <v>Sunday</v>
      </c>
      <c r="G1051" t="str">
        <f t="shared" si="179"/>
        <v>December</v>
      </c>
      <c r="H1051" t="str">
        <f>VLOOKUP(C1051,Productos!A:B,2,0)</f>
        <v>Producto F</v>
      </c>
      <c r="I1051">
        <f>VLOOKUP(Ventas!C1051,Productos!A:C,3,0)</f>
        <v>16</v>
      </c>
      <c r="J1051">
        <f>VLOOKUP(C1051,Productos!$A$1:$D$11,4,0)</f>
        <v>32</v>
      </c>
      <c r="K1051" s="7" t="str">
        <f>VLOOKUP(D1051,Vendedores!$A$1:$F$5000,6,0)</f>
        <v>Rodriguez, Francisco</v>
      </c>
      <c r="L1051" s="7">
        <f>VLOOKUP(D1051,Vendedores!$A$1:$E$50000,5,0)</f>
        <v>1898</v>
      </c>
      <c r="M1051">
        <f>VLOOKUP(D1051,Vendedores!A:F,2,FALSE)</f>
        <v>8</v>
      </c>
      <c r="N1051" s="7" t="str">
        <f>VLOOKUP(Ventas!D1051,Vendedores!A:G,7,0)</f>
        <v>Pasante</v>
      </c>
      <c r="O1051">
        <f>VLOOKUP(D1051,Vendedores!A:H,8,0)</f>
        <v>1</v>
      </c>
      <c r="P1051" s="18">
        <f t="shared" si="180"/>
        <v>38.4</v>
      </c>
      <c r="Q1051" s="9">
        <f t="shared" si="176"/>
        <v>16</v>
      </c>
      <c r="R1051" s="9">
        <f t="shared" si="186"/>
        <v>16</v>
      </c>
      <c r="S1051" s="9">
        <f t="shared" si="181"/>
        <v>17.12</v>
      </c>
      <c r="T1051" s="9">
        <f>VLOOKUP(O1051,Comisiones!A:N,HLOOKUP(G1051,Comisiones!$1:$7,2,0),0)</f>
        <v>0.18</v>
      </c>
      <c r="U1051" s="9">
        <f t="shared" si="177"/>
        <v>499.2</v>
      </c>
      <c r="V1051" s="9">
        <f t="shared" si="182"/>
        <v>222.56</v>
      </c>
      <c r="W1051" s="9">
        <f t="shared" si="183"/>
        <v>89.855999999999995</v>
      </c>
      <c r="X1051" s="9">
        <f t="shared" si="184"/>
        <v>186.78399999999999</v>
      </c>
      <c r="Y1051" s="11">
        <f t="shared" si="185"/>
        <v>0.37416666666666665</v>
      </c>
    </row>
    <row r="1052" spans="1:25" x14ac:dyDescent="0.2">
      <c r="A1052" s="2">
        <v>1051</v>
      </c>
      <c r="B1052" s="3">
        <v>45278</v>
      </c>
      <c r="C1052" s="2">
        <v>4</v>
      </c>
      <c r="D1052" s="2">
        <v>10</v>
      </c>
      <c r="E1052" s="2">
        <v>18</v>
      </c>
      <c r="F1052" t="str">
        <f t="shared" si="178"/>
        <v>Monday</v>
      </c>
      <c r="G1052" t="str">
        <f t="shared" si="179"/>
        <v>December</v>
      </c>
      <c r="H1052" t="str">
        <f>VLOOKUP(C1052,Productos!A:B,2,0)</f>
        <v>Producto D</v>
      </c>
      <c r="I1052">
        <f>VLOOKUP(Ventas!C1052,Productos!A:C,3,0)</f>
        <v>14</v>
      </c>
      <c r="J1052">
        <f>VLOOKUP(C1052,Productos!$A$1:$D$11,4,0)</f>
        <v>28</v>
      </c>
      <c r="K1052" s="7" t="str">
        <f>VLOOKUP(D1052,Vendedores!$A$1:$F$5000,6,0)</f>
        <v>Martin, Francisco</v>
      </c>
      <c r="L1052" s="7">
        <f>VLOOKUP(D1052,Vendedores!$A$1:$E$50000,5,0)</f>
        <v>4384</v>
      </c>
      <c r="M1052">
        <f>VLOOKUP(D1052,Vendedores!A:F,2,FALSE)</f>
        <v>5</v>
      </c>
      <c r="N1052" s="7" t="str">
        <f>VLOOKUP(Ventas!D1052,Vendedores!A:G,7,0)</f>
        <v>Vendedor Sr</v>
      </c>
      <c r="O1052">
        <f>VLOOKUP(D1052,Vendedores!A:H,8,0)</f>
        <v>2</v>
      </c>
      <c r="P1052" s="18">
        <f t="shared" si="180"/>
        <v>28</v>
      </c>
      <c r="Q1052" s="9">
        <f t="shared" si="176"/>
        <v>14</v>
      </c>
      <c r="R1052" s="9">
        <f t="shared" si="186"/>
        <v>14</v>
      </c>
      <c r="S1052" s="9">
        <f t="shared" si="181"/>
        <v>14</v>
      </c>
      <c r="T1052" s="9">
        <f>VLOOKUP(O1052,Comisiones!A:N,HLOOKUP(G1052,Comisiones!$1:$7,2,0),0)</f>
        <v>0.2</v>
      </c>
      <c r="U1052" s="9">
        <f t="shared" si="177"/>
        <v>504</v>
      </c>
      <c r="V1052" s="9">
        <f t="shared" si="182"/>
        <v>252</v>
      </c>
      <c r="W1052" s="9">
        <f t="shared" si="183"/>
        <v>100.80000000000001</v>
      </c>
      <c r="X1052" s="9">
        <f t="shared" si="184"/>
        <v>151.19999999999999</v>
      </c>
      <c r="Y1052" s="11">
        <f t="shared" si="185"/>
        <v>0.3</v>
      </c>
    </row>
    <row r="1053" spans="1:25" x14ac:dyDescent="0.2">
      <c r="A1053" s="2">
        <v>1052</v>
      </c>
      <c r="B1053" s="3">
        <v>45278</v>
      </c>
      <c r="C1053" s="2">
        <v>9</v>
      </c>
      <c r="D1053" s="2">
        <v>34</v>
      </c>
      <c r="E1053" s="2">
        <v>14</v>
      </c>
      <c r="F1053" t="str">
        <f t="shared" si="178"/>
        <v>Monday</v>
      </c>
      <c r="G1053" t="str">
        <f t="shared" si="179"/>
        <v>December</v>
      </c>
      <c r="H1053" t="str">
        <f>VLOOKUP(C1053,Productos!A:B,2,0)</f>
        <v>Producto I</v>
      </c>
      <c r="I1053">
        <f>VLOOKUP(Ventas!C1053,Productos!A:C,3,0)</f>
        <v>26</v>
      </c>
      <c r="J1053">
        <f>VLOOKUP(C1053,Productos!$A$1:$D$11,4,0)</f>
        <v>52</v>
      </c>
      <c r="K1053" s="7" t="str">
        <f>VLOOKUP(D1053,Vendedores!$A$1:$F$5000,6,0)</f>
        <v>Lopez, Teresa</v>
      </c>
      <c r="L1053" s="7">
        <f>VLOOKUP(D1053,Vendedores!$A$1:$E$50000,5,0)</f>
        <v>3680</v>
      </c>
      <c r="M1053">
        <f>VLOOKUP(D1053,Vendedores!A:F,2,FALSE)</f>
        <v>6</v>
      </c>
      <c r="N1053" s="7" t="str">
        <f>VLOOKUP(Ventas!D1053,Vendedores!A:G,7,0)</f>
        <v>Vendedor Ssr</v>
      </c>
      <c r="O1053">
        <f>VLOOKUP(D1053,Vendedores!A:H,8,0)</f>
        <v>2</v>
      </c>
      <c r="P1053" s="18">
        <f t="shared" si="180"/>
        <v>52</v>
      </c>
      <c r="Q1053" s="9">
        <f t="shared" si="176"/>
        <v>26</v>
      </c>
      <c r="R1053" s="9">
        <f t="shared" si="186"/>
        <v>28.6</v>
      </c>
      <c r="S1053" s="9">
        <f t="shared" si="181"/>
        <v>26</v>
      </c>
      <c r="T1053" s="9">
        <f>VLOOKUP(O1053,Comisiones!A:N,HLOOKUP(G1053,Comisiones!$1:$7,2,0),0)</f>
        <v>0.2</v>
      </c>
      <c r="U1053" s="9">
        <f t="shared" si="177"/>
        <v>728</v>
      </c>
      <c r="V1053" s="9">
        <f t="shared" si="182"/>
        <v>364</v>
      </c>
      <c r="W1053" s="9">
        <f t="shared" si="183"/>
        <v>145.6</v>
      </c>
      <c r="X1053" s="9">
        <f t="shared" si="184"/>
        <v>218.39999999999998</v>
      </c>
      <c r="Y1053" s="11">
        <f t="shared" si="185"/>
        <v>0.3</v>
      </c>
    </row>
    <row r="1054" spans="1:25" x14ac:dyDescent="0.2">
      <c r="A1054" s="2">
        <v>1053</v>
      </c>
      <c r="B1054" s="3">
        <v>45278</v>
      </c>
      <c r="C1054" s="2">
        <v>8</v>
      </c>
      <c r="D1054" s="2">
        <v>22</v>
      </c>
      <c r="E1054" s="2">
        <v>16</v>
      </c>
      <c r="F1054" t="str">
        <f t="shared" si="178"/>
        <v>Monday</v>
      </c>
      <c r="G1054" t="str">
        <f t="shared" si="179"/>
        <v>December</v>
      </c>
      <c r="H1054" t="str">
        <f>VLOOKUP(C1054,Productos!A:B,2,0)</f>
        <v>Producto H</v>
      </c>
      <c r="I1054">
        <f>VLOOKUP(Ventas!C1054,Productos!A:C,3,0)</f>
        <v>14</v>
      </c>
      <c r="J1054">
        <f>VLOOKUP(C1054,Productos!$A$1:$D$11,4,0)</f>
        <v>28</v>
      </c>
      <c r="K1054" s="7" t="str">
        <f>VLOOKUP(D1054,Vendedores!$A$1:$F$5000,6,0)</f>
        <v>Lopez, Ana</v>
      </c>
      <c r="L1054" s="7">
        <f>VLOOKUP(D1054,Vendedores!$A$1:$E$50000,5,0)</f>
        <v>1601</v>
      </c>
      <c r="M1054">
        <f>VLOOKUP(D1054,Vendedores!A:F,2,FALSE)</f>
        <v>8</v>
      </c>
      <c r="N1054" s="7" t="str">
        <f>VLOOKUP(Ventas!D1054,Vendedores!A:G,7,0)</f>
        <v>Pasante</v>
      </c>
      <c r="O1054">
        <f>VLOOKUP(D1054,Vendedores!A:H,8,0)</f>
        <v>1</v>
      </c>
      <c r="P1054" s="18">
        <f t="shared" si="180"/>
        <v>28</v>
      </c>
      <c r="Q1054" s="9">
        <f t="shared" si="176"/>
        <v>14</v>
      </c>
      <c r="R1054" s="9">
        <f t="shared" si="186"/>
        <v>14</v>
      </c>
      <c r="S1054" s="9">
        <f t="shared" si="181"/>
        <v>14.98</v>
      </c>
      <c r="T1054" s="9">
        <f>VLOOKUP(O1054,Comisiones!A:N,HLOOKUP(G1054,Comisiones!$1:$7,2,0),0)</f>
        <v>0.18</v>
      </c>
      <c r="U1054" s="9">
        <f t="shared" si="177"/>
        <v>448</v>
      </c>
      <c r="V1054" s="9">
        <f t="shared" si="182"/>
        <v>239.68</v>
      </c>
      <c r="W1054" s="9">
        <f t="shared" si="183"/>
        <v>80.64</v>
      </c>
      <c r="X1054" s="9">
        <f t="shared" si="184"/>
        <v>127.68</v>
      </c>
      <c r="Y1054" s="11">
        <f t="shared" si="185"/>
        <v>0.28500000000000003</v>
      </c>
    </row>
    <row r="1055" spans="1:25" x14ac:dyDescent="0.2">
      <c r="A1055" s="2">
        <v>1054</v>
      </c>
      <c r="B1055" s="3">
        <v>45279</v>
      </c>
      <c r="C1055" s="2">
        <v>3</v>
      </c>
      <c r="D1055" s="2">
        <v>4</v>
      </c>
      <c r="E1055" s="2">
        <v>9</v>
      </c>
      <c r="F1055" t="str">
        <f t="shared" si="178"/>
        <v>Tuesday</v>
      </c>
      <c r="G1055" t="str">
        <f t="shared" si="179"/>
        <v>December</v>
      </c>
      <c r="H1055" t="str">
        <f>VLOOKUP(C1055,Productos!A:B,2,0)</f>
        <v>Producto C</v>
      </c>
      <c r="I1055">
        <f>VLOOKUP(Ventas!C1055,Productos!A:C,3,0)</f>
        <v>23</v>
      </c>
      <c r="J1055">
        <f>VLOOKUP(C1055,Productos!$A$1:$D$11,4,0)</f>
        <v>46</v>
      </c>
      <c r="K1055" s="7" t="str">
        <f>VLOOKUP(D1055,Vendedores!$A$1:$F$5000,6,0)</f>
        <v>Fernandez, Isabel</v>
      </c>
      <c r="L1055" s="7">
        <f>VLOOKUP(D1055,Vendedores!$A$1:$E$50000,5,0)</f>
        <v>4345</v>
      </c>
      <c r="M1055">
        <f>VLOOKUP(D1055,Vendedores!A:F,2,FALSE)</f>
        <v>5</v>
      </c>
      <c r="N1055" s="7" t="str">
        <f>VLOOKUP(Ventas!D1055,Vendedores!A:G,7,0)</f>
        <v>Vendedor Sr</v>
      </c>
      <c r="O1055">
        <f>VLOOKUP(D1055,Vendedores!A:H,8,0)</f>
        <v>2</v>
      </c>
      <c r="P1055" s="18">
        <f t="shared" si="180"/>
        <v>46</v>
      </c>
      <c r="Q1055" s="9">
        <f t="shared" si="176"/>
        <v>23</v>
      </c>
      <c r="R1055" s="9">
        <f t="shared" si="186"/>
        <v>23</v>
      </c>
      <c r="S1055" s="9">
        <f t="shared" si="181"/>
        <v>23</v>
      </c>
      <c r="T1055" s="9">
        <f>VLOOKUP(O1055,Comisiones!A:N,HLOOKUP(G1055,Comisiones!$1:$7,2,0),0)</f>
        <v>0.2</v>
      </c>
      <c r="U1055" s="9">
        <f t="shared" si="177"/>
        <v>414</v>
      </c>
      <c r="V1055" s="9">
        <f t="shared" si="182"/>
        <v>207</v>
      </c>
      <c r="W1055" s="9">
        <f t="shared" si="183"/>
        <v>82.800000000000011</v>
      </c>
      <c r="X1055" s="9">
        <f t="shared" si="184"/>
        <v>124.19999999999999</v>
      </c>
      <c r="Y1055" s="11">
        <f t="shared" si="185"/>
        <v>0.3</v>
      </c>
    </row>
    <row r="1056" spans="1:25" x14ac:dyDescent="0.2">
      <c r="A1056" s="2">
        <v>1055</v>
      </c>
      <c r="B1056" s="3">
        <v>45279</v>
      </c>
      <c r="C1056" s="2">
        <v>5</v>
      </c>
      <c r="D1056" s="2">
        <v>18</v>
      </c>
      <c r="E1056" s="2">
        <v>20</v>
      </c>
      <c r="F1056" t="str">
        <f t="shared" si="178"/>
        <v>Tuesday</v>
      </c>
      <c r="G1056" t="str">
        <f t="shared" si="179"/>
        <v>December</v>
      </c>
      <c r="H1056" t="str">
        <f>VLOOKUP(C1056,Productos!A:B,2,0)</f>
        <v>Producto E</v>
      </c>
      <c r="I1056">
        <f>VLOOKUP(Ventas!C1056,Productos!A:C,3,0)</f>
        <v>24</v>
      </c>
      <c r="J1056">
        <f>VLOOKUP(C1056,Productos!$A$1:$D$11,4,0)</f>
        <v>48</v>
      </c>
      <c r="K1056" s="7" t="str">
        <f>VLOOKUP(D1056,Vendedores!$A$1:$F$5000,6,0)</f>
        <v>Garcia, Jose</v>
      </c>
      <c r="L1056" s="7">
        <f>VLOOKUP(D1056,Vendedores!$A$1:$E$50000,5,0)</f>
        <v>5194</v>
      </c>
      <c r="M1056">
        <f>VLOOKUP(D1056,Vendedores!A:F,2,FALSE)</f>
        <v>4</v>
      </c>
      <c r="N1056" s="7" t="str">
        <f>VLOOKUP(Ventas!D1056,Vendedores!A:G,7,0)</f>
        <v>Jefe</v>
      </c>
      <c r="O1056">
        <f>VLOOKUP(D1056,Vendedores!A:H,8,0)</f>
        <v>3</v>
      </c>
      <c r="P1056" s="18">
        <f t="shared" si="180"/>
        <v>48</v>
      </c>
      <c r="Q1056" s="9">
        <f t="shared" si="176"/>
        <v>24</v>
      </c>
      <c r="R1056" s="9">
        <f t="shared" si="186"/>
        <v>24</v>
      </c>
      <c r="S1056" s="9">
        <f t="shared" si="181"/>
        <v>25.68</v>
      </c>
      <c r="T1056" s="9">
        <f>VLOOKUP(O1056,Comisiones!A:N,HLOOKUP(G1056,Comisiones!$1:$7,2,0),0)</f>
        <v>0.22</v>
      </c>
      <c r="U1056" s="9">
        <f t="shared" si="177"/>
        <v>960</v>
      </c>
      <c r="V1056" s="9">
        <f t="shared" si="182"/>
        <v>513.6</v>
      </c>
      <c r="W1056" s="9">
        <f t="shared" si="183"/>
        <v>211.2</v>
      </c>
      <c r="X1056" s="9">
        <f t="shared" si="184"/>
        <v>235.20000000000005</v>
      </c>
      <c r="Y1056" s="11">
        <f t="shared" si="185"/>
        <v>0.24500000000000005</v>
      </c>
    </row>
    <row r="1057" spans="1:25" x14ac:dyDescent="0.2">
      <c r="A1057" s="2">
        <v>1056</v>
      </c>
      <c r="B1057" s="3">
        <v>45279</v>
      </c>
      <c r="C1057" s="2">
        <v>8</v>
      </c>
      <c r="D1057" s="2">
        <v>39</v>
      </c>
      <c r="E1057" s="2">
        <v>18</v>
      </c>
      <c r="F1057" t="str">
        <f t="shared" si="178"/>
        <v>Tuesday</v>
      </c>
      <c r="G1057" t="str">
        <f t="shared" si="179"/>
        <v>December</v>
      </c>
      <c r="H1057" t="str">
        <f>VLOOKUP(C1057,Productos!A:B,2,0)</f>
        <v>Producto H</v>
      </c>
      <c r="I1057">
        <f>VLOOKUP(Ventas!C1057,Productos!A:C,3,0)</f>
        <v>14</v>
      </c>
      <c r="J1057">
        <f>VLOOKUP(C1057,Productos!$A$1:$D$11,4,0)</f>
        <v>28</v>
      </c>
      <c r="K1057" s="7" t="str">
        <f>VLOOKUP(D1057,Vendedores!$A$1:$F$5000,6,0)</f>
        <v>Gomez, Maria</v>
      </c>
      <c r="L1057" s="7">
        <f>VLOOKUP(D1057,Vendedores!$A$1:$E$50000,5,0)</f>
        <v>2483</v>
      </c>
      <c r="M1057">
        <f>VLOOKUP(D1057,Vendedores!A:F,2,FALSE)</f>
        <v>7</v>
      </c>
      <c r="N1057" s="7" t="str">
        <f>VLOOKUP(Ventas!D1057,Vendedores!A:G,7,0)</f>
        <v>Vendedor Jr</v>
      </c>
      <c r="O1057">
        <f>VLOOKUP(D1057,Vendedores!A:H,8,0)</f>
        <v>2</v>
      </c>
      <c r="P1057" s="18">
        <f t="shared" si="180"/>
        <v>28</v>
      </c>
      <c r="Q1057" s="9">
        <f t="shared" si="176"/>
        <v>14</v>
      </c>
      <c r="R1057" s="9">
        <f t="shared" si="186"/>
        <v>14</v>
      </c>
      <c r="S1057" s="9">
        <f t="shared" si="181"/>
        <v>14.98</v>
      </c>
      <c r="T1057" s="9">
        <f>VLOOKUP(O1057,Comisiones!A:N,HLOOKUP(G1057,Comisiones!$1:$7,2,0),0)</f>
        <v>0.2</v>
      </c>
      <c r="U1057" s="9">
        <f t="shared" si="177"/>
        <v>504</v>
      </c>
      <c r="V1057" s="9">
        <f t="shared" si="182"/>
        <v>269.64</v>
      </c>
      <c r="W1057" s="9">
        <f t="shared" si="183"/>
        <v>100.80000000000001</v>
      </c>
      <c r="X1057" s="9">
        <f t="shared" si="184"/>
        <v>133.56</v>
      </c>
      <c r="Y1057" s="11">
        <f t="shared" si="185"/>
        <v>0.26500000000000001</v>
      </c>
    </row>
    <row r="1058" spans="1:25" x14ac:dyDescent="0.2">
      <c r="A1058" s="2">
        <v>1057</v>
      </c>
      <c r="B1058" s="3">
        <v>45280</v>
      </c>
      <c r="C1058" s="2">
        <v>3</v>
      </c>
      <c r="D1058" s="2">
        <v>36</v>
      </c>
      <c r="E1058" s="2">
        <v>17</v>
      </c>
      <c r="F1058" t="str">
        <f t="shared" si="178"/>
        <v>Wednesday</v>
      </c>
      <c r="G1058" t="str">
        <f t="shared" si="179"/>
        <v>December</v>
      </c>
      <c r="H1058" t="str">
        <f>VLOOKUP(C1058,Productos!A:B,2,0)</f>
        <v>Producto C</v>
      </c>
      <c r="I1058">
        <f>VLOOKUP(Ventas!C1058,Productos!A:C,3,0)</f>
        <v>23</v>
      </c>
      <c r="J1058">
        <f>VLOOKUP(C1058,Productos!$A$1:$D$11,4,0)</f>
        <v>46</v>
      </c>
      <c r="K1058" s="7" t="str">
        <f>VLOOKUP(D1058,Vendedores!$A$1:$F$5000,6,0)</f>
        <v>Rodriguez, Francisco</v>
      </c>
      <c r="L1058" s="7">
        <f>VLOOKUP(D1058,Vendedores!$A$1:$E$50000,5,0)</f>
        <v>1898</v>
      </c>
      <c r="M1058">
        <f>VLOOKUP(D1058,Vendedores!A:F,2,FALSE)</f>
        <v>8</v>
      </c>
      <c r="N1058" s="7" t="str">
        <f>VLOOKUP(Ventas!D1058,Vendedores!A:G,7,0)</f>
        <v>Pasante</v>
      </c>
      <c r="O1058">
        <f>VLOOKUP(D1058,Vendedores!A:H,8,0)</f>
        <v>1</v>
      </c>
      <c r="P1058" s="18">
        <f t="shared" si="180"/>
        <v>46</v>
      </c>
      <c r="Q1058" s="9">
        <f t="shared" si="176"/>
        <v>23</v>
      </c>
      <c r="R1058" s="9">
        <f t="shared" si="186"/>
        <v>23</v>
      </c>
      <c r="S1058" s="9">
        <f t="shared" si="181"/>
        <v>23</v>
      </c>
      <c r="T1058" s="9">
        <f>VLOOKUP(O1058,Comisiones!A:N,HLOOKUP(G1058,Comisiones!$1:$7,2,0),0)</f>
        <v>0.18</v>
      </c>
      <c r="U1058" s="9">
        <f t="shared" si="177"/>
        <v>782</v>
      </c>
      <c r="V1058" s="9">
        <f t="shared" si="182"/>
        <v>391</v>
      </c>
      <c r="W1058" s="9">
        <f t="shared" si="183"/>
        <v>140.76</v>
      </c>
      <c r="X1058" s="9">
        <f t="shared" si="184"/>
        <v>250.24</v>
      </c>
      <c r="Y1058" s="11">
        <f t="shared" si="185"/>
        <v>0.32</v>
      </c>
    </row>
    <row r="1059" spans="1:25" x14ac:dyDescent="0.2">
      <c r="A1059" s="2">
        <v>1058</v>
      </c>
      <c r="B1059" s="3">
        <v>45280</v>
      </c>
      <c r="C1059" s="2">
        <v>4</v>
      </c>
      <c r="D1059" s="2">
        <v>29</v>
      </c>
      <c r="E1059" s="2">
        <v>16</v>
      </c>
      <c r="F1059" t="str">
        <f t="shared" si="178"/>
        <v>Wednesday</v>
      </c>
      <c r="G1059" t="str">
        <f t="shared" si="179"/>
        <v>December</v>
      </c>
      <c r="H1059" t="str">
        <f>VLOOKUP(C1059,Productos!A:B,2,0)</f>
        <v>Producto D</v>
      </c>
      <c r="I1059">
        <f>VLOOKUP(Ventas!C1059,Productos!A:C,3,0)</f>
        <v>14</v>
      </c>
      <c r="J1059">
        <f>VLOOKUP(C1059,Productos!$A$1:$D$11,4,0)</f>
        <v>28</v>
      </c>
      <c r="K1059" s="7" t="str">
        <f>VLOOKUP(D1059,Vendedores!$A$1:$F$5000,6,0)</f>
        <v>Rodriguez, Jose</v>
      </c>
      <c r="L1059" s="7">
        <f>VLOOKUP(D1059,Vendedores!$A$1:$E$50000,5,0)</f>
        <v>4645</v>
      </c>
      <c r="M1059">
        <f>VLOOKUP(D1059,Vendedores!A:F,2,FALSE)</f>
        <v>5</v>
      </c>
      <c r="N1059" s="7" t="str">
        <f>VLOOKUP(Ventas!D1059,Vendedores!A:G,7,0)</f>
        <v>Vendedor Sr</v>
      </c>
      <c r="O1059">
        <f>VLOOKUP(D1059,Vendedores!A:H,8,0)</f>
        <v>2</v>
      </c>
      <c r="P1059" s="18">
        <f t="shared" si="180"/>
        <v>28</v>
      </c>
      <c r="Q1059" s="9">
        <f t="shared" si="176"/>
        <v>14</v>
      </c>
      <c r="R1059" s="9">
        <f t="shared" si="186"/>
        <v>14</v>
      </c>
      <c r="S1059" s="9">
        <f t="shared" si="181"/>
        <v>14</v>
      </c>
      <c r="T1059" s="9">
        <f>VLOOKUP(O1059,Comisiones!A:N,HLOOKUP(G1059,Comisiones!$1:$7,2,0),0)</f>
        <v>0.2</v>
      </c>
      <c r="U1059" s="9">
        <f t="shared" si="177"/>
        <v>448</v>
      </c>
      <c r="V1059" s="9">
        <f t="shared" si="182"/>
        <v>224</v>
      </c>
      <c r="W1059" s="9">
        <f t="shared" si="183"/>
        <v>89.600000000000009</v>
      </c>
      <c r="X1059" s="9">
        <f t="shared" si="184"/>
        <v>134.39999999999998</v>
      </c>
      <c r="Y1059" s="11">
        <f t="shared" si="185"/>
        <v>0.29999999999999993</v>
      </c>
    </row>
    <row r="1060" spans="1:25" x14ac:dyDescent="0.2">
      <c r="A1060" s="2">
        <v>1059</v>
      </c>
      <c r="B1060" s="3">
        <v>45280</v>
      </c>
      <c r="C1060" s="2">
        <v>7</v>
      </c>
      <c r="D1060" s="2">
        <v>6</v>
      </c>
      <c r="E1060" s="2">
        <v>20</v>
      </c>
      <c r="F1060" t="str">
        <f t="shared" si="178"/>
        <v>Wednesday</v>
      </c>
      <c r="G1060" t="str">
        <f t="shared" si="179"/>
        <v>December</v>
      </c>
      <c r="H1060" t="str">
        <f>VLOOKUP(C1060,Productos!A:B,2,0)</f>
        <v>Producto G</v>
      </c>
      <c r="I1060">
        <f>VLOOKUP(Ventas!C1060,Productos!A:C,3,0)</f>
        <v>17</v>
      </c>
      <c r="J1060">
        <f>VLOOKUP(C1060,Productos!$A$1:$D$11,4,0)</f>
        <v>34</v>
      </c>
      <c r="K1060" s="7" t="str">
        <f>VLOOKUP(D1060,Vendedores!$A$1:$F$5000,6,0)</f>
        <v>Martinez, Pilar</v>
      </c>
      <c r="L1060" s="7">
        <f>VLOOKUP(D1060,Vendedores!$A$1:$E$50000,5,0)</f>
        <v>2700</v>
      </c>
      <c r="M1060">
        <f>VLOOKUP(D1060,Vendedores!A:F,2,FALSE)</f>
        <v>2</v>
      </c>
      <c r="N1060" s="7" t="str">
        <f>VLOOKUP(Ventas!D1060,Vendedores!A:G,7,0)</f>
        <v>Director</v>
      </c>
      <c r="O1060">
        <f>VLOOKUP(D1060,Vendedores!A:H,8,0)</f>
        <v>4</v>
      </c>
      <c r="P1060" s="18">
        <f t="shared" si="180"/>
        <v>30.6</v>
      </c>
      <c r="Q1060" s="9">
        <f t="shared" si="176"/>
        <v>17</v>
      </c>
      <c r="R1060" s="9">
        <f t="shared" si="186"/>
        <v>17</v>
      </c>
      <c r="S1060" s="9">
        <f t="shared" si="181"/>
        <v>18.190000000000001</v>
      </c>
      <c r="T1060" s="9">
        <f>VLOOKUP(O1060,Comisiones!A:N,HLOOKUP(G1060,Comisiones!$1:$7,2,0),0)</f>
        <v>0.24</v>
      </c>
      <c r="U1060" s="9">
        <f t="shared" si="177"/>
        <v>612</v>
      </c>
      <c r="V1060" s="9">
        <f t="shared" si="182"/>
        <v>363.8</v>
      </c>
      <c r="W1060" s="9">
        <f t="shared" si="183"/>
        <v>146.88</v>
      </c>
      <c r="X1060" s="9">
        <f t="shared" si="184"/>
        <v>101.32</v>
      </c>
      <c r="Y1060" s="11">
        <f t="shared" si="185"/>
        <v>0.16555555555555554</v>
      </c>
    </row>
    <row r="1061" spans="1:25" x14ac:dyDescent="0.2">
      <c r="A1061" s="2">
        <v>1060</v>
      </c>
      <c r="B1061" s="3">
        <v>45281</v>
      </c>
      <c r="C1061" s="2">
        <v>7</v>
      </c>
      <c r="D1061" s="2">
        <v>39</v>
      </c>
      <c r="E1061" s="2">
        <v>12</v>
      </c>
      <c r="F1061" t="str">
        <f t="shared" si="178"/>
        <v>Thursday</v>
      </c>
      <c r="G1061" t="str">
        <f t="shared" si="179"/>
        <v>December</v>
      </c>
      <c r="H1061" t="str">
        <f>VLOOKUP(C1061,Productos!A:B,2,0)</f>
        <v>Producto G</v>
      </c>
      <c r="I1061">
        <f>VLOOKUP(Ventas!C1061,Productos!A:C,3,0)</f>
        <v>17</v>
      </c>
      <c r="J1061">
        <f>VLOOKUP(C1061,Productos!$A$1:$D$11,4,0)</f>
        <v>34</v>
      </c>
      <c r="K1061" s="7" t="str">
        <f>VLOOKUP(D1061,Vendedores!$A$1:$F$5000,6,0)</f>
        <v>Gomez, Maria</v>
      </c>
      <c r="L1061" s="7">
        <f>VLOOKUP(D1061,Vendedores!$A$1:$E$50000,5,0)</f>
        <v>2483</v>
      </c>
      <c r="M1061">
        <f>VLOOKUP(D1061,Vendedores!A:F,2,FALSE)</f>
        <v>7</v>
      </c>
      <c r="N1061" s="7" t="str">
        <f>VLOOKUP(Ventas!D1061,Vendedores!A:G,7,0)</f>
        <v>Vendedor Jr</v>
      </c>
      <c r="O1061">
        <f>VLOOKUP(D1061,Vendedores!A:H,8,0)</f>
        <v>2</v>
      </c>
      <c r="P1061" s="18">
        <f t="shared" si="180"/>
        <v>34</v>
      </c>
      <c r="Q1061" s="9">
        <f t="shared" si="176"/>
        <v>17</v>
      </c>
      <c r="R1061" s="9">
        <f t="shared" si="186"/>
        <v>17</v>
      </c>
      <c r="S1061" s="9">
        <f t="shared" si="181"/>
        <v>18.190000000000001</v>
      </c>
      <c r="T1061" s="9">
        <f>VLOOKUP(O1061,Comisiones!A:N,HLOOKUP(G1061,Comisiones!$1:$7,2,0),0)</f>
        <v>0.2</v>
      </c>
      <c r="U1061" s="9">
        <f t="shared" si="177"/>
        <v>408</v>
      </c>
      <c r="V1061" s="9">
        <f t="shared" si="182"/>
        <v>218.28000000000003</v>
      </c>
      <c r="W1061" s="9">
        <f t="shared" si="183"/>
        <v>81.600000000000009</v>
      </c>
      <c r="X1061" s="9">
        <f t="shared" si="184"/>
        <v>108.11999999999995</v>
      </c>
      <c r="Y1061" s="11">
        <f t="shared" si="185"/>
        <v>0.26499999999999985</v>
      </c>
    </row>
    <row r="1062" spans="1:25" x14ac:dyDescent="0.2">
      <c r="A1062" s="2">
        <v>1061</v>
      </c>
      <c r="B1062" s="3">
        <v>45281</v>
      </c>
      <c r="C1062" s="2">
        <v>1</v>
      </c>
      <c r="D1062" s="2">
        <v>28</v>
      </c>
      <c r="E1062" s="2">
        <v>17</v>
      </c>
      <c r="F1062" t="str">
        <f t="shared" si="178"/>
        <v>Thursday</v>
      </c>
      <c r="G1062" t="str">
        <f t="shared" si="179"/>
        <v>December</v>
      </c>
      <c r="H1062" t="str">
        <f>VLOOKUP(C1062,Productos!A:B,2,0)</f>
        <v>Producto A</v>
      </c>
      <c r="I1062">
        <f>VLOOKUP(Ventas!C1062,Productos!A:C,3,0)</f>
        <v>10</v>
      </c>
      <c r="J1062">
        <f>VLOOKUP(C1062,Productos!$A$1:$D$11,4,0)</f>
        <v>20</v>
      </c>
      <c r="K1062" s="7" t="str">
        <f>VLOOKUP(D1062,Vendedores!$A$1:$F$5000,6,0)</f>
        <v>Garcia, Manuel</v>
      </c>
      <c r="L1062" s="7">
        <f>VLOOKUP(D1062,Vendedores!$A$1:$E$50000,5,0)</f>
        <v>5249</v>
      </c>
      <c r="M1062">
        <f>VLOOKUP(D1062,Vendedores!A:F,2,FALSE)</f>
        <v>4</v>
      </c>
      <c r="N1062" s="7" t="str">
        <f>VLOOKUP(Ventas!D1062,Vendedores!A:G,7,0)</f>
        <v>Jefe</v>
      </c>
      <c r="O1062">
        <f>VLOOKUP(D1062,Vendedores!A:H,8,0)</f>
        <v>3</v>
      </c>
      <c r="P1062" s="18">
        <f t="shared" si="180"/>
        <v>20</v>
      </c>
      <c r="Q1062" s="9">
        <f t="shared" si="176"/>
        <v>10</v>
      </c>
      <c r="R1062" s="9">
        <f t="shared" si="186"/>
        <v>10</v>
      </c>
      <c r="S1062" s="9">
        <f t="shared" si="181"/>
        <v>10</v>
      </c>
      <c r="T1062" s="9">
        <f>VLOOKUP(O1062,Comisiones!A:N,HLOOKUP(G1062,Comisiones!$1:$7,2,0),0)</f>
        <v>0.22</v>
      </c>
      <c r="U1062" s="9">
        <f t="shared" si="177"/>
        <v>340</v>
      </c>
      <c r="V1062" s="9">
        <f t="shared" si="182"/>
        <v>170</v>
      </c>
      <c r="W1062" s="9">
        <f t="shared" si="183"/>
        <v>74.8</v>
      </c>
      <c r="X1062" s="9">
        <f t="shared" si="184"/>
        <v>95.199999999999989</v>
      </c>
      <c r="Y1062" s="11">
        <f t="shared" si="185"/>
        <v>0.27999999999999997</v>
      </c>
    </row>
    <row r="1063" spans="1:25" x14ac:dyDescent="0.2">
      <c r="A1063" s="2">
        <v>1062</v>
      </c>
      <c r="B1063" s="3">
        <v>45281</v>
      </c>
      <c r="C1063" s="2">
        <v>9</v>
      </c>
      <c r="D1063" s="2">
        <v>21</v>
      </c>
      <c r="E1063" s="2">
        <v>16</v>
      </c>
      <c r="F1063" t="str">
        <f t="shared" si="178"/>
        <v>Thursday</v>
      </c>
      <c r="G1063" t="str">
        <f t="shared" si="179"/>
        <v>December</v>
      </c>
      <c r="H1063" t="str">
        <f>VLOOKUP(C1063,Productos!A:B,2,0)</f>
        <v>Producto I</v>
      </c>
      <c r="I1063">
        <f>VLOOKUP(Ventas!C1063,Productos!A:C,3,0)</f>
        <v>26</v>
      </c>
      <c r="J1063">
        <f>VLOOKUP(C1063,Productos!$A$1:$D$11,4,0)</f>
        <v>52</v>
      </c>
      <c r="K1063" s="7" t="str">
        <f>VLOOKUP(D1063,Vendedores!$A$1:$F$5000,6,0)</f>
        <v>Fernandez, Juan</v>
      </c>
      <c r="L1063" s="7">
        <f>VLOOKUP(D1063,Vendedores!$A$1:$E$50000,5,0)</f>
        <v>2616</v>
      </c>
      <c r="M1063">
        <f>VLOOKUP(D1063,Vendedores!A:F,2,FALSE)</f>
        <v>7</v>
      </c>
      <c r="N1063" s="7" t="str">
        <f>VLOOKUP(Ventas!D1063,Vendedores!A:G,7,0)</f>
        <v>Vendedor Jr</v>
      </c>
      <c r="O1063">
        <f>VLOOKUP(D1063,Vendedores!A:H,8,0)</f>
        <v>2</v>
      </c>
      <c r="P1063" s="18">
        <f t="shared" si="180"/>
        <v>52</v>
      </c>
      <c r="Q1063" s="9">
        <f t="shared" si="176"/>
        <v>26</v>
      </c>
      <c r="R1063" s="9">
        <f t="shared" si="186"/>
        <v>28.6</v>
      </c>
      <c r="S1063" s="9">
        <f t="shared" si="181"/>
        <v>26</v>
      </c>
      <c r="T1063" s="9">
        <f>VLOOKUP(O1063,Comisiones!A:N,HLOOKUP(G1063,Comisiones!$1:$7,2,0),0)</f>
        <v>0.2</v>
      </c>
      <c r="U1063" s="9">
        <f t="shared" si="177"/>
        <v>832</v>
      </c>
      <c r="V1063" s="9">
        <f t="shared" si="182"/>
        <v>416</v>
      </c>
      <c r="W1063" s="9">
        <f t="shared" si="183"/>
        <v>166.4</v>
      </c>
      <c r="X1063" s="9">
        <f t="shared" si="184"/>
        <v>249.60000000000002</v>
      </c>
      <c r="Y1063" s="11">
        <f t="shared" si="185"/>
        <v>0.30000000000000004</v>
      </c>
    </row>
    <row r="1064" spans="1:25" x14ac:dyDescent="0.2">
      <c r="A1064" s="2">
        <v>1063</v>
      </c>
      <c r="B1064" s="3">
        <v>45282</v>
      </c>
      <c r="C1064" s="2">
        <v>2</v>
      </c>
      <c r="D1064" s="2">
        <v>13</v>
      </c>
      <c r="E1064" s="2">
        <v>16</v>
      </c>
      <c r="F1064" t="str">
        <f t="shared" si="178"/>
        <v>Friday</v>
      </c>
      <c r="G1064" t="str">
        <f t="shared" si="179"/>
        <v>December</v>
      </c>
      <c r="H1064" t="str">
        <f>VLOOKUP(C1064,Productos!A:B,2,0)</f>
        <v>Producto B</v>
      </c>
      <c r="I1064">
        <f>VLOOKUP(Ventas!C1064,Productos!A:C,3,0)</f>
        <v>14</v>
      </c>
      <c r="J1064">
        <f>VLOOKUP(C1064,Productos!$A$1:$D$11,4,0)</f>
        <v>28</v>
      </c>
      <c r="K1064" s="7" t="str">
        <f>VLOOKUP(D1064,Vendedores!$A$1:$F$5000,6,0)</f>
        <v>Gonzalez, Josefa</v>
      </c>
      <c r="L1064" s="7">
        <f>VLOOKUP(D1064,Vendedores!$A$1:$E$50000,5,0)</f>
        <v>1830</v>
      </c>
      <c r="M1064">
        <f>VLOOKUP(D1064,Vendedores!A:F,2,FALSE)</f>
        <v>8</v>
      </c>
      <c r="N1064" s="7" t="str">
        <f>VLOOKUP(Ventas!D1064,Vendedores!A:G,7,0)</f>
        <v>Pasante</v>
      </c>
      <c r="O1064">
        <f>VLOOKUP(D1064,Vendedores!A:H,8,0)</f>
        <v>1</v>
      </c>
      <c r="P1064" s="18">
        <f t="shared" si="180"/>
        <v>28</v>
      </c>
      <c r="Q1064" s="9">
        <f t="shared" si="176"/>
        <v>14</v>
      </c>
      <c r="R1064" s="9">
        <f t="shared" si="186"/>
        <v>14</v>
      </c>
      <c r="S1064" s="9">
        <f t="shared" si="181"/>
        <v>14</v>
      </c>
      <c r="T1064" s="9">
        <f>VLOOKUP(O1064,Comisiones!A:N,HLOOKUP(G1064,Comisiones!$1:$7,2,0),0)</f>
        <v>0.18</v>
      </c>
      <c r="U1064" s="9">
        <f t="shared" si="177"/>
        <v>448</v>
      </c>
      <c r="V1064" s="9">
        <f t="shared" si="182"/>
        <v>224</v>
      </c>
      <c r="W1064" s="9">
        <f t="shared" si="183"/>
        <v>80.64</v>
      </c>
      <c r="X1064" s="9">
        <f t="shared" si="184"/>
        <v>143.36000000000001</v>
      </c>
      <c r="Y1064" s="11">
        <f t="shared" si="185"/>
        <v>0.32</v>
      </c>
    </row>
    <row r="1065" spans="1:25" x14ac:dyDescent="0.2">
      <c r="A1065" s="2">
        <v>1064</v>
      </c>
      <c r="B1065" s="3">
        <v>45282</v>
      </c>
      <c r="C1065" s="2">
        <v>5</v>
      </c>
      <c r="D1065" s="2">
        <v>36</v>
      </c>
      <c r="E1065" s="2">
        <v>15</v>
      </c>
      <c r="F1065" t="str">
        <f t="shared" si="178"/>
        <v>Friday</v>
      </c>
      <c r="G1065" t="str">
        <f t="shared" si="179"/>
        <v>December</v>
      </c>
      <c r="H1065" t="str">
        <f>VLOOKUP(C1065,Productos!A:B,2,0)</f>
        <v>Producto E</v>
      </c>
      <c r="I1065">
        <f>VLOOKUP(Ventas!C1065,Productos!A:C,3,0)</f>
        <v>24</v>
      </c>
      <c r="J1065">
        <f>VLOOKUP(C1065,Productos!$A$1:$D$11,4,0)</f>
        <v>48</v>
      </c>
      <c r="K1065" s="7" t="str">
        <f>VLOOKUP(D1065,Vendedores!$A$1:$F$5000,6,0)</f>
        <v>Rodriguez, Francisco</v>
      </c>
      <c r="L1065" s="7">
        <f>VLOOKUP(D1065,Vendedores!$A$1:$E$50000,5,0)</f>
        <v>1898</v>
      </c>
      <c r="M1065">
        <f>VLOOKUP(D1065,Vendedores!A:F,2,FALSE)</f>
        <v>8</v>
      </c>
      <c r="N1065" s="7" t="str">
        <f>VLOOKUP(Ventas!D1065,Vendedores!A:G,7,0)</f>
        <v>Pasante</v>
      </c>
      <c r="O1065">
        <f>VLOOKUP(D1065,Vendedores!A:H,8,0)</f>
        <v>1</v>
      </c>
      <c r="P1065" s="18">
        <f t="shared" si="180"/>
        <v>48</v>
      </c>
      <c r="Q1065" s="9">
        <f t="shared" si="176"/>
        <v>24</v>
      </c>
      <c r="R1065" s="9">
        <f t="shared" si="186"/>
        <v>24</v>
      </c>
      <c r="S1065" s="9">
        <f t="shared" si="181"/>
        <v>25.68</v>
      </c>
      <c r="T1065" s="9">
        <f>VLOOKUP(O1065,Comisiones!A:N,HLOOKUP(G1065,Comisiones!$1:$7,2,0),0)</f>
        <v>0.18</v>
      </c>
      <c r="U1065" s="9">
        <f t="shared" si="177"/>
        <v>720</v>
      </c>
      <c r="V1065" s="9">
        <f t="shared" si="182"/>
        <v>385.2</v>
      </c>
      <c r="W1065" s="9">
        <f t="shared" si="183"/>
        <v>129.6</v>
      </c>
      <c r="X1065" s="9">
        <f t="shared" si="184"/>
        <v>205.20000000000005</v>
      </c>
      <c r="Y1065" s="11">
        <f t="shared" si="185"/>
        <v>0.28500000000000009</v>
      </c>
    </row>
    <row r="1066" spans="1:25" x14ac:dyDescent="0.2">
      <c r="A1066" s="2">
        <v>1065</v>
      </c>
      <c r="B1066" s="3">
        <v>45282</v>
      </c>
      <c r="C1066" s="2">
        <v>10</v>
      </c>
      <c r="D1066" s="2">
        <v>9</v>
      </c>
      <c r="E1066" s="2">
        <v>14</v>
      </c>
      <c r="F1066" t="str">
        <f t="shared" si="178"/>
        <v>Friday</v>
      </c>
      <c r="G1066" t="str">
        <f t="shared" si="179"/>
        <v>December</v>
      </c>
      <c r="H1066" t="str">
        <f>VLOOKUP(C1066,Productos!A:B,2,0)</f>
        <v>Producto J</v>
      </c>
      <c r="I1066">
        <f>VLOOKUP(Ventas!C1066,Productos!A:C,3,0)</f>
        <v>29</v>
      </c>
      <c r="J1066">
        <f>VLOOKUP(C1066,Productos!$A$1:$D$11,4,0)</f>
        <v>58</v>
      </c>
      <c r="K1066" s="7" t="str">
        <f>VLOOKUP(D1066,Vendedores!$A$1:$F$5000,6,0)</f>
        <v>Gomez, Jose</v>
      </c>
      <c r="L1066" s="7">
        <f>VLOOKUP(D1066,Vendedores!$A$1:$E$50000,5,0)</f>
        <v>5400</v>
      </c>
      <c r="M1066">
        <f>VLOOKUP(D1066,Vendedores!A:F,2,FALSE)</f>
        <v>4</v>
      </c>
      <c r="N1066" s="7" t="str">
        <f>VLOOKUP(Ventas!D1066,Vendedores!A:G,7,0)</f>
        <v>Jefe</v>
      </c>
      <c r="O1066">
        <f>VLOOKUP(D1066,Vendedores!A:H,8,0)</f>
        <v>3</v>
      </c>
      <c r="P1066" s="18">
        <f t="shared" si="180"/>
        <v>58</v>
      </c>
      <c r="Q1066" s="9">
        <f t="shared" si="176"/>
        <v>29</v>
      </c>
      <c r="R1066" s="9">
        <f t="shared" si="186"/>
        <v>31.900000000000002</v>
      </c>
      <c r="S1066" s="9">
        <f t="shared" si="181"/>
        <v>29</v>
      </c>
      <c r="T1066" s="9">
        <f>VLOOKUP(O1066,Comisiones!A:N,HLOOKUP(G1066,Comisiones!$1:$7,2,0),0)</f>
        <v>0.22</v>
      </c>
      <c r="U1066" s="9">
        <f t="shared" si="177"/>
        <v>812</v>
      </c>
      <c r="V1066" s="9">
        <f t="shared" si="182"/>
        <v>406</v>
      </c>
      <c r="W1066" s="9">
        <f t="shared" si="183"/>
        <v>178.64000000000001</v>
      </c>
      <c r="X1066" s="9">
        <f t="shared" si="184"/>
        <v>227.36</v>
      </c>
      <c r="Y1066" s="11">
        <f t="shared" si="185"/>
        <v>0.28000000000000003</v>
      </c>
    </row>
    <row r="1067" spans="1:25" x14ac:dyDescent="0.2">
      <c r="A1067" s="2">
        <v>1066</v>
      </c>
      <c r="B1067" s="3">
        <v>45283</v>
      </c>
      <c r="C1067" s="2">
        <v>9</v>
      </c>
      <c r="D1067" s="2">
        <v>2</v>
      </c>
      <c r="E1067" s="2">
        <v>17</v>
      </c>
      <c r="F1067" t="str">
        <f t="shared" si="178"/>
        <v>Saturday</v>
      </c>
      <c r="G1067" t="str">
        <f t="shared" si="179"/>
        <v>December</v>
      </c>
      <c r="H1067" t="str">
        <f>VLOOKUP(C1067,Productos!A:B,2,0)</f>
        <v>Producto I</v>
      </c>
      <c r="I1067">
        <f>VLOOKUP(Ventas!C1067,Productos!A:C,3,0)</f>
        <v>26</v>
      </c>
      <c r="J1067">
        <f>VLOOKUP(C1067,Productos!$A$1:$D$11,4,0)</f>
        <v>52</v>
      </c>
      <c r="K1067" s="7" t="str">
        <f>VLOOKUP(D1067,Vendedores!$A$1:$F$5000,6,0)</f>
        <v>Rodriguez, Ana</v>
      </c>
      <c r="L1067" s="7">
        <f>VLOOKUP(D1067,Vendedores!$A$1:$E$50000,5,0)</f>
        <v>6979</v>
      </c>
      <c r="M1067">
        <f>VLOOKUP(D1067,Vendedores!A:F,2,FALSE)</f>
        <v>3</v>
      </c>
      <c r="N1067" s="7" t="str">
        <f>VLOOKUP(Ventas!D1067,Vendedores!A:G,7,0)</f>
        <v>Gerente</v>
      </c>
      <c r="O1067">
        <f>VLOOKUP(D1067,Vendedores!A:H,8,0)</f>
        <v>3</v>
      </c>
      <c r="P1067" s="18">
        <f t="shared" si="180"/>
        <v>46.800000000000004</v>
      </c>
      <c r="Q1067" s="9">
        <f t="shared" si="176"/>
        <v>26</v>
      </c>
      <c r="R1067" s="9">
        <f t="shared" si="186"/>
        <v>28.6</v>
      </c>
      <c r="S1067" s="9">
        <f t="shared" si="181"/>
        <v>26</v>
      </c>
      <c r="T1067" s="9">
        <f>VLOOKUP(O1067,Comisiones!A:N,HLOOKUP(G1067,Comisiones!$1:$7,2,0),0)</f>
        <v>0.22</v>
      </c>
      <c r="U1067" s="9">
        <f t="shared" si="177"/>
        <v>795.6</v>
      </c>
      <c r="V1067" s="9">
        <f t="shared" si="182"/>
        <v>442</v>
      </c>
      <c r="W1067" s="9">
        <f t="shared" si="183"/>
        <v>175.03200000000001</v>
      </c>
      <c r="X1067" s="9">
        <f t="shared" si="184"/>
        <v>178.56799999999998</v>
      </c>
      <c r="Y1067" s="11">
        <f t="shared" si="185"/>
        <v>0.22444444444444442</v>
      </c>
    </row>
    <row r="1068" spans="1:25" x14ac:dyDescent="0.2">
      <c r="A1068" s="2">
        <v>1067</v>
      </c>
      <c r="B1068" s="3">
        <v>45283</v>
      </c>
      <c r="C1068" s="2">
        <v>9</v>
      </c>
      <c r="D1068" s="2">
        <v>20</v>
      </c>
      <c r="E1068" s="2">
        <v>15</v>
      </c>
      <c r="F1068" t="str">
        <f t="shared" si="178"/>
        <v>Saturday</v>
      </c>
      <c r="G1068" t="str">
        <f t="shared" si="179"/>
        <v>December</v>
      </c>
      <c r="H1068" t="str">
        <f>VLOOKUP(C1068,Productos!A:B,2,0)</f>
        <v>Producto I</v>
      </c>
      <c r="I1068">
        <f>VLOOKUP(Ventas!C1068,Productos!A:C,3,0)</f>
        <v>26</v>
      </c>
      <c r="J1068">
        <f>VLOOKUP(C1068,Productos!$A$1:$D$11,4,0)</f>
        <v>52</v>
      </c>
      <c r="K1068" s="7" t="str">
        <f>VLOOKUP(D1068,Vendedores!$A$1:$F$5000,6,0)</f>
        <v>Gonzalez, Carmen</v>
      </c>
      <c r="L1068" s="7">
        <f>VLOOKUP(D1068,Vendedores!$A$1:$E$50000,5,0)</f>
        <v>3522</v>
      </c>
      <c r="M1068">
        <f>VLOOKUP(D1068,Vendedores!A:F,2,FALSE)</f>
        <v>6</v>
      </c>
      <c r="N1068" s="7" t="str">
        <f>VLOOKUP(Ventas!D1068,Vendedores!A:G,7,0)</f>
        <v>Vendedor Ssr</v>
      </c>
      <c r="O1068">
        <f>VLOOKUP(D1068,Vendedores!A:H,8,0)</f>
        <v>2</v>
      </c>
      <c r="P1068" s="18">
        <f t="shared" si="180"/>
        <v>52</v>
      </c>
      <c r="Q1068" s="9">
        <f t="shared" si="176"/>
        <v>26</v>
      </c>
      <c r="R1068" s="9">
        <f t="shared" si="186"/>
        <v>28.6</v>
      </c>
      <c r="S1068" s="9">
        <f t="shared" si="181"/>
        <v>26</v>
      </c>
      <c r="T1068" s="9">
        <f>VLOOKUP(O1068,Comisiones!A:N,HLOOKUP(G1068,Comisiones!$1:$7,2,0),0)</f>
        <v>0.2</v>
      </c>
      <c r="U1068" s="9">
        <f t="shared" si="177"/>
        <v>780</v>
      </c>
      <c r="V1068" s="9">
        <f t="shared" si="182"/>
        <v>390</v>
      </c>
      <c r="W1068" s="9">
        <f t="shared" si="183"/>
        <v>156</v>
      </c>
      <c r="X1068" s="9">
        <f t="shared" si="184"/>
        <v>234</v>
      </c>
      <c r="Y1068" s="11">
        <f t="shared" si="185"/>
        <v>0.3</v>
      </c>
    </row>
    <row r="1069" spans="1:25" x14ac:dyDescent="0.2">
      <c r="A1069" s="2">
        <v>1068</v>
      </c>
      <c r="B1069" s="3">
        <v>45283</v>
      </c>
      <c r="C1069" s="2">
        <v>6</v>
      </c>
      <c r="D1069" s="2">
        <v>1</v>
      </c>
      <c r="E1069" s="2">
        <v>21</v>
      </c>
      <c r="F1069" t="str">
        <f t="shared" si="178"/>
        <v>Saturday</v>
      </c>
      <c r="G1069" t="str">
        <f t="shared" si="179"/>
        <v>December</v>
      </c>
      <c r="H1069" t="str">
        <f>VLOOKUP(C1069,Productos!A:B,2,0)</f>
        <v>Producto F</v>
      </c>
      <c r="I1069">
        <f>VLOOKUP(Ventas!C1069,Productos!A:C,3,0)</f>
        <v>16</v>
      </c>
      <c r="J1069">
        <f>VLOOKUP(C1069,Productos!$A$1:$D$11,4,0)</f>
        <v>32</v>
      </c>
      <c r="K1069" s="7" t="str">
        <f>VLOOKUP(D1069,Vendedores!$A$1:$F$5000,6,0)</f>
        <v>Garcia, Juan</v>
      </c>
      <c r="L1069" s="7">
        <f>VLOOKUP(D1069,Vendedores!$A$1:$E$50000,5,0)</f>
        <v>7402</v>
      </c>
      <c r="M1069">
        <f>VLOOKUP(D1069,Vendedores!A:F,2,FALSE)</f>
        <v>7</v>
      </c>
      <c r="N1069" s="7" t="str">
        <f>VLOOKUP(Ventas!D1069,Vendedores!A:G,7,0)</f>
        <v>Vendedor Jr</v>
      </c>
      <c r="O1069">
        <f>VLOOKUP(D1069,Vendedores!A:H,8,0)</f>
        <v>2</v>
      </c>
      <c r="P1069" s="18">
        <f t="shared" si="180"/>
        <v>32</v>
      </c>
      <c r="Q1069" s="9">
        <f t="shared" si="176"/>
        <v>16</v>
      </c>
      <c r="R1069" s="9">
        <f t="shared" si="186"/>
        <v>16</v>
      </c>
      <c r="S1069" s="9">
        <f t="shared" si="181"/>
        <v>17.12</v>
      </c>
      <c r="T1069" s="9">
        <f>VLOOKUP(O1069,Comisiones!A:N,HLOOKUP(G1069,Comisiones!$1:$7,2,0),0)</f>
        <v>0.2</v>
      </c>
      <c r="U1069" s="9">
        <f t="shared" si="177"/>
        <v>672</v>
      </c>
      <c r="V1069" s="9">
        <f t="shared" si="182"/>
        <v>359.52000000000004</v>
      </c>
      <c r="W1069" s="9">
        <f t="shared" si="183"/>
        <v>134.4</v>
      </c>
      <c r="X1069" s="9">
        <f t="shared" si="184"/>
        <v>178.07999999999993</v>
      </c>
      <c r="Y1069" s="11">
        <f t="shared" si="185"/>
        <v>0.2649999999999999</v>
      </c>
    </row>
    <row r="1070" spans="1:25" x14ac:dyDescent="0.2">
      <c r="A1070" s="2">
        <v>1069</v>
      </c>
      <c r="B1070" s="3">
        <v>45284</v>
      </c>
      <c r="C1070" s="2">
        <v>8</v>
      </c>
      <c r="D1070" s="2">
        <v>12</v>
      </c>
      <c r="E1070" s="2">
        <v>17</v>
      </c>
      <c r="F1070" t="str">
        <f t="shared" si="178"/>
        <v>Sunday</v>
      </c>
      <c r="G1070" t="str">
        <f t="shared" si="179"/>
        <v>December</v>
      </c>
      <c r="H1070" t="str">
        <f>VLOOKUP(C1070,Productos!A:B,2,0)</f>
        <v>Producto H</v>
      </c>
      <c r="I1070">
        <f>VLOOKUP(Ventas!C1070,Productos!A:C,3,0)</f>
        <v>14</v>
      </c>
      <c r="J1070">
        <f>VLOOKUP(C1070,Productos!$A$1:$D$11,4,0)</f>
        <v>28</v>
      </c>
      <c r="K1070" s="7" t="str">
        <f>VLOOKUP(D1070,Vendedores!$A$1:$F$5000,6,0)</f>
        <v>Rodriguez, Javier</v>
      </c>
      <c r="L1070" s="7">
        <f>VLOOKUP(D1070,Vendedores!$A$1:$E$50000,5,0)</f>
        <v>2027</v>
      </c>
      <c r="M1070">
        <f>VLOOKUP(D1070,Vendedores!A:F,2,FALSE)</f>
        <v>7</v>
      </c>
      <c r="N1070" s="7" t="str">
        <f>VLOOKUP(Ventas!D1070,Vendedores!A:G,7,0)</f>
        <v>Vendedor Jr</v>
      </c>
      <c r="O1070">
        <f>VLOOKUP(D1070,Vendedores!A:H,8,0)</f>
        <v>2</v>
      </c>
      <c r="P1070" s="18">
        <f t="shared" si="180"/>
        <v>33.6</v>
      </c>
      <c r="Q1070" s="9">
        <f t="shared" si="176"/>
        <v>14</v>
      </c>
      <c r="R1070" s="9">
        <f t="shared" si="186"/>
        <v>14</v>
      </c>
      <c r="S1070" s="9">
        <f t="shared" si="181"/>
        <v>14.98</v>
      </c>
      <c r="T1070" s="9">
        <f>VLOOKUP(O1070,Comisiones!A:N,HLOOKUP(G1070,Comisiones!$1:$7,2,0),0)</f>
        <v>0.2</v>
      </c>
      <c r="U1070" s="9">
        <f t="shared" si="177"/>
        <v>571.20000000000005</v>
      </c>
      <c r="V1070" s="9">
        <f t="shared" si="182"/>
        <v>254.66</v>
      </c>
      <c r="W1070" s="9">
        <f t="shared" si="183"/>
        <v>114.24000000000001</v>
      </c>
      <c r="X1070" s="9">
        <f t="shared" si="184"/>
        <v>202.30000000000007</v>
      </c>
      <c r="Y1070" s="11">
        <f t="shared" si="185"/>
        <v>0.35416666666666674</v>
      </c>
    </row>
    <row r="1071" spans="1:25" x14ac:dyDescent="0.2">
      <c r="A1071" s="2">
        <v>1070</v>
      </c>
      <c r="B1071" s="3">
        <v>45284</v>
      </c>
      <c r="C1071" s="2">
        <v>7</v>
      </c>
      <c r="D1071" s="2">
        <v>28</v>
      </c>
      <c r="E1071" s="2">
        <v>18</v>
      </c>
      <c r="F1071" t="str">
        <f t="shared" si="178"/>
        <v>Sunday</v>
      </c>
      <c r="G1071" t="str">
        <f t="shared" si="179"/>
        <v>December</v>
      </c>
      <c r="H1071" t="str">
        <f>VLOOKUP(C1071,Productos!A:B,2,0)</f>
        <v>Producto G</v>
      </c>
      <c r="I1071">
        <f>VLOOKUP(Ventas!C1071,Productos!A:C,3,0)</f>
        <v>17</v>
      </c>
      <c r="J1071">
        <f>VLOOKUP(C1071,Productos!$A$1:$D$11,4,0)</f>
        <v>34</v>
      </c>
      <c r="K1071" s="7" t="str">
        <f>VLOOKUP(D1071,Vendedores!$A$1:$F$5000,6,0)</f>
        <v>Garcia, Manuel</v>
      </c>
      <c r="L1071" s="7">
        <f>VLOOKUP(D1071,Vendedores!$A$1:$E$50000,5,0)</f>
        <v>5249</v>
      </c>
      <c r="M1071">
        <f>VLOOKUP(D1071,Vendedores!A:F,2,FALSE)</f>
        <v>4</v>
      </c>
      <c r="N1071" s="7" t="str">
        <f>VLOOKUP(Ventas!D1071,Vendedores!A:G,7,0)</f>
        <v>Jefe</v>
      </c>
      <c r="O1071">
        <f>VLOOKUP(D1071,Vendedores!A:H,8,0)</f>
        <v>3</v>
      </c>
      <c r="P1071" s="18">
        <f t="shared" si="180"/>
        <v>40.799999999999997</v>
      </c>
      <c r="Q1071" s="9">
        <f t="shared" si="176"/>
        <v>17</v>
      </c>
      <c r="R1071" s="9">
        <f t="shared" si="186"/>
        <v>17</v>
      </c>
      <c r="S1071" s="9">
        <f t="shared" si="181"/>
        <v>18.190000000000001</v>
      </c>
      <c r="T1071" s="9">
        <f>VLOOKUP(O1071,Comisiones!A:N,HLOOKUP(G1071,Comisiones!$1:$7,2,0),0)</f>
        <v>0.22</v>
      </c>
      <c r="U1071" s="9">
        <f t="shared" si="177"/>
        <v>734.4</v>
      </c>
      <c r="V1071" s="9">
        <f t="shared" si="182"/>
        <v>327.42</v>
      </c>
      <c r="W1071" s="9">
        <f t="shared" si="183"/>
        <v>161.56799999999998</v>
      </c>
      <c r="X1071" s="9">
        <f t="shared" si="184"/>
        <v>245.41199999999998</v>
      </c>
      <c r="Y1071" s="11">
        <f t="shared" si="185"/>
        <v>0.33416666666666667</v>
      </c>
    </row>
    <row r="1072" spans="1:25" x14ac:dyDescent="0.2">
      <c r="A1072" s="2">
        <v>1071</v>
      </c>
      <c r="B1072" s="3">
        <v>45284</v>
      </c>
      <c r="C1072" s="2">
        <v>9</v>
      </c>
      <c r="D1072" s="2">
        <v>39</v>
      </c>
      <c r="E1072" s="2">
        <v>16</v>
      </c>
      <c r="F1072" t="str">
        <f t="shared" si="178"/>
        <v>Sunday</v>
      </c>
      <c r="G1072" t="str">
        <f t="shared" si="179"/>
        <v>December</v>
      </c>
      <c r="H1072" t="str">
        <f>VLOOKUP(C1072,Productos!A:B,2,0)</f>
        <v>Producto I</v>
      </c>
      <c r="I1072">
        <f>VLOOKUP(Ventas!C1072,Productos!A:C,3,0)</f>
        <v>26</v>
      </c>
      <c r="J1072">
        <f>VLOOKUP(C1072,Productos!$A$1:$D$11,4,0)</f>
        <v>52</v>
      </c>
      <c r="K1072" s="7" t="str">
        <f>VLOOKUP(D1072,Vendedores!$A$1:$F$5000,6,0)</f>
        <v>Gomez, Maria</v>
      </c>
      <c r="L1072" s="7">
        <f>VLOOKUP(D1072,Vendedores!$A$1:$E$50000,5,0)</f>
        <v>2483</v>
      </c>
      <c r="M1072">
        <f>VLOOKUP(D1072,Vendedores!A:F,2,FALSE)</f>
        <v>7</v>
      </c>
      <c r="N1072" s="7" t="str">
        <f>VLOOKUP(Ventas!D1072,Vendedores!A:G,7,0)</f>
        <v>Vendedor Jr</v>
      </c>
      <c r="O1072">
        <f>VLOOKUP(D1072,Vendedores!A:H,8,0)</f>
        <v>2</v>
      </c>
      <c r="P1072" s="18">
        <f t="shared" si="180"/>
        <v>62.4</v>
      </c>
      <c r="Q1072" s="9">
        <f t="shared" si="176"/>
        <v>26</v>
      </c>
      <c r="R1072" s="9">
        <f t="shared" si="186"/>
        <v>28.6</v>
      </c>
      <c r="S1072" s="9">
        <f t="shared" si="181"/>
        <v>26</v>
      </c>
      <c r="T1072" s="9">
        <f>VLOOKUP(O1072,Comisiones!A:N,HLOOKUP(G1072,Comisiones!$1:$7,2,0),0)</f>
        <v>0.2</v>
      </c>
      <c r="U1072" s="9">
        <f t="shared" si="177"/>
        <v>998.4</v>
      </c>
      <c r="V1072" s="9">
        <f t="shared" si="182"/>
        <v>416</v>
      </c>
      <c r="W1072" s="9">
        <f t="shared" si="183"/>
        <v>199.68</v>
      </c>
      <c r="X1072" s="9">
        <f t="shared" si="184"/>
        <v>382.71999999999991</v>
      </c>
      <c r="Y1072" s="11">
        <f t="shared" si="185"/>
        <v>0.38333333333333325</v>
      </c>
    </row>
    <row r="1073" spans="1:25" x14ac:dyDescent="0.2">
      <c r="A1073" s="2">
        <v>1072</v>
      </c>
      <c r="B1073" s="3">
        <v>45285</v>
      </c>
      <c r="C1073" s="2">
        <v>8</v>
      </c>
      <c r="D1073" s="2">
        <v>25</v>
      </c>
      <c r="E1073" s="2">
        <v>14</v>
      </c>
      <c r="F1073" t="str">
        <f t="shared" si="178"/>
        <v>Monday</v>
      </c>
      <c r="G1073" t="str">
        <f t="shared" si="179"/>
        <v>December</v>
      </c>
      <c r="H1073" t="str">
        <f>VLOOKUP(C1073,Productos!A:B,2,0)</f>
        <v>Producto H</v>
      </c>
      <c r="I1073">
        <f>VLOOKUP(Ventas!C1073,Productos!A:C,3,0)</f>
        <v>14</v>
      </c>
      <c r="J1073">
        <f>VLOOKUP(C1073,Productos!$A$1:$D$11,4,0)</f>
        <v>28</v>
      </c>
      <c r="K1073" s="7" t="str">
        <f>VLOOKUP(D1073,Vendedores!$A$1:$F$5000,6,0)</f>
        <v>Perez, Laura</v>
      </c>
      <c r="L1073" s="7">
        <f>VLOOKUP(D1073,Vendedores!$A$1:$E$50000,5,0)</f>
        <v>3586</v>
      </c>
      <c r="M1073">
        <f>VLOOKUP(D1073,Vendedores!A:F,2,FALSE)</f>
        <v>6</v>
      </c>
      <c r="N1073" s="7" t="str">
        <f>VLOOKUP(Ventas!D1073,Vendedores!A:G,7,0)</f>
        <v>Vendedor Ssr</v>
      </c>
      <c r="O1073">
        <f>VLOOKUP(D1073,Vendedores!A:H,8,0)</f>
        <v>2</v>
      </c>
      <c r="P1073" s="18">
        <f t="shared" si="180"/>
        <v>28</v>
      </c>
      <c r="Q1073" s="9">
        <f t="shared" si="176"/>
        <v>14</v>
      </c>
      <c r="R1073" s="9">
        <f t="shared" si="186"/>
        <v>14</v>
      </c>
      <c r="S1073" s="9">
        <f t="shared" si="181"/>
        <v>14.98</v>
      </c>
      <c r="T1073" s="9">
        <f>VLOOKUP(O1073,Comisiones!A:N,HLOOKUP(G1073,Comisiones!$1:$7,2,0),0)</f>
        <v>0.2</v>
      </c>
      <c r="U1073" s="9">
        <f t="shared" si="177"/>
        <v>392</v>
      </c>
      <c r="V1073" s="9">
        <f t="shared" si="182"/>
        <v>209.72</v>
      </c>
      <c r="W1073" s="9">
        <f t="shared" si="183"/>
        <v>78.400000000000006</v>
      </c>
      <c r="X1073" s="9">
        <f t="shared" si="184"/>
        <v>103.88</v>
      </c>
      <c r="Y1073" s="11">
        <f t="shared" si="185"/>
        <v>0.26500000000000001</v>
      </c>
    </row>
    <row r="1074" spans="1:25" x14ac:dyDescent="0.2">
      <c r="A1074" s="2">
        <v>1073</v>
      </c>
      <c r="B1074" s="3">
        <v>45285</v>
      </c>
      <c r="C1074" s="2">
        <v>10</v>
      </c>
      <c r="D1074" s="2">
        <v>33</v>
      </c>
      <c r="E1074" s="2">
        <v>21</v>
      </c>
      <c r="F1074" t="str">
        <f t="shared" si="178"/>
        <v>Monday</v>
      </c>
      <c r="G1074" t="str">
        <f t="shared" si="179"/>
        <v>December</v>
      </c>
      <c r="H1074" t="str">
        <f>VLOOKUP(C1074,Productos!A:B,2,0)</f>
        <v>Producto J</v>
      </c>
      <c r="I1074">
        <f>VLOOKUP(Ventas!C1074,Productos!A:C,3,0)</f>
        <v>29</v>
      </c>
      <c r="J1074">
        <f>VLOOKUP(C1074,Productos!$A$1:$D$11,4,0)</f>
        <v>58</v>
      </c>
      <c r="K1074" s="7" t="str">
        <f>VLOOKUP(D1074,Vendedores!$A$1:$F$5000,6,0)</f>
        <v>Martin, Josefa</v>
      </c>
      <c r="L1074" s="7">
        <f>VLOOKUP(D1074,Vendedores!$A$1:$E$50000,5,0)</f>
        <v>4217</v>
      </c>
      <c r="M1074">
        <f>VLOOKUP(D1074,Vendedores!A:F,2,FALSE)</f>
        <v>5</v>
      </c>
      <c r="N1074" s="7" t="str">
        <f>VLOOKUP(Ventas!D1074,Vendedores!A:G,7,0)</f>
        <v>Vendedor Sr</v>
      </c>
      <c r="O1074">
        <f>VLOOKUP(D1074,Vendedores!A:H,8,0)</f>
        <v>2</v>
      </c>
      <c r="P1074" s="18">
        <f t="shared" si="180"/>
        <v>58</v>
      </c>
      <c r="Q1074" s="9">
        <f t="shared" si="176"/>
        <v>29</v>
      </c>
      <c r="R1074" s="9">
        <f t="shared" si="186"/>
        <v>31.900000000000002</v>
      </c>
      <c r="S1074" s="9">
        <f t="shared" si="181"/>
        <v>29</v>
      </c>
      <c r="T1074" s="9">
        <f>VLOOKUP(O1074,Comisiones!A:N,HLOOKUP(G1074,Comisiones!$1:$7,2,0),0)</f>
        <v>0.2</v>
      </c>
      <c r="U1074" s="9">
        <f t="shared" si="177"/>
        <v>1218</v>
      </c>
      <c r="V1074" s="9">
        <f t="shared" si="182"/>
        <v>609</v>
      </c>
      <c r="W1074" s="9">
        <f t="shared" si="183"/>
        <v>243.60000000000002</v>
      </c>
      <c r="X1074" s="9">
        <f t="shared" si="184"/>
        <v>365.4</v>
      </c>
      <c r="Y1074" s="11">
        <f t="shared" si="185"/>
        <v>0.3</v>
      </c>
    </row>
    <row r="1075" spans="1:25" x14ac:dyDescent="0.2">
      <c r="A1075" s="2">
        <v>1074</v>
      </c>
      <c r="B1075" s="3">
        <v>45285</v>
      </c>
      <c r="C1075" s="2">
        <v>8</v>
      </c>
      <c r="D1075" s="2">
        <v>19</v>
      </c>
      <c r="E1075" s="2">
        <v>9</v>
      </c>
      <c r="F1075" t="str">
        <f t="shared" si="178"/>
        <v>Monday</v>
      </c>
      <c r="G1075" t="str">
        <f t="shared" si="179"/>
        <v>December</v>
      </c>
      <c r="H1075" t="str">
        <f>VLOOKUP(C1075,Productos!A:B,2,0)</f>
        <v>Producto H</v>
      </c>
      <c r="I1075">
        <f>VLOOKUP(Ventas!C1075,Productos!A:C,3,0)</f>
        <v>14</v>
      </c>
      <c r="J1075">
        <f>VLOOKUP(C1075,Productos!$A$1:$D$11,4,0)</f>
        <v>28</v>
      </c>
      <c r="K1075" s="7" t="str">
        <f>VLOOKUP(D1075,Vendedores!$A$1:$F$5000,6,0)</f>
        <v>Rodriguez, Maria</v>
      </c>
      <c r="L1075" s="7">
        <f>VLOOKUP(D1075,Vendedores!$A$1:$E$50000,5,0)</f>
        <v>4862</v>
      </c>
      <c r="M1075">
        <f>VLOOKUP(D1075,Vendedores!A:F,2,FALSE)</f>
        <v>5</v>
      </c>
      <c r="N1075" s="7" t="str">
        <f>VLOOKUP(Ventas!D1075,Vendedores!A:G,7,0)</f>
        <v>Vendedor Sr</v>
      </c>
      <c r="O1075">
        <f>VLOOKUP(D1075,Vendedores!A:H,8,0)</f>
        <v>2</v>
      </c>
      <c r="P1075" s="18">
        <f t="shared" si="180"/>
        <v>28</v>
      </c>
      <c r="Q1075" s="9">
        <f t="shared" si="176"/>
        <v>14</v>
      </c>
      <c r="R1075" s="9">
        <f t="shared" si="186"/>
        <v>14</v>
      </c>
      <c r="S1075" s="9">
        <f t="shared" si="181"/>
        <v>14.98</v>
      </c>
      <c r="T1075" s="9">
        <f>VLOOKUP(O1075,Comisiones!A:N,HLOOKUP(G1075,Comisiones!$1:$7,2,0),0)</f>
        <v>0.2</v>
      </c>
      <c r="U1075" s="9">
        <f t="shared" si="177"/>
        <v>252</v>
      </c>
      <c r="V1075" s="9">
        <f t="shared" si="182"/>
        <v>134.82</v>
      </c>
      <c r="W1075" s="9">
        <f t="shared" si="183"/>
        <v>50.400000000000006</v>
      </c>
      <c r="X1075" s="9">
        <f t="shared" si="184"/>
        <v>66.78</v>
      </c>
      <c r="Y1075" s="11">
        <f t="shared" si="185"/>
        <v>0.26500000000000001</v>
      </c>
    </row>
    <row r="1076" spans="1:25" x14ac:dyDescent="0.2">
      <c r="A1076" s="2">
        <v>1075</v>
      </c>
      <c r="B1076" s="3">
        <v>45286</v>
      </c>
      <c r="C1076" s="2">
        <v>7</v>
      </c>
      <c r="D1076" s="2">
        <v>35</v>
      </c>
      <c r="E1076" s="2">
        <v>17</v>
      </c>
      <c r="F1076" t="str">
        <f t="shared" si="178"/>
        <v>Tuesday</v>
      </c>
      <c r="G1076" t="str">
        <f t="shared" si="179"/>
        <v>December</v>
      </c>
      <c r="H1076" t="str">
        <f>VLOOKUP(C1076,Productos!A:B,2,0)</f>
        <v>Producto G</v>
      </c>
      <c r="I1076">
        <f>VLOOKUP(Ventas!C1076,Productos!A:C,3,0)</f>
        <v>17</v>
      </c>
      <c r="J1076">
        <f>VLOOKUP(C1076,Productos!$A$1:$D$11,4,0)</f>
        <v>34</v>
      </c>
      <c r="K1076" s="7" t="str">
        <f>VLOOKUP(D1076,Vendedores!$A$1:$F$5000,6,0)</f>
        <v>Garcia, David</v>
      </c>
      <c r="L1076" s="7">
        <f>VLOOKUP(D1076,Vendedores!$A$1:$E$50000,5,0)</f>
        <v>2383</v>
      </c>
      <c r="M1076">
        <f>VLOOKUP(D1076,Vendedores!A:F,2,FALSE)</f>
        <v>7</v>
      </c>
      <c r="N1076" s="7" t="str">
        <f>VLOOKUP(Ventas!D1076,Vendedores!A:G,7,0)</f>
        <v>Vendedor Jr</v>
      </c>
      <c r="O1076">
        <f>VLOOKUP(D1076,Vendedores!A:H,8,0)</f>
        <v>2</v>
      </c>
      <c r="P1076" s="18">
        <f t="shared" si="180"/>
        <v>34</v>
      </c>
      <c r="Q1076" s="9">
        <f t="shared" si="176"/>
        <v>17</v>
      </c>
      <c r="R1076" s="9">
        <f t="shared" si="186"/>
        <v>17</v>
      </c>
      <c r="S1076" s="9">
        <f t="shared" si="181"/>
        <v>18.190000000000001</v>
      </c>
      <c r="T1076" s="9">
        <f>VLOOKUP(O1076,Comisiones!A:N,HLOOKUP(G1076,Comisiones!$1:$7,2,0),0)</f>
        <v>0.2</v>
      </c>
      <c r="U1076" s="9">
        <f t="shared" si="177"/>
        <v>578</v>
      </c>
      <c r="V1076" s="9">
        <f t="shared" si="182"/>
        <v>309.23</v>
      </c>
      <c r="W1076" s="9">
        <f t="shared" si="183"/>
        <v>115.60000000000001</v>
      </c>
      <c r="X1076" s="9">
        <f t="shared" si="184"/>
        <v>153.16999999999996</v>
      </c>
      <c r="Y1076" s="11">
        <f t="shared" si="185"/>
        <v>0.2649999999999999</v>
      </c>
    </row>
    <row r="1077" spans="1:25" x14ac:dyDescent="0.2">
      <c r="A1077" s="2">
        <v>1076</v>
      </c>
      <c r="B1077" s="3">
        <v>45286</v>
      </c>
      <c r="C1077" s="2">
        <v>8</v>
      </c>
      <c r="D1077" s="2">
        <v>38</v>
      </c>
      <c r="E1077" s="2">
        <v>9</v>
      </c>
      <c r="F1077" t="str">
        <f t="shared" si="178"/>
        <v>Tuesday</v>
      </c>
      <c r="G1077" t="str">
        <f t="shared" si="179"/>
        <v>December</v>
      </c>
      <c r="H1077" t="str">
        <f>VLOOKUP(C1077,Productos!A:B,2,0)</f>
        <v>Producto H</v>
      </c>
      <c r="I1077">
        <f>VLOOKUP(Ventas!C1077,Productos!A:C,3,0)</f>
        <v>14</v>
      </c>
      <c r="J1077">
        <f>VLOOKUP(C1077,Productos!$A$1:$D$11,4,0)</f>
        <v>28</v>
      </c>
      <c r="K1077" s="7" t="str">
        <f>VLOOKUP(D1077,Vendedores!$A$1:$F$5000,6,0)</f>
        <v>Fernandez, Jose</v>
      </c>
      <c r="L1077" s="7">
        <f>VLOOKUP(D1077,Vendedores!$A$1:$E$50000,5,0)</f>
        <v>3055</v>
      </c>
      <c r="M1077">
        <f>VLOOKUP(D1077,Vendedores!A:F,2,FALSE)</f>
        <v>6</v>
      </c>
      <c r="N1077" s="7" t="str">
        <f>VLOOKUP(Ventas!D1077,Vendedores!A:G,7,0)</f>
        <v>Vendedor Ssr</v>
      </c>
      <c r="O1077">
        <f>VLOOKUP(D1077,Vendedores!A:H,8,0)</f>
        <v>2</v>
      </c>
      <c r="P1077" s="18">
        <f t="shared" si="180"/>
        <v>28</v>
      </c>
      <c r="Q1077" s="9">
        <f t="shared" si="176"/>
        <v>14</v>
      </c>
      <c r="R1077" s="9">
        <f t="shared" si="186"/>
        <v>14</v>
      </c>
      <c r="S1077" s="9">
        <f t="shared" si="181"/>
        <v>14.98</v>
      </c>
      <c r="T1077" s="9">
        <f>VLOOKUP(O1077,Comisiones!A:N,HLOOKUP(G1077,Comisiones!$1:$7,2,0),0)</f>
        <v>0.2</v>
      </c>
      <c r="U1077" s="9">
        <f t="shared" si="177"/>
        <v>252</v>
      </c>
      <c r="V1077" s="9">
        <f t="shared" si="182"/>
        <v>134.82</v>
      </c>
      <c r="W1077" s="9">
        <f t="shared" si="183"/>
        <v>50.400000000000006</v>
      </c>
      <c r="X1077" s="9">
        <f t="shared" si="184"/>
        <v>66.78</v>
      </c>
      <c r="Y1077" s="11">
        <f t="shared" si="185"/>
        <v>0.26500000000000001</v>
      </c>
    </row>
    <row r="1078" spans="1:25" x14ac:dyDescent="0.2">
      <c r="A1078" s="2">
        <v>1077</v>
      </c>
      <c r="B1078" s="3">
        <v>45286</v>
      </c>
      <c r="C1078" s="2">
        <v>2</v>
      </c>
      <c r="D1078" s="2">
        <v>16</v>
      </c>
      <c r="E1078" s="2">
        <v>14</v>
      </c>
      <c r="F1078" t="str">
        <f t="shared" si="178"/>
        <v>Tuesday</v>
      </c>
      <c r="G1078" t="str">
        <f t="shared" si="179"/>
        <v>December</v>
      </c>
      <c r="H1078" t="str">
        <f>VLOOKUP(C1078,Productos!A:B,2,0)</f>
        <v>Producto B</v>
      </c>
      <c r="I1078">
        <f>VLOOKUP(Ventas!C1078,Productos!A:C,3,0)</f>
        <v>14</v>
      </c>
      <c r="J1078">
        <f>VLOOKUP(C1078,Productos!$A$1:$D$11,4,0)</f>
        <v>28</v>
      </c>
      <c r="K1078" s="7" t="str">
        <f>VLOOKUP(D1078,Vendedores!$A$1:$F$5000,6,0)</f>
        <v>Martin, Francisco</v>
      </c>
      <c r="L1078" s="7">
        <f>VLOOKUP(D1078,Vendedores!$A$1:$E$50000,5,0)</f>
        <v>2456</v>
      </c>
      <c r="M1078">
        <f>VLOOKUP(D1078,Vendedores!A:F,2,FALSE)</f>
        <v>7</v>
      </c>
      <c r="N1078" s="7" t="str">
        <f>VLOOKUP(Ventas!D1078,Vendedores!A:G,7,0)</f>
        <v>Vendedor Jr</v>
      </c>
      <c r="O1078">
        <f>VLOOKUP(D1078,Vendedores!A:H,8,0)</f>
        <v>2</v>
      </c>
      <c r="P1078" s="18">
        <f t="shared" si="180"/>
        <v>28</v>
      </c>
      <c r="Q1078" s="9">
        <f t="shared" si="176"/>
        <v>14</v>
      </c>
      <c r="R1078" s="9">
        <f t="shared" si="186"/>
        <v>14</v>
      </c>
      <c r="S1078" s="9">
        <f t="shared" si="181"/>
        <v>14</v>
      </c>
      <c r="T1078" s="9">
        <f>VLOOKUP(O1078,Comisiones!A:N,HLOOKUP(G1078,Comisiones!$1:$7,2,0),0)</f>
        <v>0.2</v>
      </c>
      <c r="U1078" s="9">
        <f t="shared" si="177"/>
        <v>392</v>
      </c>
      <c r="V1078" s="9">
        <f t="shared" si="182"/>
        <v>196</v>
      </c>
      <c r="W1078" s="9">
        <f t="shared" si="183"/>
        <v>78.400000000000006</v>
      </c>
      <c r="X1078" s="9">
        <f t="shared" si="184"/>
        <v>117.60000000000002</v>
      </c>
      <c r="Y1078" s="11">
        <f t="shared" si="185"/>
        <v>0.30000000000000004</v>
      </c>
    </row>
    <row r="1079" spans="1:25" x14ac:dyDescent="0.2">
      <c r="A1079" s="2">
        <v>1078</v>
      </c>
      <c r="B1079" s="3">
        <v>45287</v>
      </c>
      <c r="C1079" s="2">
        <v>8</v>
      </c>
      <c r="D1079" s="2">
        <v>2</v>
      </c>
      <c r="E1079" s="2">
        <v>15</v>
      </c>
      <c r="F1079" t="str">
        <f t="shared" si="178"/>
        <v>Wednesday</v>
      </c>
      <c r="G1079" t="str">
        <f t="shared" si="179"/>
        <v>December</v>
      </c>
      <c r="H1079" t="str">
        <f>VLOOKUP(C1079,Productos!A:B,2,0)</f>
        <v>Producto H</v>
      </c>
      <c r="I1079">
        <f>VLOOKUP(Ventas!C1079,Productos!A:C,3,0)</f>
        <v>14</v>
      </c>
      <c r="J1079">
        <f>VLOOKUP(C1079,Productos!$A$1:$D$11,4,0)</f>
        <v>28</v>
      </c>
      <c r="K1079" s="7" t="str">
        <f>VLOOKUP(D1079,Vendedores!$A$1:$F$5000,6,0)</f>
        <v>Rodriguez, Ana</v>
      </c>
      <c r="L1079" s="7">
        <f>VLOOKUP(D1079,Vendedores!$A$1:$E$50000,5,0)</f>
        <v>6979</v>
      </c>
      <c r="M1079">
        <f>VLOOKUP(D1079,Vendedores!A:F,2,FALSE)</f>
        <v>3</v>
      </c>
      <c r="N1079" s="7" t="str">
        <f>VLOOKUP(Ventas!D1079,Vendedores!A:G,7,0)</f>
        <v>Gerente</v>
      </c>
      <c r="O1079">
        <f>VLOOKUP(D1079,Vendedores!A:H,8,0)</f>
        <v>3</v>
      </c>
      <c r="P1079" s="18">
        <f t="shared" si="180"/>
        <v>25.2</v>
      </c>
      <c r="Q1079" s="9">
        <f t="shared" si="176"/>
        <v>14</v>
      </c>
      <c r="R1079" s="9">
        <f t="shared" si="186"/>
        <v>14</v>
      </c>
      <c r="S1079" s="9">
        <f t="shared" si="181"/>
        <v>14.98</v>
      </c>
      <c r="T1079" s="9">
        <f>VLOOKUP(O1079,Comisiones!A:N,HLOOKUP(G1079,Comisiones!$1:$7,2,0),0)</f>
        <v>0.22</v>
      </c>
      <c r="U1079" s="9">
        <f t="shared" si="177"/>
        <v>378</v>
      </c>
      <c r="V1079" s="9">
        <f t="shared" si="182"/>
        <v>224.70000000000002</v>
      </c>
      <c r="W1079" s="9">
        <f t="shared" si="183"/>
        <v>83.16</v>
      </c>
      <c r="X1079" s="9">
        <f t="shared" si="184"/>
        <v>70.139999999999986</v>
      </c>
      <c r="Y1079" s="11">
        <f t="shared" si="185"/>
        <v>0.18555555555555553</v>
      </c>
    </row>
    <row r="1080" spans="1:25" x14ac:dyDescent="0.2">
      <c r="A1080" s="2">
        <v>1079</v>
      </c>
      <c r="B1080" s="3">
        <v>45287</v>
      </c>
      <c r="C1080" s="2">
        <v>4</v>
      </c>
      <c r="D1080" s="2">
        <v>36</v>
      </c>
      <c r="E1080" s="2">
        <v>14</v>
      </c>
      <c r="F1080" t="str">
        <f t="shared" si="178"/>
        <v>Wednesday</v>
      </c>
      <c r="G1080" t="str">
        <f t="shared" si="179"/>
        <v>December</v>
      </c>
      <c r="H1080" t="str">
        <f>VLOOKUP(C1080,Productos!A:B,2,0)</f>
        <v>Producto D</v>
      </c>
      <c r="I1080">
        <f>VLOOKUP(Ventas!C1080,Productos!A:C,3,0)</f>
        <v>14</v>
      </c>
      <c r="J1080">
        <f>VLOOKUP(C1080,Productos!$A$1:$D$11,4,0)</f>
        <v>28</v>
      </c>
      <c r="K1080" s="7" t="str">
        <f>VLOOKUP(D1080,Vendedores!$A$1:$F$5000,6,0)</f>
        <v>Rodriguez, Francisco</v>
      </c>
      <c r="L1080" s="7">
        <f>VLOOKUP(D1080,Vendedores!$A$1:$E$50000,5,0)</f>
        <v>1898</v>
      </c>
      <c r="M1080">
        <f>VLOOKUP(D1080,Vendedores!A:F,2,FALSE)</f>
        <v>8</v>
      </c>
      <c r="N1080" s="7" t="str">
        <f>VLOOKUP(Ventas!D1080,Vendedores!A:G,7,0)</f>
        <v>Pasante</v>
      </c>
      <c r="O1080">
        <f>VLOOKUP(D1080,Vendedores!A:H,8,0)</f>
        <v>1</v>
      </c>
      <c r="P1080" s="18">
        <f t="shared" si="180"/>
        <v>28</v>
      </c>
      <c r="Q1080" s="9">
        <f t="shared" si="176"/>
        <v>14</v>
      </c>
      <c r="R1080" s="9">
        <f t="shared" si="186"/>
        <v>14</v>
      </c>
      <c r="S1080" s="9">
        <f t="shared" si="181"/>
        <v>14</v>
      </c>
      <c r="T1080" s="9">
        <f>VLOOKUP(O1080,Comisiones!A:N,HLOOKUP(G1080,Comisiones!$1:$7,2,0),0)</f>
        <v>0.18</v>
      </c>
      <c r="U1080" s="9">
        <f t="shared" si="177"/>
        <v>392</v>
      </c>
      <c r="V1080" s="9">
        <f t="shared" si="182"/>
        <v>196</v>
      </c>
      <c r="W1080" s="9">
        <f t="shared" si="183"/>
        <v>70.56</v>
      </c>
      <c r="X1080" s="9">
        <f t="shared" si="184"/>
        <v>125.44</v>
      </c>
      <c r="Y1080" s="11">
        <f t="shared" si="185"/>
        <v>0.32</v>
      </c>
    </row>
    <row r="1081" spans="1:25" x14ac:dyDescent="0.2">
      <c r="A1081" s="2">
        <v>1080</v>
      </c>
      <c r="B1081" s="3">
        <v>45287</v>
      </c>
      <c r="C1081" s="2">
        <v>8</v>
      </c>
      <c r="D1081" s="2">
        <v>1</v>
      </c>
      <c r="E1081" s="2">
        <v>14</v>
      </c>
      <c r="F1081" t="str">
        <f t="shared" si="178"/>
        <v>Wednesday</v>
      </c>
      <c r="G1081" t="str">
        <f t="shared" si="179"/>
        <v>December</v>
      </c>
      <c r="H1081" t="str">
        <f>VLOOKUP(C1081,Productos!A:B,2,0)</f>
        <v>Producto H</v>
      </c>
      <c r="I1081">
        <f>VLOOKUP(Ventas!C1081,Productos!A:C,3,0)</f>
        <v>14</v>
      </c>
      <c r="J1081">
        <f>VLOOKUP(C1081,Productos!$A$1:$D$11,4,0)</f>
        <v>28</v>
      </c>
      <c r="K1081" s="7" t="str">
        <f>VLOOKUP(D1081,Vendedores!$A$1:$F$5000,6,0)</f>
        <v>Garcia, Juan</v>
      </c>
      <c r="L1081" s="7">
        <f>VLOOKUP(D1081,Vendedores!$A$1:$E$50000,5,0)</f>
        <v>7402</v>
      </c>
      <c r="M1081">
        <f>VLOOKUP(D1081,Vendedores!A:F,2,FALSE)</f>
        <v>7</v>
      </c>
      <c r="N1081" s="7" t="str">
        <f>VLOOKUP(Ventas!D1081,Vendedores!A:G,7,0)</f>
        <v>Vendedor Jr</v>
      </c>
      <c r="O1081">
        <f>VLOOKUP(D1081,Vendedores!A:H,8,0)</f>
        <v>2</v>
      </c>
      <c r="P1081" s="18">
        <f t="shared" si="180"/>
        <v>28</v>
      </c>
      <c r="Q1081" s="9">
        <f t="shared" si="176"/>
        <v>14</v>
      </c>
      <c r="R1081" s="9">
        <f t="shared" si="186"/>
        <v>14</v>
      </c>
      <c r="S1081" s="9">
        <f t="shared" si="181"/>
        <v>14.98</v>
      </c>
      <c r="T1081" s="9">
        <f>VLOOKUP(O1081,Comisiones!A:N,HLOOKUP(G1081,Comisiones!$1:$7,2,0),0)</f>
        <v>0.2</v>
      </c>
      <c r="U1081" s="9">
        <f t="shared" si="177"/>
        <v>392</v>
      </c>
      <c r="V1081" s="9">
        <f t="shared" si="182"/>
        <v>209.72</v>
      </c>
      <c r="W1081" s="9">
        <f t="shared" si="183"/>
        <v>78.400000000000006</v>
      </c>
      <c r="X1081" s="9">
        <f t="shared" si="184"/>
        <v>103.88</v>
      </c>
      <c r="Y1081" s="11">
        <f t="shared" si="185"/>
        <v>0.26500000000000001</v>
      </c>
    </row>
    <row r="1082" spans="1:25" x14ac:dyDescent="0.2">
      <c r="A1082" s="2">
        <v>1081</v>
      </c>
      <c r="B1082" s="3">
        <v>45288</v>
      </c>
      <c r="C1082" s="2">
        <v>8</v>
      </c>
      <c r="D1082" s="2">
        <v>9</v>
      </c>
      <c r="E1082" s="2">
        <v>17</v>
      </c>
      <c r="F1082" t="str">
        <f t="shared" si="178"/>
        <v>Thursday</v>
      </c>
      <c r="G1082" t="str">
        <f t="shared" si="179"/>
        <v>December</v>
      </c>
      <c r="H1082" t="str">
        <f>VLOOKUP(C1082,Productos!A:B,2,0)</f>
        <v>Producto H</v>
      </c>
      <c r="I1082">
        <f>VLOOKUP(Ventas!C1082,Productos!A:C,3,0)</f>
        <v>14</v>
      </c>
      <c r="J1082">
        <f>VLOOKUP(C1082,Productos!$A$1:$D$11,4,0)</f>
        <v>28</v>
      </c>
      <c r="K1082" s="7" t="str">
        <f>VLOOKUP(D1082,Vendedores!$A$1:$F$5000,6,0)</f>
        <v>Gomez, Jose</v>
      </c>
      <c r="L1082" s="7">
        <f>VLOOKUP(D1082,Vendedores!$A$1:$E$50000,5,0)</f>
        <v>5400</v>
      </c>
      <c r="M1082">
        <f>VLOOKUP(D1082,Vendedores!A:F,2,FALSE)</f>
        <v>4</v>
      </c>
      <c r="N1082" s="7" t="str">
        <f>VLOOKUP(Ventas!D1082,Vendedores!A:G,7,0)</f>
        <v>Jefe</v>
      </c>
      <c r="O1082">
        <f>VLOOKUP(D1082,Vendedores!A:H,8,0)</f>
        <v>3</v>
      </c>
      <c r="P1082" s="18">
        <f t="shared" si="180"/>
        <v>28</v>
      </c>
      <c r="Q1082" s="9">
        <f t="shared" si="176"/>
        <v>14</v>
      </c>
      <c r="R1082" s="9">
        <f t="shared" si="186"/>
        <v>14</v>
      </c>
      <c r="S1082" s="9">
        <f t="shared" si="181"/>
        <v>14.98</v>
      </c>
      <c r="T1082" s="9">
        <f>VLOOKUP(O1082,Comisiones!A:N,HLOOKUP(G1082,Comisiones!$1:$7,2,0),0)</f>
        <v>0.22</v>
      </c>
      <c r="U1082" s="9">
        <f t="shared" si="177"/>
        <v>476</v>
      </c>
      <c r="V1082" s="9">
        <f t="shared" si="182"/>
        <v>254.66</v>
      </c>
      <c r="W1082" s="9">
        <f t="shared" si="183"/>
        <v>104.72</v>
      </c>
      <c r="X1082" s="9">
        <f t="shared" si="184"/>
        <v>116.62</v>
      </c>
      <c r="Y1082" s="11">
        <f t="shared" si="185"/>
        <v>0.24500000000000002</v>
      </c>
    </row>
    <row r="1083" spans="1:25" x14ac:dyDescent="0.2">
      <c r="A1083" s="2">
        <v>1082</v>
      </c>
      <c r="B1083" s="3">
        <v>45288</v>
      </c>
      <c r="C1083" s="2">
        <v>3</v>
      </c>
      <c r="D1083" s="2">
        <v>7</v>
      </c>
      <c r="E1083" s="2">
        <v>17</v>
      </c>
      <c r="F1083" t="str">
        <f t="shared" si="178"/>
        <v>Thursday</v>
      </c>
      <c r="G1083" t="str">
        <f t="shared" si="179"/>
        <v>December</v>
      </c>
      <c r="H1083" t="str">
        <f>VLOOKUP(C1083,Productos!A:B,2,0)</f>
        <v>Producto C</v>
      </c>
      <c r="I1083">
        <f>VLOOKUP(Ventas!C1083,Productos!A:C,3,0)</f>
        <v>23</v>
      </c>
      <c r="J1083">
        <f>VLOOKUP(C1083,Productos!$A$1:$D$11,4,0)</f>
        <v>46</v>
      </c>
      <c r="K1083" s="7" t="str">
        <f>VLOOKUP(D1083,Vendedores!$A$1:$F$5000,6,0)</f>
        <v>Sanchez, Antonio</v>
      </c>
      <c r="L1083" s="7">
        <f>VLOOKUP(D1083,Vendedores!$A$1:$E$50000,5,0)</f>
        <v>1810</v>
      </c>
      <c r="M1083">
        <f>VLOOKUP(D1083,Vendedores!A:F,2,FALSE)</f>
        <v>8</v>
      </c>
      <c r="N1083" s="7" t="str">
        <f>VLOOKUP(Ventas!D1083,Vendedores!A:G,7,0)</f>
        <v>Pasante</v>
      </c>
      <c r="O1083">
        <f>VLOOKUP(D1083,Vendedores!A:H,8,0)</f>
        <v>1</v>
      </c>
      <c r="P1083" s="18">
        <f t="shared" si="180"/>
        <v>46</v>
      </c>
      <c r="Q1083" s="9">
        <f t="shared" si="176"/>
        <v>23</v>
      </c>
      <c r="R1083" s="9">
        <f t="shared" si="186"/>
        <v>23</v>
      </c>
      <c r="S1083" s="9">
        <f t="shared" si="181"/>
        <v>23</v>
      </c>
      <c r="T1083" s="9">
        <f>VLOOKUP(O1083,Comisiones!A:N,HLOOKUP(G1083,Comisiones!$1:$7,2,0),0)</f>
        <v>0.18</v>
      </c>
      <c r="U1083" s="9">
        <f t="shared" si="177"/>
        <v>782</v>
      </c>
      <c r="V1083" s="9">
        <f t="shared" si="182"/>
        <v>391</v>
      </c>
      <c r="W1083" s="9">
        <f t="shared" si="183"/>
        <v>140.76</v>
      </c>
      <c r="X1083" s="9">
        <f t="shared" si="184"/>
        <v>250.24</v>
      </c>
      <c r="Y1083" s="11">
        <f t="shared" si="185"/>
        <v>0.32</v>
      </c>
    </row>
    <row r="1084" spans="1:25" x14ac:dyDescent="0.2">
      <c r="A1084" s="2">
        <v>1083</v>
      </c>
      <c r="B1084" s="3">
        <v>45288</v>
      </c>
      <c r="C1084" s="2">
        <v>4</v>
      </c>
      <c r="D1084" s="2">
        <v>20</v>
      </c>
      <c r="E1084" s="2">
        <v>17</v>
      </c>
      <c r="F1084" t="str">
        <f t="shared" si="178"/>
        <v>Thursday</v>
      </c>
      <c r="G1084" t="str">
        <f t="shared" si="179"/>
        <v>December</v>
      </c>
      <c r="H1084" t="str">
        <f>VLOOKUP(C1084,Productos!A:B,2,0)</f>
        <v>Producto D</v>
      </c>
      <c r="I1084">
        <f>VLOOKUP(Ventas!C1084,Productos!A:C,3,0)</f>
        <v>14</v>
      </c>
      <c r="J1084">
        <f>VLOOKUP(C1084,Productos!$A$1:$D$11,4,0)</f>
        <v>28</v>
      </c>
      <c r="K1084" s="7" t="str">
        <f>VLOOKUP(D1084,Vendedores!$A$1:$F$5000,6,0)</f>
        <v>Gonzalez, Carmen</v>
      </c>
      <c r="L1084" s="7">
        <f>VLOOKUP(D1084,Vendedores!$A$1:$E$50000,5,0)</f>
        <v>3522</v>
      </c>
      <c r="M1084">
        <f>VLOOKUP(D1084,Vendedores!A:F,2,FALSE)</f>
        <v>6</v>
      </c>
      <c r="N1084" s="7" t="str">
        <f>VLOOKUP(Ventas!D1084,Vendedores!A:G,7,0)</f>
        <v>Vendedor Ssr</v>
      </c>
      <c r="O1084">
        <f>VLOOKUP(D1084,Vendedores!A:H,8,0)</f>
        <v>2</v>
      </c>
      <c r="P1084" s="18">
        <f t="shared" si="180"/>
        <v>28</v>
      </c>
      <c r="Q1084" s="9">
        <f t="shared" si="176"/>
        <v>14</v>
      </c>
      <c r="R1084" s="9">
        <f t="shared" si="186"/>
        <v>14</v>
      </c>
      <c r="S1084" s="9">
        <f t="shared" si="181"/>
        <v>14</v>
      </c>
      <c r="T1084" s="9">
        <f>VLOOKUP(O1084,Comisiones!A:N,HLOOKUP(G1084,Comisiones!$1:$7,2,0),0)</f>
        <v>0.2</v>
      </c>
      <c r="U1084" s="9">
        <f t="shared" si="177"/>
        <v>476</v>
      </c>
      <c r="V1084" s="9">
        <f t="shared" si="182"/>
        <v>238</v>
      </c>
      <c r="W1084" s="9">
        <f t="shared" si="183"/>
        <v>95.2</v>
      </c>
      <c r="X1084" s="9">
        <f t="shared" si="184"/>
        <v>142.80000000000001</v>
      </c>
      <c r="Y1084" s="11">
        <f t="shared" si="185"/>
        <v>0.30000000000000004</v>
      </c>
    </row>
    <row r="1085" spans="1:25" x14ac:dyDescent="0.2">
      <c r="A1085" s="2">
        <v>1084</v>
      </c>
      <c r="B1085" s="3">
        <v>45289</v>
      </c>
      <c r="C1085" s="2">
        <v>5</v>
      </c>
      <c r="D1085" s="2">
        <v>33</v>
      </c>
      <c r="E1085" s="2">
        <v>18</v>
      </c>
      <c r="F1085" t="str">
        <f t="shared" si="178"/>
        <v>Friday</v>
      </c>
      <c r="G1085" t="str">
        <f t="shared" si="179"/>
        <v>December</v>
      </c>
      <c r="H1085" t="str">
        <f>VLOOKUP(C1085,Productos!A:B,2,0)</f>
        <v>Producto E</v>
      </c>
      <c r="I1085">
        <f>VLOOKUP(Ventas!C1085,Productos!A:C,3,0)</f>
        <v>24</v>
      </c>
      <c r="J1085">
        <f>VLOOKUP(C1085,Productos!$A$1:$D$11,4,0)</f>
        <v>48</v>
      </c>
      <c r="K1085" s="7" t="str">
        <f>VLOOKUP(D1085,Vendedores!$A$1:$F$5000,6,0)</f>
        <v>Martin, Josefa</v>
      </c>
      <c r="L1085" s="7">
        <f>VLOOKUP(D1085,Vendedores!$A$1:$E$50000,5,0)</f>
        <v>4217</v>
      </c>
      <c r="M1085">
        <f>VLOOKUP(D1085,Vendedores!A:F,2,FALSE)</f>
        <v>5</v>
      </c>
      <c r="N1085" s="7" t="str">
        <f>VLOOKUP(Ventas!D1085,Vendedores!A:G,7,0)</f>
        <v>Vendedor Sr</v>
      </c>
      <c r="O1085">
        <f>VLOOKUP(D1085,Vendedores!A:H,8,0)</f>
        <v>2</v>
      </c>
      <c r="P1085" s="18">
        <f t="shared" si="180"/>
        <v>48</v>
      </c>
      <c r="Q1085" s="9">
        <f t="shared" si="176"/>
        <v>24</v>
      </c>
      <c r="R1085" s="9">
        <f t="shared" si="186"/>
        <v>24</v>
      </c>
      <c r="S1085" s="9">
        <f t="shared" si="181"/>
        <v>25.68</v>
      </c>
      <c r="T1085" s="9">
        <f>VLOOKUP(O1085,Comisiones!A:N,HLOOKUP(G1085,Comisiones!$1:$7,2,0),0)</f>
        <v>0.2</v>
      </c>
      <c r="U1085" s="9">
        <f t="shared" si="177"/>
        <v>864</v>
      </c>
      <c r="V1085" s="9">
        <f t="shared" si="182"/>
        <v>462.24</v>
      </c>
      <c r="W1085" s="9">
        <f t="shared" si="183"/>
        <v>172.8</v>
      </c>
      <c r="X1085" s="9">
        <f t="shared" si="184"/>
        <v>228.96000000000004</v>
      </c>
      <c r="Y1085" s="11">
        <f t="shared" si="185"/>
        <v>0.26500000000000007</v>
      </c>
    </row>
    <row r="1086" spans="1:25" x14ac:dyDescent="0.2">
      <c r="A1086" s="2">
        <v>1085</v>
      </c>
      <c r="B1086" s="3">
        <v>45289</v>
      </c>
      <c r="C1086" s="2">
        <v>5</v>
      </c>
      <c r="D1086" s="2">
        <v>34</v>
      </c>
      <c r="E1086" s="2">
        <v>8</v>
      </c>
      <c r="F1086" t="str">
        <f t="shared" si="178"/>
        <v>Friday</v>
      </c>
      <c r="G1086" t="str">
        <f t="shared" si="179"/>
        <v>December</v>
      </c>
      <c r="H1086" t="str">
        <f>VLOOKUP(C1086,Productos!A:B,2,0)</f>
        <v>Producto E</v>
      </c>
      <c r="I1086">
        <f>VLOOKUP(Ventas!C1086,Productos!A:C,3,0)</f>
        <v>24</v>
      </c>
      <c r="J1086">
        <f>VLOOKUP(C1086,Productos!$A$1:$D$11,4,0)</f>
        <v>48</v>
      </c>
      <c r="K1086" s="7" t="str">
        <f>VLOOKUP(D1086,Vendedores!$A$1:$F$5000,6,0)</f>
        <v>Lopez, Teresa</v>
      </c>
      <c r="L1086" s="7">
        <f>VLOOKUP(D1086,Vendedores!$A$1:$E$50000,5,0)</f>
        <v>3680</v>
      </c>
      <c r="M1086">
        <f>VLOOKUP(D1086,Vendedores!A:F,2,FALSE)</f>
        <v>6</v>
      </c>
      <c r="N1086" s="7" t="str">
        <f>VLOOKUP(Ventas!D1086,Vendedores!A:G,7,0)</f>
        <v>Vendedor Ssr</v>
      </c>
      <c r="O1086">
        <f>VLOOKUP(D1086,Vendedores!A:H,8,0)</f>
        <v>2</v>
      </c>
      <c r="P1086" s="18">
        <f t="shared" si="180"/>
        <v>48</v>
      </c>
      <c r="Q1086" s="9">
        <f t="shared" si="176"/>
        <v>24</v>
      </c>
      <c r="R1086" s="9">
        <f t="shared" si="186"/>
        <v>24</v>
      </c>
      <c r="S1086" s="9">
        <f t="shared" si="181"/>
        <v>25.68</v>
      </c>
      <c r="T1086" s="9">
        <f>VLOOKUP(O1086,Comisiones!A:N,HLOOKUP(G1086,Comisiones!$1:$7,2,0),0)</f>
        <v>0.2</v>
      </c>
      <c r="U1086" s="9">
        <f t="shared" si="177"/>
        <v>384</v>
      </c>
      <c r="V1086" s="9">
        <f t="shared" si="182"/>
        <v>205.44</v>
      </c>
      <c r="W1086" s="9">
        <f t="shared" si="183"/>
        <v>76.800000000000011</v>
      </c>
      <c r="X1086" s="9">
        <f t="shared" si="184"/>
        <v>101.75999999999999</v>
      </c>
      <c r="Y1086" s="11">
        <f t="shared" si="185"/>
        <v>0.26499999999999996</v>
      </c>
    </row>
    <row r="1087" spans="1:25" x14ac:dyDescent="0.2">
      <c r="A1087" s="2">
        <v>1086</v>
      </c>
      <c r="B1087" s="3">
        <v>45289</v>
      </c>
      <c r="C1087" s="2">
        <v>6</v>
      </c>
      <c r="D1087" s="2">
        <v>6</v>
      </c>
      <c r="E1087" s="2">
        <v>17</v>
      </c>
      <c r="F1087" t="str">
        <f t="shared" si="178"/>
        <v>Friday</v>
      </c>
      <c r="G1087" t="str">
        <f t="shared" si="179"/>
        <v>December</v>
      </c>
      <c r="H1087" t="str">
        <f>VLOOKUP(C1087,Productos!A:B,2,0)</f>
        <v>Producto F</v>
      </c>
      <c r="I1087">
        <f>VLOOKUP(Ventas!C1087,Productos!A:C,3,0)</f>
        <v>16</v>
      </c>
      <c r="J1087">
        <f>VLOOKUP(C1087,Productos!$A$1:$D$11,4,0)</f>
        <v>32</v>
      </c>
      <c r="K1087" s="7" t="str">
        <f>VLOOKUP(D1087,Vendedores!$A$1:$F$5000,6,0)</f>
        <v>Martinez, Pilar</v>
      </c>
      <c r="L1087" s="7">
        <f>VLOOKUP(D1087,Vendedores!$A$1:$E$50000,5,0)</f>
        <v>2700</v>
      </c>
      <c r="M1087">
        <f>VLOOKUP(D1087,Vendedores!A:F,2,FALSE)</f>
        <v>2</v>
      </c>
      <c r="N1087" s="7" t="str">
        <f>VLOOKUP(Ventas!D1087,Vendedores!A:G,7,0)</f>
        <v>Director</v>
      </c>
      <c r="O1087">
        <f>VLOOKUP(D1087,Vendedores!A:H,8,0)</f>
        <v>4</v>
      </c>
      <c r="P1087" s="18">
        <f t="shared" si="180"/>
        <v>28.8</v>
      </c>
      <c r="Q1087" s="9">
        <f t="shared" si="176"/>
        <v>16</v>
      </c>
      <c r="R1087" s="9">
        <f t="shared" si="186"/>
        <v>16</v>
      </c>
      <c r="S1087" s="9">
        <f t="shared" si="181"/>
        <v>17.12</v>
      </c>
      <c r="T1087" s="9">
        <f>VLOOKUP(O1087,Comisiones!A:N,HLOOKUP(G1087,Comisiones!$1:$7,2,0),0)</f>
        <v>0.24</v>
      </c>
      <c r="U1087" s="9">
        <f t="shared" si="177"/>
        <v>489.6</v>
      </c>
      <c r="V1087" s="9">
        <f t="shared" si="182"/>
        <v>291.04000000000002</v>
      </c>
      <c r="W1087" s="9">
        <f t="shared" si="183"/>
        <v>117.504</v>
      </c>
      <c r="X1087" s="9">
        <f t="shared" si="184"/>
        <v>81.055999999999983</v>
      </c>
      <c r="Y1087" s="11">
        <f t="shared" si="185"/>
        <v>0.16555555555555551</v>
      </c>
    </row>
    <row r="1088" spans="1:25" x14ac:dyDescent="0.2">
      <c r="A1088" s="2">
        <v>1087</v>
      </c>
      <c r="B1088" s="3">
        <v>45290</v>
      </c>
      <c r="C1088" s="2">
        <v>6</v>
      </c>
      <c r="D1088" s="2">
        <v>10</v>
      </c>
      <c r="E1088" s="2">
        <v>15</v>
      </c>
      <c r="F1088" t="str">
        <f t="shared" si="178"/>
        <v>Saturday</v>
      </c>
      <c r="G1088" t="str">
        <f t="shared" si="179"/>
        <v>December</v>
      </c>
      <c r="H1088" t="str">
        <f>VLOOKUP(C1088,Productos!A:B,2,0)</f>
        <v>Producto F</v>
      </c>
      <c r="I1088">
        <f>VLOOKUP(Ventas!C1088,Productos!A:C,3,0)</f>
        <v>16</v>
      </c>
      <c r="J1088">
        <f>VLOOKUP(C1088,Productos!$A$1:$D$11,4,0)</f>
        <v>32</v>
      </c>
      <c r="K1088" s="7" t="str">
        <f>VLOOKUP(D1088,Vendedores!$A$1:$F$5000,6,0)</f>
        <v>Martin, Francisco</v>
      </c>
      <c r="L1088" s="7">
        <f>VLOOKUP(D1088,Vendedores!$A$1:$E$50000,5,0)</f>
        <v>4384</v>
      </c>
      <c r="M1088">
        <f>VLOOKUP(D1088,Vendedores!A:F,2,FALSE)</f>
        <v>5</v>
      </c>
      <c r="N1088" s="7" t="str">
        <f>VLOOKUP(Ventas!D1088,Vendedores!A:G,7,0)</f>
        <v>Vendedor Sr</v>
      </c>
      <c r="O1088">
        <f>VLOOKUP(D1088,Vendedores!A:H,8,0)</f>
        <v>2</v>
      </c>
      <c r="P1088" s="18">
        <f t="shared" si="180"/>
        <v>32</v>
      </c>
      <c r="Q1088" s="9">
        <f t="shared" si="176"/>
        <v>16</v>
      </c>
      <c r="R1088" s="9">
        <f t="shared" si="186"/>
        <v>16</v>
      </c>
      <c r="S1088" s="9">
        <f t="shared" si="181"/>
        <v>17.12</v>
      </c>
      <c r="T1088" s="9">
        <f>VLOOKUP(O1088,Comisiones!A:N,HLOOKUP(G1088,Comisiones!$1:$7,2,0),0)</f>
        <v>0.2</v>
      </c>
      <c r="U1088" s="9">
        <f t="shared" si="177"/>
        <v>480</v>
      </c>
      <c r="V1088" s="9">
        <f t="shared" si="182"/>
        <v>256.8</v>
      </c>
      <c r="W1088" s="9">
        <f t="shared" si="183"/>
        <v>96</v>
      </c>
      <c r="X1088" s="9">
        <f t="shared" si="184"/>
        <v>127.19999999999999</v>
      </c>
      <c r="Y1088" s="11">
        <f t="shared" si="185"/>
        <v>0.26499999999999996</v>
      </c>
    </row>
    <row r="1089" spans="1:25" x14ac:dyDescent="0.2">
      <c r="A1089" s="2">
        <v>1088</v>
      </c>
      <c r="B1089" s="3">
        <v>45290</v>
      </c>
      <c r="C1089" s="2">
        <v>4</v>
      </c>
      <c r="D1089" s="2">
        <v>4</v>
      </c>
      <c r="E1089" s="2">
        <v>10</v>
      </c>
      <c r="F1089" t="str">
        <f t="shared" si="178"/>
        <v>Saturday</v>
      </c>
      <c r="G1089" t="str">
        <f t="shared" si="179"/>
        <v>December</v>
      </c>
      <c r="H1089" t="str">
        <f>VLOOKUP(C1089,Productos!A:B,2,0)</f>
        <v>Producto D</v>
      </c>
      <c r="I1089">
        <f>VLOOKUP(Ventas!C1089,Productos!A:C,3,0)</f>
        <v>14</v>
      </c>
      <c r="J1089">
        <f>VLOOKUP(C1089,Productos!$A$1:$D$11,4,0)</f>
        <v>28</v>
      </c>
      <c r="K1089" s="7" t="str">
        <f>VLOOKUP(D1089,Vendedores!$A$1:$F$5000,6,0)</f>
        <v>Fernandez, Isabel</v>
      </c>
      <c r="L1089" s="7">
        <f>VLOOKUP(D1089,Vendedores!$A$1:$E$50000,5,0)</f>
        <v>4345</v>
      </c>
      <c r="M1089">
        <f>VLOOKUP(D1089,Vendedores!A:F,2,FALSE)</f>
        <v>5</v>
      </c>
      <c r="N1089" s="7" t="str">
        <f>VLOOKUP(Ventas!D1089,Vendedores!A:G,7,0)</f>
        <v>Vendedor Sr</v>
      </c>
      <c r="O1089">
        <f>VLOOKUP(D1089,Vendedores!A:H,8,0)</f>
        <v>2</v>
      </c>
      <c r="P1089" s="18">
        <f t="shared" si="180"/>
        <v>28</v>
      </c>
      <c r="Q1089" s="9">
        <f t="shared" si="176"/>
        <v>14</v>
      </c>
      <c r="R1089" s="9">
        <f t="shared" si="186"/>
        <v>14</v>
      </c>
      <c r="S1089" s="9">
        <f t="shared" si="181"/>
        <v>14</v>
      </c>
      <c r="T1089" s="9">
        <f>VLOOKUP(O1089,Comisiones!A:N,HLOOKUP(G1089,Comisiones!$1:$7,2,0),0)</f>
        <v>0.2</v>
      </c>
      <c r="U1089" s="9">
        <f t="shared" si="177"/>
        <v>280</v>
      </c>
      <c r="V1089" s="9">
        <f t="shared" si="182"/>
        <v>140</v>
      </c>
      <c r="W1089" s="9">
        <f t="shared" si="183"/>
        <v>56</v>
      </c>
      <c r="X1089" s="9">
        <f t="shared" si="184"/>
        <v>84</v>
      </c>
      <c r="Y1089" s="11">
        <f t="shared" si="185"/>
        <v>0.3</v>
      </c>
    </row>
    <row r="1090" spans="1:25" x14ac:dyDescent="0.2">
      <c r="A1090" s="2">
        <v>1089</v>
      </c>
      <c r="B1090" s="3">
        <v>45290</v>
      </c>
      <c r="C1090" s="2">
        <v>1</v>
      </c>
      <c r="D1090" s="2">
        <v>18</v>
      </c>
      <c r="E1090" s="2">
        <v>17</v>
      </c>
      <c r="F1090" t="str">
        <f t="shared" si="178"/>
        <v>Saturday</v>
      </c>
      <c r="G1090" t="str">
        <f t="shared" si="179"/>
        <v>December</v>
      </c>
      <c r="H1090" t="str">
        <f>VLOOKUP(C1090,Productos!A:B,2,0)</f>
        <v>Producto A</v>
      </c>
      <c r="I1090">
        <f>VLOOKUP(Ventas!C1090,Productos!A:C,3,0)</f>
        <v>10</v>
      </c>
      <c r="J1090">
        <f>VLOOKUP(C1090,Productos!$A$1:$D$11,4,0)</f>
        <v>20</v>
      </c>
      <c r="K1090" s="7" t="str">
        <f>VLOOKUP(D1090,Vendedores!$A$1:$F$5000,6,0)</f>
        <v>Garcia, Jose</v>
      </c>
      <c r="L1090" s="7">
        <f>VLOOKUP(D1090,Vendedores!$A$1:$E$50000,5,0)</f>
        <v>5194</v>
      </c>
      <c r="M1090">
        <f>VLOOKUP(D1090,Vendedores!A:F,2,FALSE)</f>
        <v>4</v>
      </c>
      <c r="N1090" s="7" t="str">
        <f>VLOOKUP(Ventas!D1090,Vendedores!A:G,7,0)</f>
        <v>Jefe</v>
      </c>
      <c r="O1090">
        <f>VLOOKUP(D1090,Vendedores!A:H,8,0)</f>
        <v>3</v>
      </c>
      <c r="P1090" s="18">
        <f t="shared" si="180"/>
        <v>20</v>
      </c>
      <c r="Q1090" s="9">
        <f t="shared" si="176"/>
        <v>10</v>
      </c>
      <c r="R1090" s="9">
        <f t="shared" si="186"/>
        <v>10</v>
      </c>
      <c r="S1090" s="9">
        <f t="shared" si="181"/>
        <v>10</v>
      </c>
      <c r="T1090" s="9">
        <f>VLOOKUP(O1090,Comisiones!A:N,HLOOKUP(G1090,Comisiones!$1:$7,2,0),0)</f>
        <v>0.22</v>
      </c>
      <c r="U1090" s="9">
        <f t="shared" si="177"/>
        <v>340</v>
      </c>
      <c r="V1090" s="9">
        <f t="shared" si="182"/>
        <v>170</v>
      </c>
      <c r="W1090" s="9">
        <f t="shared" si="183"/>
        <v>74.8</v>
      </c>
      <c r="X1090" s="9">
        <f t="shared" si="184"/>
        <v>95.199999999999989</v>
      </c>
      <c r="Y1090" s="11">
        <f t="shared" si="185"/>
        <v>0.27999999999999997</v>
      </c>
    </row>
    <row r="1091" spans="1:25" x14ac:dyDescent="0.2">
      <c r="A1091" s="2">
        <v>1090</v>
      </c>
      <c r="B1091" s="3">
        <v>45291</v>
      </c>
      <c r="C1091" s="2">
        <v>7</v>
      </c>
      <c r="D1091" s="2">
        <v>10</v>
      </c>
      <c r="E1091" s="2">
        <v>13</v>
      </c>
      <c r="F1091" t="str">
        <f t="shared" ref="F1091:F1093" si="187">TEXT(B:B,"dddd")</f>
        <v>Sunday</v>
      </c>
      <c r="G1091" t="str">
        <f t="shared" ref="G1091:G1093" si="188">TEXT(B:B,"mmmm")</f>
        <v>December</v>
      </c>
      <c r="H1091" t="str">
        <f>VLOOKUP(C1091,Productos!A:B,2,0)</f>
        <v>Producto G</v>
      </c>
      <c r="I1091">
        <f>VLOOKUP(Ventas!C1091,Productos!A:C,3,0)</f>
        <v>17</v>
      </c>
      <c r="J1091">
        <f>VLOOKUP(C1091,Productos!$A$1:$D$11,4,0)</f>
        <v>34</v>
      </c>
      <c r="K1091" s="7" t="str">
        <f>VLOOKUP(D1091,Vendedores!$A$1:$F$5000,6,0)</f>
        <v>Martin, Francisco</v>
      </c>
      <c r="L1091" s="7">
        <f>VLOOKUP(D1091,Vendedores!$A$1:$E$50000,5,0)</f>
        <v>4384</v>
      </c>
      <c r="M1091">
        <f>VLOOKUP(D1091,Vendedores!A:F,2,FALSE)</f>
        <v>5</v>
      </c>
      <c r="N1091" s="7" t="str">
        <f>VLOOKUP(Ventas!D1091,Vendedores!A:G,7,0)</f>
        <v>Vendedor Sr</v>
      </c>
      <c r="O1091">
        <f>VLOOKUP(D1091,Vendedores!A:H,8,0)</f>
        <v>2</v>
      </c>
      <c r="P1091" s="18">
        <f t="shared" ref="P1091:P1093" si="189">IF(OR(M1091=1,M1091=2,M1091=3),J1091*0.9,IF(F1091="Sunday",J1091*1.2,J1091))</f>
        <v>40.799999999999997</v>
      </c>
      <c r="Q1091" s="9">
        <f t="shared" si="176"/>
        <v>17</v>
      </c>
      <c r="R1091" s="9">
        <f t="shared" si="186"/>
        <v>17</v>
      </c>
      <c r="S1091" s="9">
        <f t="shared" ref="S1091:S1093" si="190">IF(AND(OR(C1091=1,C1091=2,C1091=3,C1091=4),OR(G1091="June",G1091="July",G1091="August")),I1091*1.05,IF(AND(OR(C1091=5,C1091=6,C1091=7,C1091=8),OR(G1091="December",G1091="January",G1091="February")),I1091*1.07,IF(AND(OR(C1091=9,C1091=10),OR(G1091=G1091="December",G1091="January",G1091="February")),I1091*1.1,I1091)))</f>
        <v>18.190000000000001</v>
      </c>
      <c r="T1091" s="9">
        <f>VLOOKUP(O1091,Comisiones!A:N,HLOOKUP(G1091,Comisiones!$1:$7,2,0),0)</f>
        <v>0.2</v>
      </c>
      <c r="U1091" s="9">
        <f t="shared" si="177"/>
        <v>530.4</v>
      </c>
      <c r="V1091" s="9">
        <f t="shared" ref="V1091:V1093" si="191">E1091*S1091</f>
        <v>236.47000000000003</v>
      </c>
      <c r="W1091" s="9">
        <f t="shared" ref="W1091:W1093" si="192">U1091*T1091</f>
        <v>106.08</v>
      </c>
      <c r="X1091" s="9">
        <f t="shared" ref="X1091:X1093" si="193">U1091-(V1091+W1091)</f>
        <v>187.84999999999997</v>
      </c>
      <c r="Y1091" s="11">
        <f t="shared" ref="Y1091:Y1093" si="194">X1091/U1091</f>
        <v>0.35416666666666663</v>
      </c>
    </row>
    <row r="1092" spans="1:25" x14ac:dyDescent="0.2">
      <c r="A1092" s="2">
        <v>1091</v>
      </c>
      <c r="B1092" s="3">
        <v>45291</v>
      </c>
      <c r="C1092" s="2">
        <v>10</v>
      </c>
      <c r="D1092" s="2">
        <v>18</v>
      </c>
      <c r="E1092" s="2">
        <v>17</v>
      </c>
      <c r="F1092" t="str">
        <f t="shared" si="187"/>
        <v>Sunday</v>
      </c>
      <c r="G1092" t="str">
        <f t="shared" si="188"/>
        <v>December</v>
      </c>
      <c r="H1092" t="str">
        <f>VLOOKUP(C1092,Productos!A:B,2,0)</f>
        <v>Producto J</v>
      </c>
      <c r="I1092">
        <f>VLOOKUP(Ventas!C1092,Productos!A:C,3,0)</f>
        <v>29</v>
      </c>
      <c r="J1092">
        <f>VLOOKUP(C1092,Productos!$A$1:$D$11,4,0)</f>
        <v>58</v>
      </c>
      <c r="K1092" s="7" t="str">
        <f>VLOOKUP(D1092,Vendedores!$A$1:$F$5000,6,0)</f>
        <v>Garcia, Jose</v>
      </c>
      <c r="L1092" s="7">
        <f>VLOOKUP(D1092,Vendedores!$A$1:$E$50000,5,0)</f>
        <v>5194</v>
      </c>
      <c r="M1092">
        <f>VLOOKUP(D1092,Vendedores!A:F,2,FALSE)</f>
        <v>4</v>
      </c>
      <c r="N1092" s="7" t="str">
        <f>VLOOKUP(Ventas!D1092,Vendedores!A:G,7,0)</f>
        <v>Jefe</v>
      </c>
      <c r="O1092">
        <f>VLOOKUP(D1092,Vendedores!A:H,8,0)</f>
        <v>3</v>
      </c>
      <c r="P1092" s="18">
        <f t="shared" si="189"/>
        <v>69.599999999999994</v>
      </c>
      <c r="Q1092" s="9">
        <f t="shared" si="176"/>
        <v>29</v>
      </c>
      <c r="R1092" s="9">
        <f t="shared" ref="R1092:R1093" si="195">IF(OR(G1092="January",G1092="February",G1092="December"),IF(OR(H1092="Producto E",H1092="Producto F",H1092="Producto G",H1092="Producto H",I1092*1.07),IF(OR(H1092="Producto J",H1092="Producto I"),I1092*1.1,I1092)),I1092)</f>
        <v>31.900000000000002</v>
      </c>
      <c r="S1092" s="9">
        <f t="shared" si="190"/>
        <v>29</v>
      </c>
      <c r="T1092" s="9">
        <f>VLOOKUP(O1092,Comisiones!A:N,HLOOKUP(G1092,Comisiones!$1:$7,2,0),0)</f>
        <v>0.22</v>
      </c>
      <c r="U1092" s="9">
        <f t="shared" si="177"/>
        <v>1183.1999999999998</v>
      </c>
      <c r="V1092" s="9">
        <f t="shared" si="191"/>
        <v>493</v>
      </c>
      <c r="W1092" s="9">
        <f t="shared" si="192"/>
        <v>260.30399999999997</v>
      </c>
      <c r="X1092" s="9">
        <f t="shared" si="193"/>
        <v>429.89599999999984</v>
      </c>
      <c r="Y1092" s="11">
        <f t="shared" si="194"/>
        <v>0.36333333333333323</v>
      </c>
    </row>
    <row r="1093" spans="1:25" x14ac:dyDescent="0.2">
      <c r="A1093" s="2">
        <v>1092</v>
      </c>
      <c r="B1093" s="3">
        <v>45291</v>
      </c>
      <c r="C1093" s="2">
        <v>2</v>
      </c>
      <c r="D1093" s="2">
        <v>15</v>
      </c>
      <c r="E1093" s="2">
        <v>16</v>
      </c>
      <c r="F1093" t="str">
        <f t="shared" si="187"/>
        <v>Sunday</v>
      </c>
      <c r="G1093" t="str">
        <f t="shared" si="188"/>
        <v>December</v>
      </c>
      <c r="H1093" t="str">
        <f>VLOOKUP(C1093,Productos!A:B,2,0)</f>
        <v>Producto B</v>
      </c>
      <c r="I1093">
        <f>VLOOKUP(Ventas!C1093,Productos!A:C,3,0)</f>
        <v>14</v>
      </c>
      <c r="J1093">
        <f>VLOOKUP(C1093,Productos!$A$1:$D$11,4,0)</f>
        <v>28</v>
      </c>
      <c r="K1093" s="7" t="str">
        <f>VLOOKUP(D1093,Vendedores!$A$1:$F$5000,6,0)</f>
        <v>Gomez, David</v>
      </c>
      <c r="L1093" s="7">
        <f>VLOOKUP(D1093,Vendedores!$A$1:$E$50000,5,0)</f>
        <v>1821</v>
      </c>
      <c r="M1093">
        <f>VLOOKUP(D1093,Vendedores!A:F,2,FALSE)</f>
        <v>8</v>
      </c>
      <c r="N1093" s="7" t="str">
        <f>VLOOKUP(Ventas!D1093,Vendedores!A:G,7,0)</f>
        <v>Pasante</v>
      </c>
      <c r="O1093">
        <f>VLOOKUP(D1093,Vendedores!A:H,8,0)</f>
        <v>1</v>
      </c>
      <c r="P1093" s="18">
        <f t="shared" si="189"/>
        <v>33.6</v>
      </c>
      <c r="Q1093" s="9">
        <f t="shared" si="176"/>
        <v>14</v>
      </c>
      <c r="R1093" s="9">
        <f t="shared" si="195"/>
        <v>14</v>
      </c>
      <c r="S1093" s="9">
        <f t="shared" si="190"/>
        <v>14</v>
      </c>
      <c r="T1093" s="9">
        <f>VLOOKUP(O1093,Comisiones!A:N,HLOOKUP(G1093,Comisiones!$1:$7,2,0),0)</f>
        <v>0.18</v>
      </c>
      <c r="U1093" s="9">
        <f t="shared" si="177"/>
        <v>537.6</v>
      </c>
      <c r="V1093" s="9">
        <f t="shared" si="191"/>
        <v>224</v>
      </c>
      <c r="W1093" s="9">
        <f t="shared" si="192"/>
        <v>96.768000000000001</v>
      </c>
      <c r="X1093" s="9">
        <f t="shared" si="193"/>
        <v>216.83199999999999</v>
      </c>
      <c r="Y1093" s="11">
        <f t="shared" si="194"/>
        <v>0.40333333333333332</v>
      </c>
    </row>
  </sheetData>
  <autoFilter ref="A1:AE1093" xr:uid="{3B14FAD5-CB31-422B-92C2-CA0B2B8E80FE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F56E-5B76-4B50-AF70-0EDC10DDAD01}">
  <dimension ref="A1:D11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10.5" bestFit="1" customWidth="1"/>
    <col min="2" max="2" width="16" bestFit="1" customWidth="1"/>
    <col min="3" max="3" width="12.5" bestFit="1" customWidth="1"/>
    <col min="4" max="4" width="18.1640625" bestFit="1" customWidth="1"/>
  </cols>
  <sheetData>
    <row r="1" spans="1:4" x14ac:dyDescent="0.2">
      <c r="A1" s="1" t="s">
        <v>2</v>
      </c>
      <c r="B1" s="1" t="s">
        <v>4</v>
      </c>
      <c r="C1" s="1" t="s">
        <v>65</v>
      </c>
      <c r="D1" s="1" t="s">
        <v>64</v>
      </c>
    </row>
    <row r="2" spans="1:4" x14ac:dyDescent="0.2">
      <c r="A2" s="2">
        <v>1</v>
      </c>
      <c r="B2" s="2" t="s">
        <v>52</v>
      </c>
      <c r="C2" s="2">
        <v>10</v>
      </c>
      <c r="D2" s="2">
        <v>20</v>
      </c>
    </row>
    <row r="3" spans="1:4" x14ac:dyDescent="0.2">
      <c r="A3" s="2">
        <v>2</v>
      </c>
      <c r="B3" s="2" t="s">
        <v>53</v>
      </c>
      <c r="C3" s="2">
        <v>14</v>
      </c>
      <c r="D3" s="2">
        <v>28</v>
      </c>
    </row>
    <row r="4" spans="1:4" x14ac:dyDescent="0.2">
      <c r="A4" s="2">
        <v>3</v>
      </c>
      <c r="B4" s="2" t="s">
        <v>54</v>
      </c>
      <c r="C4" s="2">
        <v>23</v>
      </c>
      <c r="D4" s="2">
        <v>46</v>
      </c>
    </row>
    <row r="5" spans="1:4" x14ac:dyDescent="0.2">
      <c r="A5" s="2">
        <v>4</v>
      </c>
      <c r="B5" s="2" t="s">
        <v>55</v>
      </c>
      <c r="C5" s="2">
        <v>14</v>
      </c>
      <c r="D5" s="2">
        <v>28</v>
      </c>
    </row>
    <row r="6" spans="1:4" x14ac:dyDescent="0.2">
      <c r="A6" s="2">
        <v>5</v>
      </c>
      <c r="B6" s="2" t="s">
        <v>56</v>
      </c>
      <c r="C6" s="2">
        <v>24</v>
      </c>
      <c r="D6" s="2">
        <v>48</v>
      </c>
    </row>
    <row r="7" spans="1:4" x14ac:dyDescent="0.2">
      <c r="A7" s="2">
        <v>6</v>
      </c>
      <c r="B7" s="2" t="s">
        <v>57</v>
      </c>
      <c r="C7" s="2">
        <v>16</v>
      </c>
      <c r="D7" s="2">
        <v>32</v>
      </c>
    </row>
    <row r="8" spans="1:4" x14ac:dyDescent="0.2">
      <c r="A8" s="2">
        <v>7</v>
      </c>
      <c r="B8" s="2" t="s">
        <v>58</v>
      </c>
      <c r="C8" s="2">
        <v>17</v>
      </c>
      <c r="D8" s="2">
        <v>34</v>
      </c>
    </row>
    <row r="9" spans="1:4" x14ac:dyDescent="0.2">
      <c r="A9" s="2">
        <v>8</v>
      </c>
      <c r="B9" s="2" t="s">
        <v>59</v>
      </c>
      <c r="C9" s="2">
        <v>14</v>
      </c>
      <c r="D9" s="2">
        <v>28</v>
      </c>
    </row>
    <row r="10" spans="1:4" x14ac:dyDescent="0.2">
      <c r="A10" s="2">
        <v>9</v>
      </c>
      <c r="B10" s="2" t="s">
        <v>60</v>
      </c>
      <c r="C10" s="2">
        <v>26</v>
      </c>
      <c r="D10" s="2">
        <v>52</v>
      </c>
    </row>
    <row r="11" spans="1:4" x14ac:dyDescent="0.2">
      <c r="A11" s="2">
        <v>10</v>
      </c>
      <c r="B11" s="2" t="s">
        <v>61</v>
      </c>
      <c r="C11" s="2">
        <v>29</v>
      </c>
      <c r="D11" s="2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B3C5-68CB-4A66-9671-E8B25827CFDC}">
  <dimension ref="A1:H41"/>
  <sheetViews>
    <sheetView workbookViewId="0">
      <selection activeCell="J7" sqref="J7"/>
    </sheetView>
  </sheetViews>
  <sheetFormatPr baseColWidth="10" defaultColWidth="8.83203125" defaultRowHeight="15" x14ac:dyDescent="0.2"/>
  <cols>
    <col min="1" max="1" width="11.1640625" bestFit="1" customWidth="1"/>
    <col min="2" max="2" width="7.5" bestFit="1" customWidth="1"/>
    <col min="4" max="4" width="10" bestFit="1" customWidth="1"/>
    <col min="5" max="5" width="10.5" bestFit="1" customWidth="1"/>
    <col min="6" max="6" width="15.1640625" bestFit="1" customWidth="1"/>
    <col min="7" max="8" width="15.1640625" customWidth="1"/>
  </cols>
  <sheetData>
    <row r="1" spans="1:8" x14ac:dyDescent="0.2">
      <c r="A1" s="1" t="s">
        <v>3</v>
      </c>
      <c r="B1" s="1" t="s">
        <v>7</v>
      </c>
      <c r="C1" s="1" t="s">
        <v>0</v>
      </c>
      <c r="D1" s="1" t="s">
        <v>8</v>
      </c>
      <c r="E1" s="1" t="s">
        <v>63</v>
      </c>
      <c r="F1" s="6" t="s">
        <v>80</v>
      </c>
      <c r="G1" s="6" t="s">
        <v>6</v>
      </c>
      <c r="H1" s="6" t="s">
        <v>84</v>
      </c>
    </row>
    <row r="2" spans="1:8" x14ac:dyDescent="0.2">
      <c r="A2" s="2">
        <v>1</v>
      </c>
      <c r="B2" s="2">
        <v>7</v>
      </c>
      <c r="C2" s="2" t="s">
        <v>24</v>
      </c>
      <c r="D2" s="2" t="s">
        <v>43</v>
      </c>
      <c r="E2" s="4">
        <v>7402</v>
      </c>
      <c r="F2" s="7" t="str">
        <f>_xlfn.CONCAT(D2,", ",C2)</f>
        <v>Garcia, Juan</v>
      </c>
      <c r="G2" s="7" t="str">
        <f>VLOOKUP(B:B,Cargos!$A$1:$B$9,2,0)</f>
        <v>Vendedor Jr</v>
      </c>
      <c r="H2">
        <f>VLOOKUP(B2,Cargos!A:C,3,0)</f>
        <v>2</v>
      </c>
    </row>
    <row r="3" spans="1:8" x14ac:dyDescent="0.2">
      <c r="A3" s="2">
        <v>2</v>
      </c>
      <c r="B3" s="2">
        <v>3</v>
      </c>
      <c r="C3" s="2" t="s">
        <v>26</v>
      </c>
      <c r="D3" s="2" t="s">
        <v>44</v>
      </c>
      <c r="E3" s="4">
        <v>6979</v>
      </c>
      <c r="F3" s="7" t="str">
        <f>_xlfn.CONCAT(D3,", ",C3)</f>
        <v>Rodriguez, Ana</v>
      </c>
      <c r="G3" s="7" t="str">
        <f>VLOOKUP(B:B,Cargos!$A$1:$B$9,2,0)</f>
        <v>Gerente</v>
      </c>
      <c r="H3">
        <f>VLOOKUP(B3,Cargos!A:C,3,0)</f>
        <v>3</v>
      </c>
    </row>
    <row r="4" spans="1:8" x14ac:dyDescent="0.2">
      <c r="A4" s="2">
        <v>3</v>
      </c>
      <c r="B4" s="2">
        <v>4</v>
      </c>
      <c r="C4" s="2" t="s">
        <v>27</v>
      </c>
      <c r="D4" s="2" t="s">
        <v>45</v>
      </c>
      <c r="E4" s="4">
        <v>5010</v>
      </c>
      <c r="F4" s="7" t="str">
        <f>_xlfn.CONCAT(D4,", ",C4)</f>
        <v>Gonzalez, Pedro</v>
      </c>
      <c r="G4" s="7" t="str">
        <f>VLOOKUP(B:B,Cargos!$A$1:$B$9,2,0)</f>
        <v>Jefe</v>
      </c>
      <c r="H4">
        <f>VLOOKUP(B4,Cargos!A:C,3,0)</f>
        <v>3</v>
      </c>
    </row>
    <row r="5" spans="1:8" x14ac:dyDescent="0.2">
      <c r="A5" s="2">
        <v>4</v>
      </c>
      <c r="B5" s="2">
        <v>5</v>
      </c>
      <c r="C5" s="2" t="s">
        <v>28</v>
      </c>
      <c r="D5" s="2" t="s">
        <v>46</v>
      </c>
      <c r="E5" s="4">
        <v>4345</v>
      </c>
      <c r="F5" s="7" t="str">
        <f t="shared" ref="F5:F41" si="0">_xlfn.CONCAT(D5,", ",C5)</f>
        <v>Fernandez, Isabel</v>
      </c>
      <c r="G5" s="7" t="str">
        <f>VLOOKUP(B:B,Cargos!$A$1:$B$9,2,0)</f>
        <v>Vendedor Sr</v>
      </c>
      <c r="H5">
        <f>VLOOKUP(B5,Cargos!A:C,3,0)</f>
        <v>2</v>
      </c>
    </row>
    <row r="6" spans="1:8" x14ac:dyDescent="0.2">
      <c r="A6" s="2">
        <v>5</v>
      </c>
      <c r="B6" s="2">
        <v>6</v>
      </c>
      <c r="C6" s="2" t="s">
        <v>29</v>
      </c>
      <c r="D6" s="2" t="s">
        <v>47</v>
      </c>
      <c r="E6" s="4">
        <v>3037</v>
      </c>
      <c r="F6" s="7" t="str">
        <f t="shared" si="0"/>
        <v>Lopez, Laura</v>
      </c>
      <c r="G6" s="7" t="str">
        <f>VLOOKUP(B:B,Cargos!$A$1:$B$9,2,0)</f>
        <v>Vendedor Ssr</v>
      </c>
      <c r="H6">
        <f>VLOOKUP(B6,Cargos!A:C,3,0)</f>
        <v>2</v>
      </c>
    </row>
    <row r="7" spans="1:8" x14ac:dyDescent="0.2">
      <c r="A7" s="2">
        <v>6</v>
      </c>
      <c r="B7" s="2">
        <v>2</v>
      </c>
      <c r="C7" s="2" t="s">
        <v>30</v>
      </c>
      <c r="D7" s="2" t="s">
        <v>48</v>
      </c>
      <c r="E7" s="4">
        <v>2700</v>
      </c>
      <c r="F7" s="7" t="str">
        <f t="shared" si="0"/>
        <v>Martinez, Pilar</v>
      </c>
      <c r="G7" s="7" t="str">
        <f>VLOOKUP(B:B,Cargos!$A$1:$B$9,2,0)</f>
        <v>Director</v>
      </c>
      <c r="H7">
        <f>VLOOKUP(B7,Cargos!A:C,3,0)</f>
        <v>4</v>
      </c>
    </row>
    <row r="8" spans="1:8" x14ac:dyDescent="0.2">
      <c r="A8" s="2">
        <v>7</v>
      </c>
      <c r="B8" s="2">
        <v>8</v>
      </c>
      <c r="C8" s="2" t="s">
        <v>31</v>
      </c>
      <c r="D8" s="2" t="s">
        <v>49</v>
      </c>
      <c r="E8" s="4">
        <v>1810</v>
      </c>
      <c r="F8" s="7" t="str">
        <f t="shared" si="0"/>
        <v>Sanchez, Antonio</v>
      </c>
      <c r="G8" s="7" t="str">
        <f>VLOOKUP(B:B,Cargos!$A$1:$B$9,2,0)</f>
        <v>Pasante</v>
      </c>
      <c r="H8">
        <f>VLOOKUP(B8,Cargos!A:C,3,0)</f>
        <v>1</v>
      </c>
    </row>
    <row r="9" spans="1:8" x14ac:dyDescent="0.2">
      <c r="A9" s="2">
        <v>8</v>
      </c>
      <c r="B9" s="2">
        <v>3</v>
      </c>
      <c r="C9" s="2" t="s">
        <v>32</v>
      </c>
      <c r="D9" s="2" t="s">
        <v>25</v>
      </c>
      <c r="E9" s="4">
        <v>6768</v>
      </c>
      <c r="F9" s="7" t="str">
        <f t="shared" si="0"/>
        <v>Perez, Manuel</v>
      </c>
      <c r="G9" s="7" t="str">
        <f>VLOOKUP(B:B,Cargos!$A$1:$B$9,2,0)</f>
        <v>Gerente</v>
      </c>
      <c r="H9">
        <f>VLOOKUP(B9,Cargos!A:C,3,0)</f>
        <v>3</v>
      </c>
    </row>
    <row r="10" spans="1:8" x14ac:dyDescent="0.2">
      <c r="A10" s="2">
        <v>9</v>
      </c>
      <c r="B10" s="2">
        <v>4</v>
      </c>
      <c r="C10" s="2" t="s">
        <v>33</v>
      </c>
      <c r="D10" s="2" t="s">
        <v>50</v>
      </c>
      <c r="E10" s="4">
        <v>5400</v>
      </c>
      <c r="F10" s="7" t="str">
        <f t="shared" si="0"/>
        <v>Gomez, Jose</v>
      </c>
      <c r="G10" s="7" t="str">
        <f>VLOOKUP(B:B,Cargos!$A$1:$B$9,2,0)</f>
        <v>Jefe</v>
      </c>
      <c r="H10">
        <f>VLOOKUP(B10,Cargos!A:C,3,0)</f>
        <v>3</v>
      </c>
    </row>
    <row r="11" spans="1:8" x14ac:dyDescent="0.2">
      <c r="A11" s="2">
        <v>10</v>
      </c>
      <c r="B11" s="2">
        <v>5</v>
      </c>
      <c r="C11" s="2" t="s">
        <v>34</v>
      </c>
      <c r="D11" s="2" t="s">
        <v>51</v>
      </c>
      <c r="E11" s="4">
        <v>4384</v>
      </c>
      <c r="F11" s="7" t="str">
        <f t="shared" si="0"/>
        <v>Martin, Francisco</v>
      </c>
      <c r="G11" s="7" t="str">
        <f>VLOOKUP(B:B,Cargos!$A$1:$B$9,2,0)</f>
        <v>Vendedor Sr</v>
      </c>
      <c r="H11">
        <f>VLOOKUP(B11,Cargos!A:C,3,0)</f>
        <v>2</v>
      </c>
    </row>
    <row r="12" spans="1:8" x14ac:dyDescent="0.2">
      <c r="A12" s="2">
        <v>11</v>
      </c>
      <c r="B12" s="2">
        <v>6</v>
      </c>
      <c r="C12" s="2" t="s">
        <v>28</v>
      </c>
      <c r="D12" s="2" t="s">
        <v>43</v>
      </c>
      <c r="E12" s="4">
        <v>3985</v>
      </c>
      <c r="F12" s="7" t="str">
        <f t="shared" si="0"/>
        <v>Garcia, Isabel</v>
      </c>
      <c r="G12" s="7" t="str">
        <f>VLOOKUP(B:B,Cargos!$A$1:$B$9,2,0)</f>
        <v>Vendedor Ssr</v>
      </c>
      <c r="H12">
        <f>VLOOKUP(B12,Cargos!A:C,3,0)</f>
        <v>2</v>
      </c>
    </row>
    <row r="13" spans="1:8" x14ac:dyDescent="0.2">
      <c r="A13" s="2">
        <v>12</v>
      </c>
      <c r="B13" s="2">
        <v>7</v>
      </c>
      <c r="C13" s="2" t="s">
        <v>35</v>
      </c>
      <c r="D13" s="2" t="s">
        <v>44</v>
      </c>
      <c r="E13" s="4">
        <v>2027</v>
      </c>
      <c r="F13" s="7" t="str">
        <f t="shared" si="0"/>
        <v>Rodriguez, Javier</v>
      </c>
      <c r="G13" s="7" t="str">
        <f>VLOOKUP(B:B,Cargos!$A$1:$B$9,2,0)</f>
        <v>Vendedor Jr</v>
      </c>
      <c r="H13">
        <f>VLOOKUP(B13,Cargos!A:C,3,0)</f>
        <v>2</v>
      </c>
    </row>
    <row r="14" spans="1:8" x14ac:dyDescent="0.2">
      <c r="A14" s="2">
        <v>13</v>
      </c>
      <c r="B14" s="2">
        <v>8</v>
      </c>
      <c r="C14" s="2" t="s">
        <v>36</v>
      </c>
      <c r="D14" s="2" t="s">
        <v>45</v>
      </c>
      <c r="E14" s="4">
        <v>1830</v>
      </c>
      <c r="F14" s="7" t="str">
        <f t="shared" si="0"/>
        <v>Gonzalez, Josefa</v>
      </c>
      <c r="G14" s="7" t="str">
        <f>VLOOKUP(B:B,Cargos!$A$1:$B$9,2,0)</f>
        <v>Pasante</v>
      </c>
      <c r="H14">
        <f>VLOOKUP(B14,Cargos!A:C,3,0)</f>
        <v>1</v>
      </c>
    </row>
    <row r="15" spans="1:8" x14ac:dyDescent="0.2">
      <c r="A15" s="2">
        <v>14</v>
      </c>
      <c r="B15" s="2">
        <v>2</v>
      </c>
      <c r="C15" s="2" t="s">
        <v>37</v>
      </c>
      <c r="D15" s="2" t="s">
        <v>46</v>
      </c>
      <c r="E15" s="4">
        <v>7062</v>
      </c>
      <c r="F15" s="7" t="str">
        <f t="shared" si="0"/>
        <v>Fernandez, Teresa</v>
      </c>
      <c r="G15" s="7" t="str">
        <f>VLOOKUP(B:B,Cargos!$A$1:$B$9,2,0)</f>
        <v>Director</v>
      </c>
      <c r="H15">
        <f>VLOOKUP(B15,Cargos!A:C,3,0)</f>
        <v>4</v>
      </c>
    </row>
    <row r="16" spans="1:8" x14ac:dyDescent="0.2">
      <c r="A16" s="2">
        <v>15</v>
      </c>
      <c r="B16" s="2">
        <v>8</v>
      </c>
      <c r="C16" s="2" t="s">
        <v>38</v>
      </c>
      <c r="D16" s="2" t="s">
        <v>50</v>
      </c>
      <c r="E16" s="4">
        <v>1821</v>
      </c>
      <c r="F16" s="7" t="str">
        <f t="shared" si="0"/>
        <v>Gomez, David</v>
      </c>
      <c r="G16" s="7" t="str">
        <f>VLOOKUP(B:B,Cargos!$A$1:$B$9,2,0)</f>
        <v>Pasante</v>
      </c>
      <c r="H16">
        <f>VLOOKUP(B16,Cargos!A:C,3,0)</f>
        <v>1</v>
      </c>
    </row>
    <row r="17" spans="1:8" x14ac:dyDescent="0.2">
      <c r="A17" s="2">
        <v>16</v>
      </c>
      <c r="B17" s="2">
        <v>7</v>
      </c>
      <c r="C17" s="2" t="s">
        <v>34</v>
      </c>
      <c r="D17" s="2" t="s">
        <v>51</v>
      </c>
      <c r="E17" s="4">
        <v>2456</v>
      </c>
      <c r="F17" s="7" t="str">
        <f t="shared" si="0"/>
        <v>Martin, Francisco</v>
      </c>
      <c r="G17" s="7" t="str">
        <f>VLOOKUP(B:B,Cargos!$A$1:$B$9,2,0)</f>
        <v>Vendedor Jr</v>
      </c>
      <c r="H17">
        <f>VLOOKUP(B17,Cargos!A:C,3,0)</f>
        <v>2</v>
      </c>
    </row>
    <row r="18" spans="1:8" x14ac:dyDescent="0.2">
      <c r="A18" s="2">
        <v>17</v>
      </c>
      <c r="B18" s="2">
        <v>1</v>
      </c>
      <c r="C18" s="2" t="s">
        <v>39</v>
      </c>
      <c r="D18" s="2" t="s">
        <v>40</v>
      </c>
      <c r="E18" s="4">
        <v>8512</v>
      </c>
      <c r="F18" s="7" t="str">
        <f t="shared" si="0"/>
        <v>Messi, Lionel</v>
      </c>
      <c r="G18" s="7" t="str">
        <f>VLOOKUP(B:B,Cargos!$A$1:$B$9,2,0)</f>
        <v>CEO</v>
      </c>
      <c r="H18">
        <f>VLOOKUP(B18,Cargos!A:C,3,0)</f>
        <v>5</v>
      </c>
    </row>
    <row r="19" spans="1:8" x14ac:dyDescent="0.2">
      <c r="A19" s="2">
        <v>18</v>
      </c>
      <c r="B19" s="2">
        <v>4</v>
      </c>
      <c r="C19" s="2" t="s">
        <v>33</v>
      </c>
      <c r="D19" s="2" t="s">
        <v>43</v>
      </c>
      <c r="E19" s="4">
        <v>5194</v>
      </c>
      <c r="F19" s="7" t="str">
        <f t="shared" si="0"/>
        <v>Garcia, Jose</v>
      </c>
      <c r="G19" s="7" t="str">
        <f>VLOOKUP(B:B,Cargos!$A$1:$B$9,2,0)</f>
        <v>Jefe</v>
      </c>
      <c r="H19">
        <f>VLOOKUP(B19,Cargos!A:C,3,0)</f>
        <v>3</v>
      </c>
    </row>
    <row r="20" spans="1:8" x14ac:dyDescent="0.2">
      <c r="A20" s="2">
        <v>19</v>
      </c>
      <c r="B20" s="2">
        <v>5</v>
      </c>
      <c r="C20" s="2" t="s">
        <v>41</v>
      </c>
      <c r="D20" s="2" t="s">
        <v>44</v>
      </c>
      <c r="E20" s="4">
        <v>4862</v>
      </c>
      <c r="F20" s="7" t="str">
        <f t="shared" si="0"/>
        <v>Rodriguez, Maria</v>
      </c>
      <c r="G20" s="7" t="str">
        <f>VLOOKUP(B:B,Cargos!$A$1:$B$9,2,0)</f>
        <v>Vendedor Sr</v>
      </c>
      <c r="H20">
        <f>VLOOKUP(B20,Cargos!A:C,3,0)</f>
        <v>2</v>
      </c>
    </row>
    <row r="21" spans="1:8" x14ac:dyDescent="0.2">
      <c r="A21" s="2">
        <v>20</v>
      </c>
      <c r="B21" s="2">
        <v>6</v>
      </c>
      <c r="C21" s="2" t="s">
        <v>42</v>
      </c>
      <c r="D21" s="2" t="s">
        <v>45</v>
      </c>
      <c r="E21" s="4">
        <v>3522</v>
      </c>
      <c r="F21" s="7" t="str">
        <f t="shared" si="0"/>
        <v>Gonzalez, Carmen</v>
      </c>
      <c r="G21" s="7" t="str">
        <f>VLOOKUP(B:B,Cargos!$A$1:$B$9,2,0)</f>
        <v>Vendedor Ssr</v>
      </c>
      <c r="H21">
        <f>VLOOKUP(B21,Cargos!A:C,3,0)</f>
        <v>2</v>
      </c>
    </row>
    <row r="22" spans="1:8" x14ac:dyDescent="0.2">
      <c r="A22" s="2">
        <v>21</v>
      </c>
      <c r="B22" s="2">
        <v>7</v>
      </c>
      <c r="C22" s="2" t="s">
        <v>24</v>
      </c>
      <c r="D22" s="2" t="s">
        <v>46</v>
      </c>
      <c r="E22" s="4">
        <v>2616</v>
      </c>
      <c r="F22" s="7" t="str">
        <f t="shared" si="0"/>
        <v>Fernandez, Juan</v>
      </c>
      <c r="G22" s="7" t="str">
        <f>VLOOKUP(B:B,Cargos!$A$1:$B$9,2,0)</f>
        <v>Vendedor Jr</v>
      </c>
      <c r="H22">
        <f>VLOOKUP(B22,Cargos!A:C,3,0)</f>
        <v>2</v>
      </c>
    </row>
    <row r="23" spans="1:8" x14ac:dyDescent="0.2">
      <c r="A23" s="2">
        <v>22</v>
      </c>
      <c r="B23" s="2">
        <v>8</v>
      </c>
      <c r="C23" s="2" t="s">
        <v>26</v>
      </c>
      <c r="D23" s="2" t="s">
        <v>47</v>
      </c>
      <c r="E23" s="4">
        <v>1601</v>
      </c>
      <c r="F23" s="7" t="str">
        <f t="shared" si="0"/>
        <v>Lopez, Ana</v>
      </c>
      <c r="G23" s="7" t="str">
        <f>VLOOKUP(B:B,Cargos!$A$1:$B$9,2,0)</f>
        <v>Pasante</v>
      </c>
      <c r="H23">
        <f>VLOOKUP(B23,Cargos!A:C,3,0)</f>
        <v>1</v>
      </c>
    </row>
    <row r="24" spans="1:8" x14ac:dyDescent="0.2">
      <c r="A24" s="2">
        <v>23</v>
      </c>
      <c r="B24" s="2">
        <v>4</v>
      </c>
      <c r="C24" s="2" t="s">
        <v>27</v>
      </c>
      <c r="D24" s="2" t="s">
        <v>48</v>
      </c>
      <c r="E24" s="4">
        <v>5555</v>
      </c>
      <c r="F24" s="7" t="str">
        <f t="shared" si="0"/>
        <v>Martinez, Pedro</v>
      </c>
      <c r="G24" s="7" t="str">
        <f>VLOOKUP(B:B,Cargos!$A$1:$B$9,2,0)</f>
        <v>Jefe</v>
      </c>
      <c r="H24">
        <f>VLOOKUP(B24,Cargos!A:C,3,0)</f>
        <v>3</v>
      </c>
    </row>
    <row r="25" spans="1:8" x14ac:dyDescent="0.2">
      <c r="A25" s="2">
        <v>24</v>
      </c>
      <c r="B25" s="2">
        <v>5</v>
      </c>
      <c r="C25" s="2" t="s">
        <v>28</v>
      </c>
      <c r="D25" s="2" t="s">
        <v>49</v>
      </c>
      <c r="E25" s="4">
        <v>4875</v>
      </c>
      <c r="F25" s="7" t="str">
        <f t="shared" si="0"/>
        <v>Sanchez, Isabel</v>
      </c>
      <c r="G25" s="7" t="str">
        <f>VLOOKUP(B:B,Cargos!$A$1:$B$9,2,0)</f>
        <v>Vendedor Sr</v>
      </c>
      <c r="H25">
        <f>VLOOKUP(B25,Cargos!A:C,3,0)</f>
        <v>2</v>
      </c>
    </row>
    <row r="26" spans="1:8" x14ac:dyDescent="0.2">
      <c r="A26" s="2">
        <v>25</v>
      </c>
      <c r="B26" s="2">
        <v>6</v>
      </c>
      <c r="C26" s="2" t="s">
        <v>29</v>
      </c>
      <c r="D26" s="2" t="s">
        <v>25</v>
      </c>
      <c r="E26" s="4">
        <v>3586</v>
      </c>
      <c r="F26" s="7" t="str">
        <f t="shared" si="0"/>
        <v>Perez, Laura</v>
      </c>
      <c r="G26" s="7" t="str">
        <f>VLOOKUP(B:B,Cargos!$A$1:$B$9,2,0)</f>
        <v>Vendedor Ssr</v>
      </c>
      <c r="H26">
        <f>VLOOKUP(B26,Cargos!A:C,3,0)</f>
        <v>2</v>
      </c>
    </row>
    <row r="27" spans="1:8" x14ac:dyDescent="0.2">
      <c r="A27" s="2">
        <v>26</v>
      </c>
      <c r="B27" s="2">
        <v>7</v>
      </c>
      <c r="C27" s="2" t="s">
        <v>30</v>
      </c>
      <c r="D27" s="2" t="s">
        <v>50</v>
      </c>
      <c r="E27" s="4">
        <v>2557</v>
      </c>
      <c r="F27" s="7" t="str">
        <f t="shared" si="0"/>
        <v>Gomez, Pilar</v>
      </c>
      <c r="G27" s="7" t="str">
        <f>VLOOKUP(B:B,Cargos!$A$1:$B$9,2,0)</f>
        <v>Vendedor Jr</v>
      </c>
      <c r="H27">
        <f>VLOOKUP(B27,Cargos!A:C,3,0)</f>
        <v>2</v>
      </c>
    </row>
    <row r="28" spans="1:8" x14ac:dyDescent="0.2">
      <c r="A28" s="2">
        <v>27</v>
      </c>
      <c r="B28" s="2">
        <v>8</v>
      </c>
      <c r="C28" s="2" t="s">
        <v>31</v>
      </c>
      <c r="D28" s="2" t="s">
        <v>51</v>
      </c>
      <c r="E28" s="4">
        <v>1057</v>
      </c>
      <c r="F28" s="7" t="str">
        <f t="shared" si="0"/>
        <v>Martin, Antonio</v>
      </c>
      <c r="G28" s="7" t="str">
        <f>VLOOKUP(B:B,Cargos!$A$1:$B$9,2,0)</f>
        <v>Pasante</v>
      </c>
      <c r="H28">
        <f>VLOOKUP(B28,Cargos!A:C,3,0)</f>
        <v>1</v>
      </c>
    </row>
    <row r="29" spans="1:8" x14ac:dyDescent="0.2">
      <c r="A29" s="2">
        <v>28</v>
      </c>
      <c r="B29" s="2">
        <v>4</v>
      </c>
      <c r="C29" s="2" t="s">
        <v>32</v>
      </c>
      <c r="D29" s="2" t="s">
        <v>43</v>
      </c>
      <c r="E29" s="4">
        <v>5249</v>
      </c>
      <c r="F29" s="7" t="str">
        <f t="shared" si="0"/>
        <v>Garcia, Manuel</v>
      </c>
      <c r="G29" s="7" t="str">
        <f>VLOOKUP(B:B,Cargos!$A$1:$B$9,2,0)</f>
        <v>Jefe</v>
      </c>
      <c r="H29">
        <f>VLOOKUP(B29,Cargos!A:C,3,0)</f>
        <v>3</v>
      </c>
    </row>
    <row r="30" spans="1:8" x14ac:dyDescent="0.2">
      <c r="A30" s="2">
        <v>29</v>
      </c>
      <c r="B30" s="2">
        <v>5</v>
      </c>
      <c r="C30" s="2" t="s">
        <v>33</v>
      </c>
      <c r="D30" s="2" t="s">
        <v>44</v>
      </c>
      <c r="E30" s="4">
        <v>4645</v>
      </c>
      <c r="F30" s="7" t="str">
        <f t="shared" si="0"/>
        <v>Rodriguez, Jose</v>
      </c>
      <c r="G30" s="7" t="str">
        <f>VLOOKUP(B:B,Cargos!$A$1:$B$9,2,0)</f>
        <v>Vendedor Sr</v>
      </c>
      <c r="H30">
        <f>VLOOKUP(B30,Cargos!A:C,3,0)</f>
        <v>2</v>
      </c>
    </row>
    <row r="31" spans="1:8" x14ac:dyDescent="0.2">
      <c r="A31" s="2">
        <v>30</v>
      </c>
      <c r="B31" s="2">
        <v>6</v>
      </c>
      <c r="C31" s="2" t="s">
        <v>34</v>
      </c>
      <c r="D31" s="2" t="s">
        <v>45</v>
      </c>
      <c r="E31" s="4">
        <v>3909</v>
      </c>
      <c r="F31" s="7" t="str">
        <f t="shared" si="0"/>
        <v>Gonzalez, Francisco</v>
      </c>
      <c r="G31" s="7" t="str">
        <f>VLOOKUP(B:B,Cargos!$A$1:$B$9,2,0)</f>
        <v>Vendedor Ssr</v>
      </c>
      <c r="H31">
        <f>VLOOKUP(B31,Cargos!A:C,3,0)</f>
        <v>2</v>
      </c>
    </row>
    <row r="32" spans="1:8" x14ac:dyDescent="0.2">
      <c r="A32" s="2">
        <v>31</v>
      </c>
      <c r="B32" s="2">
        <v>7</v>
      </c>
      <c r="C32" s="2" t="s">
        <v>28</v>
      </c>
      <c r="D32" s="2" t="s">
        <v>46</v>
      </c>
      <c r="E32" s="4">
        <v>2227</v>
      </c>
      <c r="F32" s="7" t="str">
        <f t="shared" si="0"/>
        <v>Fernandez, Isabel</v>
      </c>
      <c r="G32" s="7" t="str">
        <f>VLOOKUP(B:B,Cargos!$A$1:$B$9,2,0)</f>
        <v>Vendedor Jr</v>
      </c>
      <c r="H32">
        <f>VLOOKUP(B32,Cargos!A:C,3,0)</f>
        <v>2</v>
      </c>
    </row>
    <row r="33" spans="1:8" x14ac:dyDescent="0.2">
      <c r="A33" s="2">
        <v>32</v>
      </c>
      <c r="B33" s="2">
        <v>8</v>
      </c>
      <c r="C33" s="2" t="s">
        <v>35</v>
      </c>
      <c r="D33" s="2" t="s">
        <v>50</v>
      </c>
      <c r="E33" s="4">
        <v>1612</v>
      </c>
      <c r="F33" s="7" t="str">
        <f t="shared" si="0"/>
        <v>Gomez, Javier</v>
      </c>
      <c r="G33" s="7" t="str">
        <f>VLOOKUP(B:B,Cargos!$A$1:$B$9,2,0)</f>
        <v>Pasante</v>
      </c>
      <c r="H33">
        <f>VLOOKUP(B33,Cargos!A:C,3,0)</f>
        <v>1</v>
      </c>
    </row>
    <row r="34" spans="1:8" x14ac:dyDescent="0.2">
      <c r="A34" s="2">
        <v>33</v>
      </c>
      <c r="B34" s="2">
        <v>5</v>
      </c>
      <c r="C34" s="2" t="s">
        <v>36</v>
      </c>
      <c r="D34" s="2" t="s">
        <v>51</v>
      </c>
      <c r="E34" s="4">
        <v>4217</v>
      </c>
      <c r="F34" s="7" t="str">
        <f t="shared" si="0"/>
        <v>Martin, Josefa</v>
      </c>
      <c r="G34" s="7" t="str">
        <f>VLOOKUP(B:B,Cargos!$A$1:$B$9,2,0)</f>
        <v>Vendedor Sr</v>
      </c>
      <c r="H34">
        <f>VLOOKUP(B34,Cargos!A:C,3,0)</f>
        <v>2</v>
      </c>
    </row>
    <row r="35" spans="1:8" x14ac:dyDescent="0.2">
      <c r="A35" s="2">
        <v>34</v>
      </c>
      <c r="B35" s="2">
        <v>6</v>
      </c>
      <c r="C35" s="2" t="s">
        <v>37</v>
      </c>
      <c r="D35" s="2" t="s">
        <v>47</v>
      </c>
      <c r="E35" s="4">
        <v>3680</v>
      </c>
      <c r="F35" s="7" t="str">
        <f t="shared" si="0"/>
        <v>Lopez, Teresa</v>
      </c>
      <c r="G35" s="7" t="str">
        <f>VLOOKUP(B:B,Cargos!$A$1:$B$9,2,0)</f>
        <v>Vendedor Ssr</v>
      </c>
      <c r="H35">
        <f>VLOOKUP(B35,Cargos!A:C,3,0)</f>
        <v>2</v>
      </c>
    </row>
    <row r="36" spans="1:8" x14ac:dyDescent="0.2">
      <c r="A36" s="2">
        <v>35</v>
      </c>
      <c r="B36" s="2">
        <v>7</v>
      </c>
      <c r="C36" s="2" t="s">
        <v>38</v>
      </c>
      <c r="D36" s="2" t="s">
        <v>43</v>
      </c>
      <c r="E36" s="4">
        <v>2383</v>
      </c>
      <c r="F36" s="7" t="str">
        <f t="shared" si="0"/>
        <v>Garcia, David</v>
      </c>
      <c r="G36" s="7" t="str">
        <f>VLOOKUP(B:B,Cargos!$A$1:$B$9,2,0)</f>
        <v>Vendedor Jr</v>
      </c>
      <c r="H36">
        <f>VLOOKUP(B36,Cargos!A:C,3,0)</f>
        <v>2</v>
      </c>
    </row>
    <row r="37" spans="1:8" x14ac:dyDescent="0.2">
      <c r="A37" s="2">
        <v>36</v>
      </c>
      <c r="B37" s="2">
        <v>8</v>
      </c>
      <c r="C37" s="2" t="s">
        <v>34</v>
      </c>
      <c r="D37" s="2" t="s">
        <v>44</v>
      </c>
      <c r="E37" s="4">
        <v>1898</v>
      </c>
      <c r="F37" s="7" t="str">
        <f t="shared" si="0"/>
        <v>Rodriguez, Francisco</v>
      </c>
      <c r="G37" s="7" t="str">
        <f>VLOOKUP(B:B,Cargos!$A$1:$B$9,2,0)</f>
        <v>Pasante</v>
      </c>
      <c r="H37">
        <f>VLOOKUP(B37,Cargos!A:C,3,0)</f>
        <v>1</v>
      </c>
    </row>
    <row r="38" spans="1:8" x14ac:dyDescent="0.2">
      <c r="A38" s="2">
        <v>37</v>
      </c>
      <c r="B38" s="2">
        <v>5</v>
      </c>
      <c r="C38" s="2" t="s">
        <v>39</v>
      </c>
      <c r="D38" s="2" t="s">
        <v>45</v>
      </c>
      <c r="E38" s="4">
        <v>4073</v>
      </c>
      <c r="F38" s="7" t="str">
        <f t="shared" si="0"/>
        <v>Gonzalez, Lionel</v>
      </c>
      <c r="G38" s="7" t="str">
        <f>VLOOKUP(B:B,Cargos!$A$1:$B$9,2,0)</f>
        <v>Vendedor Sr</v>
      </c>
      <c r="H38">
        <f>VLOOKUP(B38,Cargos!A:C,3,0)</f>
        <v>2</v>
      </c>
    </row>
    <row r="39" spans="1:8" x14ac:dyDescent="0.2">
      <c r="A39" s="2">
        <v>38</v>
      </c>
      <c r="B39" s="2">
        <v>6</v>
      </c>
      <c r="C39" s="2" t="s">
        <v>33</v>
      </c>
      <c r="D39" s="2" t="s">
        <v>46</v>
      </c>
      <c r="E39" s="4">
        <v>3055</v>
      </c>
      <c r="F39" s="7" t="str">
        <f t="shared" si="0"/>
        <v>Fernandez, Jose</v>
      </c>
      <c r="G39" s="7" t="str">
        <f>VLOOKUP(B:B,Cargos!$A$1:$B$9,2,0)</f>
        <v>Vendedor Ssr</v>
      </c>
      <c r="H39">
        <f>VLOOKUP(B39,Cargos!A:C,3,0)</f>
        <v>2</v>
      </c>
    </row>
    <row r="40" spans="1:8" x14ac:dyDescent="0.2">
      <c r="A40" s="2">
        <v>39</v>
      </c>
      <c r="B40" s="2">
        <v>7</v>
      </c>
      <c r="C40" s="2" t="s">
        <v>41</v>
      </c>
      <c r="D40" s="2" t="s">
        <v>50</v>
      </c>
      <c r="E40" s="4">
        <v>2483</v>
      </c>
      <c r="F40" s="7" t="str">
        <f t="shared" si="0"/>
        <v>Gomez, Maria</v>
      </c>
      <c r="G40" s="7" t="str">
        <f>VLOOKUP(B:B,Cargos!$A$1:$B$9,2,0)</f>
        <v>Vendedor Jr</v>
      </c>
      <c r="H40">
        <f>VLOOKUP(B40,Cargos!A:C,3,0)</f>
        <v>2</v>
      </c>
    </row>
    <row r="41" spans="1:8" x14ac:dyDescent="0.2">
      <c r="A41" s="2">
        <v>40</v>
      </c>
      <c r="B41" s="2">
        <v>8</v>
      </c>
      <c r="C41" s="2" t="s">
        <v>42</v>
      </c>
      <c r="D41" s="2" t="s">
        <v>51</v>
      </c>
      <c r="E41" s="4">
        <v>1598</v>
      </c>
      <c r="F41" s="7" t="str">
        <f t="shared" si="0"/>
        <v>Martin, Carmen</v>
      </c>
      <c r="G41" s="7" t="str">
        <f>VLOOKUP(B:B,Cargos!$A$1:$B$9,2,0)</f>
        <v>Pasante</v>
      </c>
      <c r="H41">
        <f>VLOOKUP(B41,Cargos!A:C,3,0)</f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B921-4A37-4715-8850-30328F14AC59}">
  <dimension ref="A1:C9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7.5" bestFit="1" customWidth="1"/>
    <col min="2" max="2" width="12.5" bestFit="1" customWidth="1"/>
    <col min="3" max="3" width="10.6640625" bestFit="1" customWidth="1"/>
  </cols>
  <sheetData>
    <row r="1" spans="1:3" x14ac:dyDescent="0.2">
      <c r="A1" s="1" t="s">
        <v>7</v>
      </c>
      <c r="B1" s="1" t="s">
        <v>6</v>
      </c>
      <c r="C1" s="1" t="s">
        <v>9</v>
      </c>
    </row>
    <row r="2" spans="1:3" x14ac:dyDescent="0.2">
      <c r="A2" s="2">
        <v>1</v>
      </c>
      <c r="B2" s="2" t="s">
        <v>16</v>
      </c>
      <c r="C2" s="2">
        <v>5</v>
      </c>
    </row>
    <row r="3" spans="1:3" x14ac:dyDescent="0.2">
      <c r="A3" s="2">
        <v>2</v>
      </c>
      <c r="B3" s="2" t="s">
        <v>17</v>
      </c>
      <c r="C3" s="2">
        <v>4</v>
      </c>
    </row>
    <row r="4" spans="1:3" x14ac:dyDescent="0.2">
      <c r="A4" s="2">
        <v>3</v>
      </c>
      <c r="B4" s="2" t="s">
        <v>18</v>
      </c>
      <c r="C4" s="2">
        <v>3</v>
      </c>
    </row>
    <row r="5" spans="1:3" x14ac:dyDescent="0.2">
      <c r="A5" s="2">
        <v>4</v>
      </c>
      <c r="B5" s="2" t="s">
        <v>19</v>
      </c>
      <c r="C5" s="2">
        <v>3</v>
      </c>
    </row>
    <row r="6" spans="1:3" x14ac:dyDescent="0.2">
      <c r="A6" s="2">
        <v>5</v>
      </c>
      <c r="B6" s="2" t="s">
        <v>20</v>
      </c>
      <c r="C6" s="2">
        <v>2</v>
      </c>
    </row>
    <row r="7" spans="1:3" x14ac:dyDescent="0.2">
      <c r="A7" s="2">
        <v>6</v>
      </c>
      <c r="B7" s="2" t="s">
        <v>21</v>
      </c>
      <c r="C7" s="2">
        <v>2</v>
      </c>
    </row>
    <row r="8" spans="1:3" x14ac:dyDescent="0.2">
      <c r="A8" s="2">
        <v>7</v>
      </c>
      <c r="B8" s="2" t="s">
        <v>22</v>
      </c>
      <c r="C8" s="2">
        <v>2</v>
      </c>
    </row>
    <row r="9" spans="1:3" x14ac:dyDescent="0.2">
      <c r="A9" s="2">
        <v>8</v>
      </c>
      <c r="B9" s="2" t="s">
        <v>23</v>
      </c>
      <c r="C9" s="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9B46-B318-4FA9-99FC-0E642516A178}">
  <dimension ref="A1:N7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10.6640625" bestFit="1" customWidth="1"/>
    <col min="2" max="2" width="11" bestFit="1" customWidth="1"/>
    <col min="13" max="13" width="10.6640625" bestFit="1" customWidth="1"/>
    <col min="14" max="14" width="9.83203125" bestFit="1" customWidth="1"/>
  </cols>
  <sheetData>
    <row r="1" spans="1:14" x14ac:dyDescent="0.2">
      <c r="A1" s="1" t="s">
        <v>9</v>
      </c>
      <c r="B1" s="1" t="s">
        <v>10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124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</row>
    <row r="2" spans="1:14" x14ac:dyDescent="0.2">
      <c r="A2" s="1"/>
      <c r="B2" s="1"/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</row>
    <row r="3" spans="1:14" x14ac:dyDescent="0.2">
      <c r="A3" s="2">
        <v>1</v>
      </c>
      <c r="B3" s="2" t="s">
        <v>11</v>
      </c>
      <c r="C3" s="5">
        <v>0.1</v>
      </c>
      <c r="D3" s="5">
        <v>0.15</v>
      </c>
      <c r="E3" s="5">
        <v>0.1</v>
      </c>
      <c r="F3" s="5">
        <v>0.14000000000000001</v>
      </c>
      <c r="G3" s="5">
        <v>0.2</v>
      </c>
      <c r="H3" s="5">
        <v>0.15</v>
      </c>
      <c r="I3" s="5">
        <v>0.16</v>
      </c>
      <c r="J3" s="5">
        <v>0.13</v>
      </c>
      <c r="K3" s="5">
        <v>0.17</v>
      </c>
      <c r="L3" s="5">
        <v>0.13</v>
      </c>
      <c r="M3" s="5">
        <v>0.15</v>
      </c>
      <c r="N3" s="5">
        <v>0.18</v>
      </c>
    </row>
    <row r="4" spans="1:14" x14ac:dyDescent="0.2">
      <c r="A4" s="2">
        <v>2</v>
      </c>
      <c r="B4" s="2" t="s">
        <v>12</v>
      </c>
      <c r="C4" s="5">
        <v>0.11</v>
      </c>
      <c r="D4" s="5">
        <v>0.17</v>
      </c>
      <c r="E4" s="5">
        <v>0.11</v>
      </c>
      <c r="F4" s="5">
        <v>0.15</v>
      </c>
      <c r="G4" s="5">
        <v>0.22</v>
      </c>
      <c r="H4" s="5">
        <v>0.17</v>
      </c>
      <c r="I4" s="5">
        <v>0.18</v>
      </c>
      <c r="J4" s="5">
        <v>0.14000000000000001</v>
      </c>
      <c r="K4" s="5">
        <v>0.19</v>
      </c>
      <c r="L4" s="5">
        <v>0.14000000000000001</v>
      </c>
      <c r="M4" s="5">
        <v>0.17</v>
      </c>
      <c r="N4" s="5">
        <v>0.2</v>
      </c>
    </row>
    <row r="5" spans="1:14" x14ac:dyDescent="0.2">
      <c r="A5" s="2">
        <v>3</v>
      </c>
      <c r="B5" s="2" t="s">
        <v>13</v>
      </c>
      <c r="C5" s="5">
        <v>0.12</v>
      </c>
      <c r="D5" s="5">
        <v>0.19</v>
      </c>
      <c r="E5" s="5">
        <v>0.12</v>
      </c>
      <c r="F5" s="5">
        <v>0.17</v>
      </c>
      <c r="G5" s="5">
        <v>0.24</v>
      </c>
      <c r="H5" s="5">
        <v>0.19</v>
      </c>
      <c r="I5" s="5">
        <v>0.2</v>
      </c>
      <c r="J5" s="5">
        <v>0.15</v>
      </c>
      <c r="K5" s="5">
        <v>0.21</v>
      </c>
      <c r="L5" s="5">
        <v>0.15</v>
      </c>
      <c r="M5" s="5">
        <v>0.19</v>
      </c>
      <c r="N5" s="5">
        <v>0.22</v>
      </c>
    </row>
    <row r="6" spans="1:14" x14ac:dyDescent="0.2">
      <c r="A6" s="2">
        <v>4</v>
      </c>
      <c r="B6" s="2" t="s">
        <v>14</v>
      </c>
      <c r="C6" s="5">
        <v>0.13</v>
      </c>
      <c r="D6" s="5">
        <v>0.21</v>
      </c>
      <c r="E6" s="5">
        <v>0.13</v>
      </c>
      <c r="F6" s="5">
        <v>0.19</v>
      </c>
      <c r="G6" s="5">
        <v>0.26</v>
      </c>
      <c r="H6" s="5">
        <v>0.21</v>
      </c>
      <c r="I6" s="5">
        <v>0.22</v>
      </c>
      <c r="J6" s="5">
        <v>0.17</v>
      </c>
      <c r="K6" s="5">
        <v>0.23</v>
      </c>
      <c r="L6" s="5">
        <v>0.17</v>
      </c>
      <c r="M6" s="5">
        <v>0.21</v>
      </c>
      <c r="N6" s="5">
        <v>0.24</v>
      </c>
    </row>
    <row r="7" spans="1:14" x14ac:dyDescent="0.2">
      <c r="A7" s="2">
        <v>5</v>
      </c>
      <c r="B7" s="2" t="s">
        <v>15</v>
      </c>
      <c r="C7" s="5">
        <v>0.14000000000000001</v>
      </c>
      <c r="D7" s="5">
        <v>0.23</v>
      </c>
      <c r="E7" s="5">
        <v>0.14000000000000001</v>
      </c>
      <c r="F7" s="5">
        <v>0.21</v>
      </c>
      <c r="G7" s="5">
        <v>0.28999999999999998</v>
      </c>
      <c r="H7" s="5">
        <v>0.23</v>
      </c>
      <c r="I7" s="5">
        <v>0.24</v>
      </c>
      <c r="J7" s="5">
        <v>0.19</v>
      </c>
      <c r="K7" s="5">
        <v>0.25</v>
      </c>
      <c r="L7" s="5">
        <v>0.19</v>
      </c>
      <c r="M7" s="5">
        <v>0.23</v>
      </c>
      <c r="N7" s="5">
        <v>0.26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2BA2-791B-DA44-9358-BA90B3B45E25}">
  <sheetPr>
    <tabColor theme="9" tint="0.59999389629810485"/>
  </sheetPr>
  <dimension ref="A1:R41"/>
  <sheetViews>
    <sheetView workbookViewId="0">
      <selection activeCell="S10" sqref="S10"/>
    </sheetView>
  </sheetViews>
  <sheetFormatPr baseColWidth="10" defaultRowHeight="15" x14ac:dyDescent="0.2"/>
  <cols>
    <col min="1" max="1" width="12.1640625" bestFit="1" customWidth="1"/>
    <col min="2" max="2" width="15.83203125" bestFit="1" customWidth="1"/>
    <col min="3" max="5" width="7.83203125" bestFit="1" customWidth="1"/>
    <col min="6" max="11" width="8.83203125" bestFit="1" customWidth="1"/>
    <col min="12" max="12" width="8.83203125" customWidth="1"/>
    <col min="13" max="13" width="16" bestFit="1" customWidth="1"/>
    <col min="14" max="14" width="16" customWidth="1"/>
    <col min="15" max="15" width="8.83203125" bestFit="1" customWidth="1"/>
    <col min="16" max="17" width="11.1640625" customWidth="1"/>
    <col min="18" max="209" width="8.83203125" bestFit="1" customWidth="1"/>
    <col min="210" max="238" width="10.1640625" bestFit="1" customWidth="1"/>
    <col min="239" max="239" width="11" bestFit="1" customWidth="1"/>
  </cols>
  <sheetData>
    <row r="1" spans="1:18" x14ac:dyDescent="0.2">
      <c r="A1" s="12" t="s">
        <v>105</v>
      </c>
      <c r="B1" t="s">
        <v>118</v>
      </c>
      <c r="D1" s="20" t="s">
        <v>158</v>
      </c>
      <c r="L1" s="20" t="s">
        <v>158</v>
      </c>
      <c r="M1" s="1" t="s">
        <v>4</v>
      </c>
      <c r="N1" s="1" t="s">
        <v>100</v>
      </c>
      <c r="P1" s="20" t="s">
        <v>159</v>
      </c>
      <c r="Q1" s="6" t="s">
        <v>78</v>
      </c>
      <c r="R1" s="23"/>
    </row>
    <row r="2" spans="1:18" x14ac:dyDescent="0.2">
      <c r="A2" s="13" t="s">
        <v>52</v>
      </c>
      <c r="B2" s="16">
        <v>30084</v>
      </c>
      <c r="M2" s="2" t="s">
        <v>52</v>
      </c>
      <c r="N2" s="24">
        <f>SUMIF(Ventas!H:H,'Clase 4. Item {7.1,7.3}'!M3,Ventas!U:U)</f>
        <v>43100.399999999987</v>
      </c>
    </row>
    <row r="3" spans="1:18" x14ac:dyDescent="0.2">
      <c r="A3" s="13" t="s">
        <v>53</v>
      </c>
      <c r="B3" s="16">
        <v>43100.399999999987</v>
      </c>
      <c r="M3" s="2" t="s">
        <v>53</v>
      </c>
      <c r="N3" s="24">
        <f>SUMIF(Ventas!H:H,'Clase 4. Item {7.1,7.3}'!M4,Ventas!U:U)</f>
        <v>67325.600000000006</v>
      </c>
    </row>
    <row r="4" spans="1:18" x14ac:dyDescent="0.2">
      <c r="A4" s="13" t="s">
        <v>54</v>
      </c>
      <c r="B4" s="16">
        <v>67325.600000000006</v>
      </c>
      <c r="M4" s="2" t="s">
        <v>54</v>
      </c>
      <c r="N4" s="24">
        <f>SUMIF(Ventas!H:H,'Clase 4. Item {7.1,7.3}'!M5,Ventas!U:U)</f>
        <v>55325.200000000004</v>
      </c>
    </row>
    <row r="5" spans="1:18" x14ac:dyDescent="0.2">
      <c r="A5" s="13" t="s">
        <v>55</v>
      </c>
      <c r="B5" s="16">
        <v>55325.200000000004</v>
      </c>
      <c r="M5" s="2" t="s">
        <v>55</v>
      </c>
      <c r="N5" s="24">
        <f>SUMIF(Ventas!H:H,'Clase 4. Item {7.1,7.3}'!M6,Ventas!U:U)</f>
        <v>74990.399999999994</v>
      </c>
    </row>
    <row r="6" spans="1:18" x14ac:dyDescent="0.2">
      <c r="A6" s="13" t="s">
        <v>56</v>
      </c>
      <c r="B6" s="16">
        <v>74990.399999999994</v>
      </c>
      <c r="M6" s="2" t="s">
        <v>56</v>
      </c>
      <c r="N6" s="24">
        <f>SUMIF(Ventas!H:H,'Clase 4. Item {7.1,7.3}'!M7,Ventas!U:U)</f>
        <v>48563.199999999997</v>
      </c>
    </row>
    <row r="7" spans="1:18" x14ac:dyDescent="0.2">
      <c r="A7" s="13" t="s">
        <v>57</v>
      </c>
      <c r="B7" s="16">
        <v>48563.199999999997</v>
      </c>
      <c r="M7" s="2" t="s">
        <v>57</v>
      </c>
      <c r="N7" s="24">
        <f>SUMIF(Ventas!H:H,'Clase 4. Item {7.1,7.3}'!M8,Ventas!U:U)</f>
        <v>64062.799999999996</v>
      </c>
    </row>
    <row r="8" spans="1:18" x14ac:dyDescent="0.2">
      <c r="A8" s="13" t="s">
        <v>58</v>
      </c>
      <c r="B8" s="16">
        <v>64062.799999999996</v>
      </c>
      <c r="M8" s="2" t="s">
        <v>58</v>
      </c>
      <c r="N8" s="24">
        <f>SUMIF(Ventas!H:H,'Clase 4. Item {7.1,7.3}'!M9,Ventas!U:U)</f>
        <v>46317.600000000006</v>
      </c>
    </row>
    <row r="9" spans="1:18" x14ac:dyDescent="0.2">
      <c r="A9" s="13" t="s">
        <v>59</v>
      </c>
      <c r="B9" s="16">
        <v>46317.600000000006</v>
      </c>
      <c r="M9" s="2" t="s">
        <v>59</v>
      </c>
      <c r="N9" s="24">
        <f>SUMIF(Ventas!H:H,'Clase 4. Item {7.1,7.3}'!M10,Ventas!U:U)</f>
        <v>97541.6</v>
      </c>
    </row>
    <row r="10" spans="1:18" x14ac:dyDescent="0.2">
      <c r="A10" s="13" t="s">
        <v>60</v>
      </c>
      <c r="B10" s="16">
        <v>97541.6</v>
      </c>
      <c r="M10" s="2" t="s">
        <v>60</v>
      </c>
      <c r="N10" s="24">
        <f>SUMIF(Ventas!H:H,'Clase 4. Item {7.1,7.3}'!M11,Ventas!U:U)</f>
        <v>95816.000000000029</v>
      </c>
    </row>
    <row r="11" spans="1:18" x14ac:dyDescent="0.2">
      <c r="A11" s="13" t="s">
        <v>61</v>
      </c>
      <c r="B11" s="16">
        <v>95816.000000000029</v>
      </c>
      <c r="M11" s="2" t="s">
        <v>61</v>
      </c>
      <c r="N11" s="24">
        <f>SUMIF(Ventas!H:H,'Clase 4. Item {7.1,7.3}'!M12,Ventas!U:U)</f>
        <v>0</v>
      </c>
    </row>
    <row r="12" spans="1:18" x14ac:dyDescent="0.2">
      <c r="A12" s="13" t="s">
        <v>117</v>
      </c>
      <c r="B12" s="16">
        <v>623126.79999999993</v>
      </c>
    </row>
    <row r="20" spans="4:4" x14ac:dyDescent="0.2">
      <c r="D20" s="20" t="s">
        <v>159</v>
      </c>
    </row>
    <row r="41" spans="4:4" x14ac:dyDescent="0.2">
      <c r="D41" s="20" t="s">
        <v>160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37CD3-A596-9740-97B3-F8ED0D89027C}">
  <sheetPr>
    <tabColor theme="9" tint="0.59999389629810485"/>
  </sheetPr>
  <dimension ref="A1:B9"/>
  <sheetViews>
    <sheetView workbookViewId="0">
      <selection activeCell="V6" sqref="V6"/>
    </sheetView>
  </sheetViews>
  <sheetFormatPr baseColWidth="10" defaultRowHeight="15" x14ac:dyDescent="0.2"/>
  <cols>
    <col min="1" max="1" width="12.1640625" bestFit="1" customWidth="1"/>
    <col min="2" max="4" width="17.1640625" bestFit="1" customWidth="1"/>
    <col min="5" max="20" width="7.83203125" bestFit="1" customWidth="1"/>
    <col min="21" max="21" width="11.1640625" customWidth="1"/>
    <col min="22" max="132" width="7.83203125" bestFit="1" customWidth="1"/>
    <col min="133" max="780" width="8.83203125" bestFit="1" customWidth="1"/>
    <col min="781" max="781" width="11" bestFit="1" customWidth="1"/>
  </cols>
  <sheetData>
    <row r="1" spans="1:2" x14ac:dyDescent="0.2">
      <c r="A1" s="12" t="s">
        <v>105</v>
      </c>
      <c r="B1" t="s">
        <v>156</v>
      </c>
    </row>
    <row r="2" spans="1:2" x14ac:dyDescent="0.2">
      <c r="A2" s="13" t="s">
        <v>163</v>
      </c>
      <c r="B2">
        <v>26839.801999999985</v>
      </c>
    </row>
    <row r="3" spans="1:2" x14ac:dyDescent="0.2">
      <c r="A3" s="13" t="s">
        <v>164</v>
      </c>
      <c r="B3">
        <v>27746.277999999998</v>
      </c>
    </row>
    <row r="4" spans="1:2" x14ac:dyDescent="0.2">
      <c r="A4" s="13" t="s">
        <v>165</v>
      </c>
      <c r="B4">
        <v>26885.98599999999</v>
      </c>
    </row>
    <row r="5" spans="1:2" x14ac:dyDescent="0.2">
      <c r="A5" s="13" t="s">
        <v>166</v>
      </c>
      <c r="B5">
        <v>29865.531999999974</v>
      </c>
    </row>
    <row r="6" spans="1:2" x14ac:dyDescent="0.2">
      <c r="A6" s="13" t="s">
        <v>167</v>
      </c>
      <c r="B6">
        <v>27183.168000000012</v>
      </c>
    </row>
    <row r="7" spans="1:2" x14ac:dyDescent="0.2">
      <c r="A7" s="13" t="s">
        <v>168</v>
      </c>
      <c r="B7">
        <v>26992.213999999985</v>
      </c>
    </row>
    <row r="8" spans="1:2" x14ac:dyDescent="0.2">
      <c r="A8" s="13" t="s">
        <v>162</v>
      </c>
      <c r="B8">
        <v>45078.481999999989</v>
      </c>
    </row>
    <row r="9" spans="1:2" x14ac:dyDescent="0.2">
      <c r="A9" s="13" t="s">
        <v>117</v>
      </c>
      <c r="B9">
        <v>210591.46199999994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F8DF-71A4-FD48-8436-E8E7B9863D95}">
  <sheetPr>
    <tabColor theme="9" tint="0.59999389629810485"/>
  </sheetPr>
  <dimension ref="A1:B28"/>
  <sheetViews>
    <sheetView workbookViewId="0"/>
  </sheetViews>
  <sheetFormatPr baseColWidth="10" defaultRowHeight="15" x14ac:dyDescent="0.2"/>
  <cols>
    <col min="1" max="1" width="12.1640625" bestFit="1" customWidth="1"/>
    <col min="2" max="2" width="13.5" bestFit="1" customWidth="1"/>
  </cols>
  <sheetData>
    <row r="1" spans="1:2" x14ac:dyDescent="0.2">
      <c r="A1" s="12" t="s">
        <v>105</v>
      </c>
      <c r="B1" t="s">
        <v>161</v>
      </c>
    </row>
    <row r="2" spans="1:2" x14ac:dyDescent="0.2">
      <c r="A2" s="13">
        <v>2</v>
      </c>
      <c r="B2">
        <v>4</v>
      </c>
    </row>
    <row r="3" spans="1:2" x14ac:dyDescent="0.2">
      <c r="A3" s="13">
        <v>3</v>
      </c>
      <c r="B3">
        <v>3</v>
      </c>
    </row>
    <row r="4" spans="1:2" x14ac:dyDescent="0.2">
      <c r="A4" s="13">
        <v>4</v>
      </c>
      <c r="B4">
        <v>16</v>
      </c>
    </row>
    <row r="5" spans="1:2" x14ac:dyDescent="0.2">
      <c r="A5" s="13">
        <v>5</v>
      </c>
      <c r="B5">
        <v>35</v>
      </c>
    </row>
    <row r="6" spans="1:2" x14ac:dyDescent="0.2">
      <c r="A6" s="13">
        <v>6</v>
      </c>
      <c r="B6">
        <v>54</v>
      </c>
    </row>
    <row r="7" spans="1:2" x14ac:dyDescent="0.2">
      <c r="A7" s="13">
        <v>7</v>
      </c>
      <c r="B7">
        <v>98</v>
      </c>
    </row>
    <row r="8" spans="1:2" x14ac:dyDescent="0.2">
      <c r="A8" s="13">
        <v>8</v>
      </c>
      <c r="B8">
        <v>192</v>
      </c>
    </row>
    <row r="9" spans="1:2" x14ac:dyDescent="0.2">
      <c r="A9" s="13">
        <v>9</v>
      </c>
      <c r="B9">
        <v>252</v>
      </c>
    </row>
    <row r="10" spans="1:2" x14ac:dyDescent="0.2">
      <c r="A10" s="13">
        <v>10</v>
      </c>
      <c r="B10">
        <v>590</v>
      </c>
    </row>
    <row r="11" spans="1:2" x14ac:dyDescent="0.2">
      <c r="A11" s="13">
        <v>11</v>
      </c>
      <c r="B11">
        <v>550</v>
      </c>
    </row>
    <row r="12" spans="1:2" x14ac:dyDescent="0.2">
      <c r="A12" s="13">
        <v>12</v>
      </c>
      <c r="B12">
        <v>924</v>
      </c>
    </row>
    <row r="13" spans="1:2" x14ac:dyDescent="0.2">
      <c r="A13" s="13">
        <v>13</v>
      </c>
      <c r="B13">
        <v>1222</v>
      </c>
    </row>
    <row r="14" spans="1:2" x14ac:dyDescent="0.2">
      <c r="A14" s="13">
        <v>14</v>
      </c>
      <c r="B14">
        <v>1652</v>
      </c>
    </row>
    <row r="15" spans="1:2" x14ac:dyDescent="0.2">
      <c r="A15" s="13">
        <v>15</v>
      </c>
      <c r="B15">
        <v>1800</v>
      </c>
    </row>
    <row r="16" spans="1:2" x14ac:dyDescent="0.2">
      <c r="A16" s="13">
        <v>16</v>
      </c>
      <c r="B16">
        <v>1632</v>
      </c>
    </row>
    <row r="17" spans="1:2" x14ac:dyDescent="0.2">
      <c r="A17" s="13">
        <v>17</v>
      </c>
      <c r="B17">
        <v>1768</v>
      </c>
    </row>
    <row r="18" spans="1:2" x14ac:dyDescent="0.2">
      <c r="A18" s="13">
        <v>18</v>
      </c>
      <c r="B18">
        <v>1476</v>
      </c>
    </row>
    <row r="19" spans="1:2" x14ac:dyDescent="0.2">
      <c r="A19" s="13">
        <v>19</v>
      </c>
      <c r="B19">
        <v>1235</v>
      </c>
    </row>
    <row r="20" spans="1:2" x14ac:dyDescent="0.2">
      <c r="A20" s="13">
        <v>20</v>
      </c>
      <c r="B20">
        <v>940</v>
      </c>
    </row>
    <row r="21" spans="1:2" x14ac:dyDescent="0.2">
      <c r="A21" s="13">
        <v>21</v>
      </c>
      <c r="B21">
        <v>693</v>
      </c>
    </row>
    <row r="22" spans="1:2" x14ac:dyDescent="0.2">
      <c r="A22" s="13">
        <v>22</v>
      </c>
      <c r="B22">
        <v>550</v>
      </c>
    </row>
    <row r="23" spans="1:2" x14ac:dyDescent="0.2">
      <c r="A23" s="13">
        <v>23</v>
      </c>
      <c r="B23">
        <v>276</v>
      </c>
    </row>
    <row r="24" spans="1:2" x14ac:dyDescent="0.2">
      <c r="A24" s="13">
        <v>24</v>
      </c>
      <c r="B24">
        <v>72</v>
      </c>
    </row>
    <row r="25" spans="1:2" x14ac:dyDescent="0.2">
      <c r="A25" s="13">
        <v>25</v>
      </c>
      <c r="B25">
        <v>175</v>
      </c>
    </row>
    <row r="26" spans="1:2" x14ac:dyDescent="0.2">
      <c r="A26" s="13">
        <v>26</v>
      </c>
      <c r="B26">
        <v>104</v>
      </c>
    </row>
    <row r="27" spans="1:2" x14ac:dyDescent="0.2">
      <c r="A27" s="13">
        <v>29</v>
      </c>
      <c r="B27">
        <v>29</v>
      </c>
    </row>
    <row r="28" spans="1:2" x14ac:dyDescent="0.2">
      <c r="A28" s="13" t="s">
        <v>117</v>
      </c>
      <c r="B28">
        <v>16342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F409-CCBC-6F48-B32D-667C642A1D1A}">
  <sheetPr>
    <tabColor theme="4"/>
  </sheetPr>
  <dimension ref="C2:I5"/>
  <sheetViews>
    <sheetView workbookViewId="0">
      <selection activeCell="Q36" sqref="Q36"/>
    </sheetView>
  </sheetViews>
  <sheetFormatPr baseColWidth="10" defaultRowHeight="15" x14ac:dyDescent="0.2"/>
  <cols>
    <col min="1" max="16384" width="10.83203125" style="19"/>
  </cols>
  <sheetData>
    <row r="2" spans="3:9" ht="62" x14ac:dyDescent="0.7">
      <c r="G2" s="21"/>
      <c r="I2" s="22" t="s">
        <v>169</v>
      </c>
    </row>
    <row r="5" spans="3:9" x14ac:dyDescent="0.2">
      <c r="C5" s="19" t="s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2F55-296C-3A42-9FF6-537DFCD17A7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Objetivo 6.1</vt:lpstr>
      <vt:lpstr>Objetivo 6.2</vt:lpstr>
      <vt:lpstr>Objetivo 6.3</vt:lpstr>
      <vt:lpstr>Objetivo 6.4</vt:lpstr>
      <vt:lpstr>Objetivo 6.5</vt:lpstr>
      <vt:lpstr>Ventas</vt:lpstr>
      <vt:lpstr>Productos</vt:lpstr>
      <vt:lpstr>Vendedores</vt:lpstr>
      <vt:lpstr>Cargos</vt:lpstr>
      <vt:lpstr>Comisiones</vt:lpstr>
      <vt:lpstr>Clase 4. Item {7.1,7.3}</vt:lpstr>
      <vt:lpstr>Dinamica 7.2</vt:lpstr>
      <vt:lpstr>Dinamica 7.3</vt:lpstr>
      <vt:lpstr>MI DASHBOARD</vt:lpstr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Argañaraz</dc:creator>
  <cp:lastModifiedBy>Jennifer Morales</cp:lastModifiedBy>
  <dcterms:created xsi:type="dcterms:W3CDTF">2024-01-22T21:49:24Z</dcterms:created>
  <dcterms:modified xsi:type="dcterms:W3CDTF">2024-09-19T18:20:38Z</dcterms:modified>
</cp:coreProperties>
</file>