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026"/>
  <workbookPr defaultThemeVersion="166925"/>
  <mc:AlternateContent xmlns:mc="http://schemas.openxmlformats.org/markup-compatibility/2006">
    <mc:Choice Requires="x15">
      <x15ac:absPath xmlns:x15ac="http://schemas.microsoft.com/office/spreadsheetml/2010/11/ac" url="https://pennstateoffice365-my.sharepoint.com/personal/ltb5167_psu_edu/Documents/Burghardt Lab Shared Folder/Projects/BONCAT/data/"/>
    </mc:Choice>
  </mc:AlternateContent>
  <xr:revisionPtr revIDLastSave="136" documentId="11_E60897F41BE170836B02CE998F75CCDC64E183C8" xr6:coauthVersionLast="47" xr6:coauthVersionMax="47" xr10:uidLastSave="{6EB84058-9421-44A3-9FFF-C7B99177AE6C}"/>
  <bookViews>
    <workbookView xWindow="-110" yWindow="-110" windowWidth="19420" windowHeight="10420" firstSheet="1" activeTab="1" xr2:uid="{00000000-000D-0000-FFFF-FFFF00000000}"/>
  </bookViews>
  <sheets>
    <sheet name="Meta" sheetId="3" r:id="rId1"/>
    <sheet name="abv_grnd" sheetId="4" r:id="rId2"/>
    <sheet name="Envelopes" sheetId="2"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1" i="4" l="1"/>
  <c r="H25" i="4" s="1"/>
  <c r="H19" i="4"/>
  <c r="G19" i="4"/>
  <c r="H10" i="4"/>
  <c r="G10" i="4"/>
  <c r="G25" i="4" l="1"/>
  <c r="F11" i="4"/>
  <c r="F12" i="4"/>
  <c r="F14" i="4"/>
  <c r="F16" i="4"/>
  <c r="F17" i="4"/>
  <c r="F19" i="4"/>
  <c r="F2" i="4"/>
  <c r="F3" i="4"/>
  <c r="F4" i="4"/>
  <c r="F6" i="4"/>
  <c r="F7" i="4"/>
  <c r="F8" i="4"/>
  <c r="F9" i="4"/>
  <c r="F20" i="4"/>
  <c r="F23" i="4"/>
  <c r="F24" i="4"/>
  <c r="F22" i="4"/>
  <c r="F15" i="4"/>
  <c r="F5" i="4"/>
  <c r="F13" i="4"/>
  <c r="F10" i="4"/>
  <c r="F18" i="4"/>
  <c r="F25" i="4"/>
  <c r="A12" i="2" l="1"/>
  <c r="B12" i="2"/>
</calcChain>
</file>

<file path=xl/sharedStrings.xml><?xml version="1.0" encoding="utf-8"?>
<sst xmlns="http://schemas.openxmlformats.org/spreadsheetml/2006/main" count="81" uniqueCount="16">
  <si>
    <t>abovegrnd_biomass_g</t>
  </si>
  <si>
    <t>Aboveground biomass was clipped from belowground using scissors and then dried at 65degC. 10 envelopes were weighed and the average weight of the enveloples was substracted from the weight of dry biomass + envelope for each sample.</t>
  </si>
  <si>
    <t>Project</t>
  </si>
  <si>
    <t>Plant</t>
  </si>
  <si>
    <t>Number</t>
  </si>
  <si>
    <t>Treatment</t>
  </si>
  <si>
    <t>BCAT20</t>
  </si>
  <si>
    <t>PEA</t>
  </si>
  <si>
    <t>Wtr</t>
  </si>
  <si>
    <t>HPG</t>
  </si>
  <si>
    <t>meth</t>
  </si>
  <si>
    <t>CLO</t>
  </si>
  <si>
    <t>Meth</t>
  </si>
  <si>
    <t>A17</t>
  </si>
  <si>
    <t>Count</t>
  </si>
  <si>
    <t>envelope_weight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</si>
</sst>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0F4EF0-7AF9-4A41-AB23-6B51DCB67C95}">
  <dimension ref="A4:B4"/>
  <sheetViews>
    <sheetView workbookViewId="0">
      <selection activeCell="D7" sqref="D7"/>
    </sheetView>
  </sheetViews>
  <sheetFormatPr defaultRowHeight="14.5" x14ac:dyDescent="0.35"/>
  <cols>
    <col min="1" max="1" width="21.08984375" bestFit="1" customWidth="1"/>
  </cols>
  <sheetData>
    <row r="4" spans="1:2" x14ac:dyDescent="0.35">
      <c r="A4" t="s">
        <v>0</v>
      </c>
      <c r="B4" t="s">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3A6972-045B-43EA-8300-6181A640FA13}">
  <dimension ref="A1:H25"/>
  <sheetViews>
    <sheetView tabSelected="1" workbookViewId="0">
      <selection activeCell="L10" sqref="L10"/>
    </sheetView>
  </sheetViews>
  <sheetFormatPr defaultRowHeight="14.5" x14ac:dyDescent="0.35"/>
  <cols>
    <col min="1" max="1" width="10.7265625" customWidth="1"/>
    <col min="6" max="6" width="21.08984375" bestFit="1" customWidth="1"/>
  </cols>
  <sheetData>
    <row r="1" spans="1:8" x14ac:dyDescent="0.35">
      <c r="A1" t="s">
        <v>14</v>
      </c>
      <c r="B1" t="s">
        <v>2</v>
      </c>
      <c r="C1" t="s">
        <v>3</v>
      </c>
      <c r="D1" t="s">
        <v>4</v>
      </c>
      <c r="E1" t="s">
        <v>5</v>
      </c>
      <c r="F1" t="s">
        <v>0</v>
      </c>
    </row>
    <row r="2" spans="1:8" x14ac:dyDescent="0.35">
      <c r="A2">
        <v>1</v>
      </c>
      <c r="B2" t="s">
        <v>6</v>
      </c>
      <c r="C2" t="s">
        <v>7</v>
      </c>
      <c r="D2">
        <v>1</v>
      </c>
      <c r="E2" t="s">
        <v>8</v>
      </c>
      <c r="F2">
        <f>10.914-Envelopes!A12</f>
        <v>2.1653000000000002</v>
      </c>
    </row>
    <row r="3" spans="1:8" x14ac:dyDescent="0.35">
      <c r="A3">
        <v>2</v>
      </c>
      <c r="B3" t="s">
        <v>6</v>
      </c>
      <c r="C3" t="s">
        <v>7</v>
      </c>
      <c r="D3">
        <v>2</v>
      </c>
      <c r="E3" t="s">
        <v>9</v>
      </c>
      <c r="F3">
        <f>11.069-Envelopes!A12</f>
        <v>2.3203000000000014</v>
      </c>
    </row>
    <row r="4" spans="1:8" x14ac:dyDescent="0.35">
      <c r="A4">
        <v>3</v>
      </c>
      <c r="B4" t="s">
        <v>6</v>
      </c>
      <c r="C4" t="s">
        <v>7</v>
      </c>
      <c r="D4">
        <v>3</v>
      </c>
      <c r="E4" t="s">
        <v>9</v>
      </c>
      <c r="F4">
        <f>11.333-Envelopes!A12</f>
        <v>2.5843000000000007</v>
      </c>
    </row>
    <row r="5" spans="1:8" x14ac:dyDescent="0.35">
      <c r="A5">
        <v>4</v>
      </c>
      <c r="B5" t="s">
        <v>6</v>
      </c>
      <c r="C5" t="s">
        <v>7</v>
      </c>
      <c r="D5">
        <v>4</v>
      </c>
      <c r="E5" t="s">
        <v>8</v>
      </c>
      <c r="F5">
        <f>10.869-Envelopes!A12</f>
        <v>2.1203000000000003</v>
      </c>
    </row>
    <row r="6" spans="1:8" x14ac:dyDescent="0.35">
      <c r="A6">
        <v>5</v>
      </c>
      <c r="B6" t="s">
        <v>6</v>
      </c>
      <c r="C6" t="s">
        <v>7</v>
      </c>
      <c r="D6">
        <v>5</v>
      </c>
      <c r="E6" t="s">
        <v>9</v>
      </c>
      <c r="F6">
        <f>10.713-Envelopes!A12</f>
        <v>1.9642999999999997</v>
      </c>
    </row>
    <row r="7" spans="1:8" x14ac:dyDescent="0.35">
      <c r="A7">
        <v>6</v>
      </c>
      <c r="B7" t="s">
        <v>6</v>
      </c>
      <c r="C7" t="s">
        <v>7</v>
      </c>
      <c r="D7">
        <v>6</v>
      </c>
      <c r="E7" t="s">
        <v>9</v>
      </c>
      <c r="F7">
        <f>11.122-Envelopes!A12</f>
        <v>2.3733000000000004</v>
      </c>
    </row>
    <row r="8" spans="1:8" x14ac:dyDescent="0.35">
      <c r="A8">
        <v>7</v>
      </c>
      <c r="B8" t="s">
        <v>6</v>
      </c>
      <c r="C8" t="s">
        <v>7</v>
      </c>
      <c r="D8">
        <v>7</v>
      </c>
      <c r="E8" t="s">
        <v>9</v>
      </c>
      <c r="F8">
        <f>11.175-Envelopes!A12</f>
        <v>2.4263000000000012</v>
      </c>
    </row>
    <row r="9" spans="1:8" x14ac:dyDescent="0.35">
      <c r="A9">
        <v>8</v>
      </c>
      <c r="B9" t="s">
        <v>6</v>
      </c>
      <c r="C9" t="s">
        <v>7</v>
      </c>
      <c r="D9">
        <v>8</v>
      </c>
      <c r="E9" t="s">
        <v>9</v>
      </c>
      <c r="F9">
        <f>10.83-Envelopes!A12</f>
        <v>2.0813000000000006</v>
      </c>
    </row>
    <row r="10" spans="1:8" x14ac:dyDescent="0.35">
      <c r="A10">
        <v>9</v>
      </c>
      <c r="B10" t="s">
        <v>6</v>
      </c>
      <c r="C10" t="s">
        <v>7</v>
      </c>
      <c r="D10">
        <v>10</v>
      </c>
      <c r="E10" t="s">
        <v>10</v>
      </c>
      <c r="F10">
        <f>11.228-Envelopes!A12</f>
        <v>2.4793000000000003</v>
      </c>
      <c r="G10">
        <f>AVERAGE(F2:F10)</f>
        <v>2.2794111111111115</v>
      </c>
      <c r="H10">
        <f>_xlfn.STDEV.P(F2:F10)</f>
        <v>0.1948950968224501</v>
      </c>
    </row>
    <row r="11" spans="1:8" x14ac:dyDescent="0.35">
      <c r="A11">
        <v>10</v>
      </c>
      <c r="B11" t="s">
        <v>6</v>
      </c>
      <c r="C11" t="s">
        <v>11</v>
      </c>
      <c r="D11">
        <v>1</v>
      </c>
      <c r="E11" t="s">
        <v>9</v>
      </c>
      <c r="F11">
        <f>10.333-Envelopes!A12</f>
        <v>1.5843000000000007</v>
      </c>
    </row>
    <row r="12" spans="1:8" x14ac:dyDescent="0.35">
      <c r="A12">
        <v>11</v>
      </c>
      <c r="B12" t="s">
        <v>6</v>
      </c>
      <c r="C12" t="s">
        <v>11</v>
      </c>
      <c r="D12">
        <v>2</v>
      </c>
      <c r="E12" t="s">
        <v>9</v>
      </c>
      <c r="F12">
        <f>10.342-Envelopes!A12</f>
        <v>1.593300000000001</v>
      </c>
    </row>
    <row r="13" spans="1:8" x14ac:dyDescent="0.35">
      <c r="A13">
        <v>12</v>
      </c>
      <c r="B13" t="s">
        <v>6</v>
      </c>
      <c r="C13" t="s">
        <v>11</v>
      </c>
      <c r="D13">
        <v>4</v>
      </c>
      <c r="E13" t="s">
        <v>8</v>
      </c>
      <c r="F13">
        <f>10.247-Envelopes!A12</f>
        <v>1.4983000000000004</v>
      </c>
    </row>
    <row r="14" spans="1:8" x14ac:dyDescent="0.35">
      <c r="A14">
        <v>13</v>
      </c>
      <c r="B14" t="s">
        <v>6</v>
      </c>
      <c r="C14" t="s">
        <v>11</v>
      </c>
      <c r="D14">
        <v>5</v>
      </c>
      <c r="E14" t="s">
        <v>9</v>
      </c>
      <c r="F14">
        <f>10.161-Envelopes!A12</f>
        <v>1.4123000000000001</v>
      </c>
    </row>
    <row r="15" spans="1:8" x14ac:dyDescent="0.35">
      <c r="A15">
        <v>14</v>
      </c>
      <c r="B15" t="s">
        <v>6</v>
      </c>
      <c r="C15" t="s">
        <v>11</v>
      </c>
      <c r="D15">
        <v>6</v>
      </c>
      <c r="E15" t="s">
        <v>8</v>
      </c>
      <c r="F15">
        <f>10.513-Envelopes!A12</f>
        <v>1.7643000000000004</v>
      </c>
    </row>
    <row r="16" spans="1:8" x14ac:dyDescent="0.35">
      <c r="A16">
        <v>15</v>
      </c>
      <c r="B16" t="s">
        <v>6</v>
      </c>
      <c r="C16" t="s">
        <v>11</v>
      </c>
      <c r="D16">
        <v>7</v>
      </c>
      <c r="E16" t="s">
        <v>9</v>
      </c>
      <c r="F16">
        <f>10.413-Envelopes!A12</f>
        <v>1.6643000000000008</v>
      </c>
    </row>
    <row r="17" spans="1:8" x14ac:dyDescent="0.35">
      <c r="A17">
        <v>16</v>
      </c>
      <c r="B17" t="s">
        <v>6</v>
      </c>
      <c r="C17" t="s">
        <v>11</v>
      </c>
      <c r="D17">
        <v>8</v>
      </c>
      <c r="E17" t="s">
        <v>9</v>
      </c>
      <c r="F17">
        <f>10.004-Envelopes!A12</f>
        <v>1.2553000000000001</v>
      </c>
    </row>
    <row r="18" spans="1:8" x14ac:dyDescent="0.35">
      <c r="A18">
        <v>17</v>
      </c>
      <c r="B18" t="s">
        <v>6</v>
      </c>
      <c r="C18" t="s">
        <v>11</v>
      </c>
      <c r="D18">
        <v>9</v>
      </c>
      <c r="E18" t="s">
        <v>12</v>
      </c>
      <c r="F18">
        <f>9.922-Envelopes!A12</f>
        <v>1.1733000000000011</v>
      </c>
    </row>
    <row r="19" spans="1:8" x14ac:dyDescent="0.35">
      <c r="A19">
        <v>18</v>
      </c>
      <c r="B19" t="s">
        <v>6</v>
      </c>
      <c r="C19" t="s">
        <v>11</v>
      </c>
      <c r="D19">
        <v>10</v>
      </c>
      <c r="E19" t="s">
        <v>9</v>
      </c>
      <c r="F19">
        <f>9.946-Envelopes!A12</f>
        <v>1.1973000000000003</v>
      </c>
      <c r="G19">
        <f>AVERAGE(F11:F19)</f>
        <v>1.4603000000000006</v>
      </c>
      <c r="H19">
        <f>_xlfn.STDEV.P(F11:F19)</f>
        <v>0.20122071905690486</v>
      </c>
    </row>
    <row r="20" spans="1:8" x14ac:dyDescent="0.35">
      <c r="A20">
        <v>19</v>
      </c>
      <c r="B20" t="s">
        <v>6</v>
      </c>
      <c r="C20" t="s">
        <v>13</v>
      </c>
      <c r="D20">
        <v>1</v>
      </c>
      <c r="E20" t="s">
        <v>9</v>
      </c>
      <c r="F20">
        <f>9.978-Envelopes!A12</f>
        <v>1.2293000000000003</v>
      </c>
    </row>
    <row r="21" spans="1:8" x14ac:dyDescent="0.35">
      <c r="A21">
        <v>20</v>
      </c>
      <c r="B21" t="s">
        <v>6</v>
      </c>
      <c r="C21" t="s">
        <v>13</v>
      </c>
      <c r="D21">
        <v>2</v>
      </c>
      <c r="E21" t="s">
        <v>9</v>
      </c>
      <c r="F21">
        <f>9.6-Envelopes!A12</f>
        <v>0.85130000000000017</v>
      </c>
    </row>
    <row r="22" spans="1:8" x14ac:dyDescent="0.35">
      <c r="A22">
        <v>21</v>
      </c>
      <c r="B22" t="s">
        <v>6</v>
      </c>
      <c r="C22" t="s">
        <v>13</v>
      </c>
      <c r="D22">
        <v>5</v>
      </c>
      <c r="E22" t="s">
        <v>8</v>
      </c>
      <c r="F22">
        <f>9.737-Envelopes!A12</f>
        <v>0.98830000000000062</v>
      </c>
    </row>
    <row r="23" spans="1:8" x14ac:dyDescent="0.35">
      <c r="A23">
        <v>22</v>
      </c>
      <c r="B23" t="s">
        <v>6</v>
      </c>
      <c r="C23" t="s">
        <v>13</v>
      </c>
      <c r="D23">
        <v>8</v>
      </c>
      <c r="E23" t="s">
        <v>9</v>
      </c>
      <c r="F23">
        <f>9.715-Envelopes!A12</f>
        <v>0.96630000000000038</v>
      </c>
    </row>
    <row r="24" spans="1:8" x14ac:dyDescent="0.35">
      <c r="A24">
        <v>23</v>
      </c>
      <c r="B24" t="s">
        <v>6</v>
      </c>
      <c r="C24" t="s">
        <v>13</v>
      </c>
      <c r="D24">
        <v>9</v>
      </c>
      <c r="E24" t="s">
        <v>9</v>
      </c>
      <c r="F24">
        <f>9.475-Envelopes!A12</f>
        <v>0.72630000000000017</v>
      </c>
    </row>
    <row r="25" spans="1:8" x14ac:dyDescent="0.35">
      <c r="A25">
        <v>24</v>
      </c>
      <c r="B25" t="s">
        <v>6</v>
      </c>
      <c r="C25" t="s">
        <v>13</v>
      </c>
      <c r="D25">
        <v>10</v>
      </c>
      <c r="E25" t="s">
        <v>9</v>
      </c>
      <c r="F25">
        <f>9.838-Envelopes!A12</f>
        <v>1.0892999999999997</v>
      </c>
      <c r="G25">
        <f>AVERAGE(F20:F25)</f>
        <v>0.97513333333333352</v>
      </c>
      <c r="H25">
        <f>_xlfn.STDEV.P(F20:F25)</f>
        <v>0.16079947830208349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1CAE8-841D-40E5-BF23-65A17AD8E0D9}">
  <dimension ref="A1:B12"/>
  <sheetViews>
    <sheetView workbookViewId="0">
      <selection activeCell="P71" sqref="P71"/>
    </sheetView>
  </sheetViews>
  <sheetFormatPr defaultRowHeight="14.5" x14ac:dyDescent="0.35"/>
  <sheetData>
    <row r="1" spans="1:2" x14ac:dyDescent="0.35">
      <c r="A1" t="s">
        <v>15</v>
      </c>
    </row>
    <row r="2" spans="1:2" x14ac:dyDescent="0.35">
      <c r="A2">
        <v>8.6820000000000004</v>
      </c>
    </row>
    <row r="3" spans="1:2" x14ac:dyDescent="0.35">
      <c r="A3">
        <v>8.7449999999999992</v>
      </c>
    </row>
    <row r="4" spans="1:2" x14ac:dyDescent="0.35">
      <c r="A4">
        <v>8.7170000000000005</v>
      </c>
    </row>
    <row r="5" spans="1:2" x14ac:dyDescent="0.35">
      <c r="A5">
        <v>8.7330000000000005</v>
      </c>
    </row>
    <row r="6" spans="1:2" x14ac:dyDescent="0.35">
      <c r="A6">
        <v>8.7989999999999995</v>
      </c>
    </row>
    <row r="7" spans="1:2" x14ac:dyDescent="0.35">
      <c r="A7">
        <v>8.8130000000000006</v>
      </c>
    </row>
    <row r="8" spans="1:2" x14ac:dyDescent="0.35">
      <c r="A8">
        <v>8.81</v>
      </c>
    </row>
    <row r="9" spans="1:2" x14ac:dyDescent="0.35">
      <c r="A9">
        <v>8.7210000000000001</v>
      </c>
    </row>
    <row r="10" spans="1:2" x14ac:dyDescent="0.35">
      <c r="A10">
        <v>8.7569999999999997</v>
      </c>
    </row>
    <row r="11" spans="1:2" x14ac:dyDescent="0.35">
      <c r="A11">
        <v>8.7100000000000009</v>
      </c>
    </row>
    <row r="12" spans="1:2" x14ac:dyDescent="0.35">
      <c r="A12" s="1">
        <f>AVERAGE(A2:A11)</f>
        <v>8.7486999999999995</v>
      </c>
      <c r="B12" s="1">
        <f>_xlfn.STDEV.P(A2:A11)</f>
        <v>4.2976854235739395E-2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Meta</vt:lpstr>
      <vt:lpstr>abv_grnd</vt:lpstr>
      <vt:lpstr>Envelopes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Jenn Harris</cp:lastModifiedBy>
  <cp:revision/>
  <dcterms:created xsi:type="dcterms:W3CDTF">2021-01-11T14:16:53Z</dcterms:created>
  <dcterms:modified xsi:type="dcterms:W3CDTF">2021-06-22T17:08:18Z</dcterms:modified>
  <cp:category/>
  <cp:contentStatus/>
</cp:coreProperties>
</file>