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defaultThemeVersion="124226"/>
  <mc:AlternateContent xmlns:mc="http://schemas.openxmlformats.org/markup-compatibility/2006">
    <mc:Choice Requires="x15">
      <x15ac:absPath xmlns:x15ac="http://schemas.microsoft.com/office/spreadsheetml/2010/11/ac" url="C:\Users\Alex\Documents\BeetClock\"/>
    </mc:Choice>
  </mc:AlternateContent>
  <bookViews>
    <workbookView xWindow="96" yWindow="36" windowWidth="16260" windowHeight="5832" tabRatio="972" firstSheet="6" activeTab="12"/>
  </bookViews>
  <sheets>
    <sheet name="Introduction " sheetId="37" r:id="rId1"/>
    <sheet name="Step 1 Supporting Info" sheetId="2" r:id="rId2"/>
    <sheet name="Step 2 Tractor Cost" sheetId="24" r:id="rId3"/>
    <sheet name="Step 3A Implements" sheetId="4" r:id="rId4"/>
    <sheet name="Step 3B Implement cost" sheetId="9" r:id="rId5"/>
    <sheet name="Step 4A Overhead expenses" sheetId="10" r:id="rId6"/>
    <sheet name="Step 4B Marketing expenses" sheetId="28" r:id="rId7"/>
    <sheet name="Step 4C Marketing worksheet" sheetId="32" r:id="rId8"/>
    <sheet name="Step 5 Transplant cost" sheetId="11" r:id="rId9"/>
    <sheet name="Intro to Crop Budgets" sheetId="12" r:id="rId10"/>
    <sheet name="Practice Crop Budget" sheetId="38" r:id="rId11"/>
    <sheet name="Crop Budget 1 " sheetId="39" r:id="rId12"/>
    <sheet name=" Crop Budget 2" sheetId="40" r:id="rId13"/>
    <sheet name="Data Collection Info" sheetId="13" r:id="rId14"/>
    <sheet name="Data collection form" sheetId="8" r:id="rId15"/>
    <sheet name="Rates Page" sheetId="20" r:id="rId16"/>
    <sheet name="Equipment list" sheetId="15" r:id="rId17"/>
    <sheet name="Definitions" sheetId="16" r:id="rId18"/>
    <sheet name="Summary Page" sheetId="17" r:id="rId19"/>
    <sheet name="Balance Sheet" sheetId="36" r:id="rId20"/>
  </sheets>
  <definedNames>
    <definedName name="_xlnm.Print_Area" localSheetId="14">'Data collection form'!$A$1:$F$41</definedName>
  </definedNames>
  <calcPr calcId="171027"/>
</workbook>
</file>

<file path=xl/calcChain.xml><?xml version="1.0" encoding="utf-8"?>
<calcChain xmlns="http://schemas.openxmlformats.org/spreadsheetml/2006/main">
  <c r="G57" i="40" l="1"/>
  <c r="G58" i="40"/>
  <c r="G59" i="40"/>
  <c r="G60" i="40"/>
  <c r="G56" i="40"/>
  <c r="G53" i="40"/>
  <c r="G52" i="40"/>
  <c r="G33" i="40"/>
  <c r="G34" i="40"/>
  <c r="G35" i="40"/>
  <c r="G36" i="40"/>
  <c r="G37" i="40"/>
  <c r="G38" i="40"/>
  <c r="G39" i="40"/>
  <c r="G40" i="40"/>
  <c r="G41" i="40"/>
  <c r="G42" i="40"/>
  <c r="G43" i="40"/>
  <c r="G32" i="40"/>
  <c r="G29" i="40"/>
  <c r="G27" i="40"/>
  <c r="G18" i="40"/>
  <c r="G19" i="40"/>
  <c r="G20" i="40"/>
  <c r="G21" i="40"/>
  <c r="G22" i="40"/>
  <c r="G23" i="40"/>
  <c r="G24" i="40"/>
  <c r="G17" i="40"/>
  <c r="G57" i="39"/>
  <c r="G58" i="39"/>
  <c r="G59" i="39"/>
  <c r="G60" i="39"/>
  <c r="G56" i="39"/>
  <c r="G53" i="39"/>
  <c r="G52" i="39"/>
  <c r="G33" i="39"/>
  <c r="G34" i="39"/>
  <c r="G35" i="39"/>
  <c r="G36" i="39"/>
  <c r="G37" i="39"/>
  <c r="G38" i="39"/>
  <c r="G39" i="39"/>
  <c r="G40" i="39"/>
  <c r="G41" i="39"/>
  <c r="G42" i="39"/>
  <c r="G43" i="39"/>
  <c r="G32" i="39"/>
  <c r="G29" i="39"/>
  <c r="G27" i="39"/>
  <c r="G18" i="39"/>
  <c r="G19" i="39"/>
  <c r="G20" i="39"/>
  <c r="G21" i="39"/>
  <c r="G22" i="39"/>
  <c r="G23" i="39"/>
  <c r="G24" i="39"/>
  <c r="G17" i="39"/>
  <c r="G60" i="38"/>
  <c r="G59" i="38"/>
  <c r="G58" i="38"/>
  <c r="G57" i="38"/>
  <c r="G56" i="38"/>
  <c r="G53" i="38"/>
  <c r="G52" i="38"/>
  <c r="G43" i="38"/>
  <c r="G42" i="38"/>
  <c r="G41" i="38"/>
  <c r="G40" i="38"/>
  <c r="G39" i="38"/>
  <c r="G38" i="38"/>
  <c r="G37" i="38"/>
  <c r="G36" i="38"/>
  <c r="G35" i="38"/>
  <c r="G34" i="38"/>
  <c r="G33" i="38"/>
  <c r="G32" i="38"/>
  <c r="G29" i="38"/>
  <c r="G27" i="38"/>
  <c r="G18" i="38"/>
  <c r="G19" i="38"/>
  <c r="G20" i="38"/>
  <c r="G21" i="38"/>
  <c r="G22" i="38"/>
  <c r="G23" i="38"/>
  <c r="G24" i="38"/>
  <c r="G17" i="38"/>
  <c r="F73" i="40"/>
  <c r="D72" i="40"/>
  <c r="I71" i="40"/>
  <c r="I70" i="40"/>
  <c r="I69" i="40"/>
  <c r="I68" i="40"/>
  <c r="I74" i="40" s="1"/>
  <c r="I67" i="40"/>
  <c r="O60" i="40"/>
  <c r="N60" i="40"/>
  <c r="O59" i="40"/>
  <c r="N59" i="40"/>
  <c r="I59" i="40" s="1"/>
  <c r="O58" i="40"/>
  <c r="N58" i="40"/>
  <c r="O57" i="40"/>
  <c r="N57" i="40"/>
  <c r="I57" i="40" s="1"/>
  <c r="O56" i="40"/>
  <c r="N56" i="40"/>
  <c r="O55" i="40"/>
  <c r="N55" i="40"/>
  <c r="O54" i="40"/>
  <c r="N54" i="40"/>
  <c r="O53" i="40"/>
  <c r="N53" i="40"/>
  <c r="I53" i="40" s="1"/>
  <c r="O52" i="40"/>
  <c r="N52" i="40"/>
  <c r="O50" i="40"/>
  <c r="N50" i="40"/>
  <c r="O49" i="40"/>
  <c r="N49" i="40"/>
  <c r="O48" i="40"/>
  <c r="N48" i="40"/>
  <c r="O47" i="40"/>
  <c r="N47" i="40"/>
  <c r="O46" i="40"/>
  <c r="N46" i="40"/>
  <c r="O45" i="40"/>
  <c r="N45" i="40"/>
  <c r="O44" i="40"/>
  <c r="N44" i="40"/>
  <c r="J44" i="40"/>
  <c r="J63" i="40" s="1"/>
  <c r="O43" i="40"/>
  <c r="N43" i="40"/>
  <c r="O42" i="40"/>
  <c r="N42" i="40"/>
  <c r="I42" i="40" s="1"/>
  <c r="O41" i="40"/>
  <c r="N41" i="40"/>
  <c r="O40" i="40"/>
  <c r="N40" i="40"/>
  <c r="I40" i="40" s="1"/>
  <c r="O39" i="40"/>
  <c r="N39" i="40"/>
  <c r="O38" i="40"/>
  <c r="N38" i="40"/>
  <c r="I38" i="40" s="1"/>
  <c r="O37" i="40"/>
  <c r="N37" i="40"/>
  <c r="O36" i="40"/>
  <c r="N36" i="40"/>
  <c r="O35" i="40"/>
  <c r="N35" i="40"/>
  <c r="O34" i="40"/>
  <c r="N34" i="40"/>
  <c r="O33" i="40"/>
  <c r="N33" i="40"/>
  <c r="O32" i="40"/>
  <c r="N32" i="40"/>
  <c r="O31" i="40"/>
  <c r="N31" i="40"/>
  <c r="O30" i="40"/>
  <c r="N30" i="40"/>
  <c r="O29" i="40"/>
  <c r="I29" i="40" s="1"/>
  <c r="N29" i="40"/>
  <c r="Q28" i="40"/>
  <c r="O28" i="40"/>
  <c r="N28" i="40"/>
  <c r="Q27" i="40"/>
  <c r="O27" i="40"/>
  <c r="I27" i="40" s="1"/>
  <c r="N27" i="40"/>
  <c r="Q26" i="40"/>
  <c r="O26" i="40"/>
  <c r="N26" i="40"/>
  <c r="Q25" i="40"/>
  <c r="O25" i="40"/>
  <c r="N25" i="40"/>
  <c r="Q24" i="40"/>
  <c r="O24" i="40"/>
  <c r="N24" i="40"/>
  <c r="I24" i="40" s="1"/>
  <c r="Q23" i="40"/>
  <c r="O23" i="40"/>
  <c r="N23" i="40"/>
  <c r="I23" i="40" s="1"/>
  <c r="Q22" i="40"/>
  <c r="P22" i="40"/>
  <c r="O22" i="40"/>
  <c r="N22" i="40"/>
  <c r="Q21" i="40"/>
  <c r="P21" i="40"/>
  <c r="O21" i="40"/>
  <c r="N21" i="40"/>
  <c r="I21" i="40" s="1"/>
  <c r="Q20" i="40"/>
  <c r="P20" i="40"/>
  <c r="O20" i="40"/>
  <c r="N20" i="40"/>
  <c r="Q19" i="40"/>
  <c r="P19" i="40"/>
  <c r="O19" i="40"/>
  <c r="N19" i="40"/>
  <c r="I19" i="40" s="1"/>
  <c r="Q18" i="40"/>
  <c r="P18" i="40"/>
  <c r="O18" i="40"/>
  <c r="N18" i="40"/>
  <c r="Q17" i="40"/>
  <c r="P17" i="40"/>
  <c r="O17" i="40"/>
  <c r="N17" i="40"/>
  <c r="F73" i="39"/>
  <c r="D72" i="39"/>
  <c r="I71" i="39"/>
  <c r="I70" i="39"/>
  <c r="I69" i="39"/>
  <c r="I68" i="39"/>
  <c r="I67" i="39"/>
  <c r="O60" i="39"/>
  <c r="N60" i="39"/>
  <c r="I60" i="39" s="1"/>
  <c r="O59" i="39"/>
  <c r="N59" i="39"/>
  <c r="I59" i="39" s="1"/>
  <c r="O58" i="39"/>
  <c r="N58" i="39"/>
  <c r="O57" i="39"/>
  <c r="N57" i="39"/>
  <c r="I57" i="39"/>
  <c r="O56" i="39"/>
  <c r="I56" i="39" s="1"/>
  <c r="N56" i="39"/>
  <c r="O55" i="39"/>
  <c r="N55" i="39"/>
  <c r="O54" i="39"/>
  <c r="N54" i="39"/>
  <c r="O53" i="39"/>
  <c r="I53" i="39" s="1"/>
  <c r="N53" i="39"/>
  <c r="O52" i="39"/>
  <c r="N52" i="39"/>
  <c r="I52" i="39"/>
  <c r="O50" i="39"/>
  <c r="N50" i="39"/>
  <c r="O49" i="39"/>
  <c r="N49" i="39"/>
  <c r="O48" i="39"/>
  <c r="N48" i="39"/>
  <c r="O47" i="39"/>
  <c r="N47" i="39"/>
  <c r="O46" i="39"/>
  <c r="N46" i="39"/>
  <c r="O45" i="39"/>
  <c r="N45" i="39"/>
  <c r="O44" i="39"/>
  <c r="N44" i="39"/>
  <c r="J44" i="39"/>
  <c r="J63" i="39" s="1"/>
  <c r="O43" i="39"/>
  <c r="N43" i="39"/>
  <c r="I43" i="39" s="1"/>
  <c r="O42" i="39"/>
  <c r="N42" i="39"/>
  <c r="O41" i="39"/>
  <c r="N41" i="39"/>
  <c r="I41" i="39" s="1"/>
  <c r="O40" i="39"/>
  <c r="N40" i="39"/>
  <c r="O39" i="39"/>
  <c r="N39" i="39"/>
  <c r="I39" i="39" s="1"/>
  <c r="O38" i="39"/>
  <c r="N38" i="39"/>
  <c r="O37" i="39"/>
  <c r="N37" i="39"/>
  <c r="I37" i="39" s="1"/>
  <c r="O36" i="39"/>
  <c r="N36" i="39"/>
  <c r="O35" i="39"/>
  <c r="N35" i="39"/>
  <c r="O34" i="39"/>
  <c r="N34" i="39"/>
  <c r="O33" i="39"/>
  <c r="N33" i="39"/>
  <c r="O32" i="39"/>
  <c r="N32" i="39"/>
  <c r="O31" i="39"/>
  <c r="N31" i="39"/>
  <c r="O30" i="39"/>
  <c r="N30" i="39"/>
  <c r="O29" i="39"/>
  <c r="N29" i="39"/>
  <c r="Q28" i="39"/>
  <c r="O28" i="39"/>
  <c r="N28" i="39"/>
  <c r="Q27" i="39"/>
  <c r="O27" i="39"/>
  <c r="N27" i="39"/>
  <c r="Q26" i="39"/>
  <c r="O26" i="39"/>
  <c r="N26" i="39"/>
  <c r="Q25" i="39"/>
  <c r="O25" i="39"/>
  <c r="N25" i="39"/>
  <c r="Q24" i="39"/>
  <c r="O24" i="39"/>
  <c r="N24" i="39"/>
  <c r="Q23" i="39"/>
  <c r="O23" i="39"/>
  <c r="N23" i="39"/>
  <c r="Q22" i="39"/>
  <c r="P22" i="39"/>
  <c r="O22" i="39"/>
  <c r="N22" i="39"/>
  <c r="I22" i="39" s="1"/>
  <c r="Q21" i="39"/>
  <c r="P21" i="39"/>
  <c r="O21" i="39"/>
  <c r="N21" i="39"/>
  <c r="Q20" i="39"/>
  <c r="P20" i="39"/>
  <c r="O20" i="39"/>
  <c r="N20" i="39"/>
  <c r="I20" i="39" s="1"/>
  <c r="Q19" i="39"/>
  <c r="P19" i="39"/>
  <c r="O19" i="39"/>
  <c r="N19" i="39"/>
  <c r="Q18" i="39"/>
  <c r="P18" i="39"/>
  <c r="O18" i="39"/>
  <c r="N18" i="39"/>
  <c r="I18" i="39" s="1"/>
  <c r="Q17" i="39"/>
  <c r="O51" i="39" s="1"/>
  <c r="P17" i="39"/>
  <c r="O17" i="39"/>
  <c r="N17" i="39"/>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2" i="38"/>
  <c r="O53" i="38"/>
  <c r="O54" i="38"/>
  <c r="O55" i="38"/>
  <c r="O56" i="38"/>
  <c r="O57" i="38"/>
  <c r="O58" i="38"/>
  <c r="O59" i="38"/>
  <c r="O60" i="38"/>
  <c r="N60"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2" i="38"/>
  <c r="N53" i="38"/>
  <c r="N54" i="38"/>
  <c r="N55" i="38"/>
  <c r="N56" i="38"/>
  <c r="N57" i="38"/>
  <c r="N58" i="38"/>
  <c r="N59" i="38"/>
  <c r="O17" i="38"/>
  <c r="N17" i="38"/>
  <c r="I17" i="40" l="1"/>
  <c r="I22" i="40"/>
  <c r="I42" i="39"/>
  <c r="O51" i="40"/>
  <c r="G44" i="39"/>
  <c r="G63" i="39" s="1"/>
  <c r="I24" i="39"/>
  <c r="I40" i="39"/>
  <c r="I58" i="39"/>
  <c r="I74" i="39"/>
  <c r="I27" i="39"/>
  <c r="I38" i="39"/>
  <c r="G44" i="40"/>
  <c r="G63" i="40" s="1"/>
  <c r="I20" i="40"/>
  <c r="I17" i="39"/>
  <c r="N51" i="39"/>
  <c r="I19" i="39"/>
  <c r="I44" i="39" s="1"/>
  <c r="I21" i="39"/>
  <c r="I23" i="39"/>
  <c r="I29" i="39"/>
  <c r="N51" i="40"/>
  <c r="I18" i="40"/>
  <c r="I37" i="40"/>
  <c r="I39" i="40"/>
  <c r="I41" i="40"/>
  <c r="I43" i="40"/>
  <c r="I52" i="40"/>
  <c r="I56" i="40"/>
  <c r="I58" i="40"/>
  <c r="I60" i="40"/>
  <c r="X16" i="9"/>
  <c r="V16" i="9"/>
  <c r="N45" i="24"/>
  <c r="L45" i="24"/>
  <c r="I68" i="38"/>
  <c r="I69" i="38"/>
  <c r="I70" i="38"/>
  <c r="I71" i="38"/>
  <c r="I67" i="38"/>
  <c r="L44" i="39" l="1"/>
  <c r="I44" i="40"/>
  <c r="I63" i="40" s="1"/>
  <c r="L63" i="40" s="1"/>
  <c r="G78" i="40" s="1"/>
  <c r="G80" i="40" s="1"/>
  <c r="I63" i="39"/>
  <c r="L63" i="39" s="1"/>
  <c r="G78" i="39" s="1"/>
  <c r="G80" i="39" s="1"/>
  <c r="H63" i="39"/>
  <c r="Q28" i="38"/>
  <c r="Q27" i="38"/>
  <c r="Q26" i="38"/>
  <c r="Q25" i="38"/>
  <c r="Q24" i="38"/>
  <c r="P22" i="38"/>
  <c r="P21" i="38"/>
  <c r="N38" i="24"/>
  <c r="N42" i="24" s="1"/>
  <c r="L38" i="24"/>
  <c r="L42" i="24" s="1"/>
  <c r="Z16" i="9"/>
  <c r="Z7" i="9"/>
  <c r="Z9" i="9" s="1"/>
  <c r="Z12" i="9" s="1"/>
  <c r="X7" i="9"/>
  <c r="X9" i="9" s="1"/>
  <c r="X12" i="9" s="1"/>
  <c r="V7" i="9"/>
  <c r="V9" i="9" s="1"/>
  <c r="V12" i="9" s="1"/>
  <c r="T7" i="9"/>
  <c r="T9" i="9" s="1"/>
  <c r="T12" i="9" s="1"/>
  <c r="T16" i="9" s="1"/>
  <c r="R7" i="9"/>
  <c r="R9" i="9" s="1"/>
  <c r="R12" i="9" s="1"/>
  <c r="R16" i="9" s="1"/>
  <c r="L44" i="40" l="1"/>
  <c r="H63" i="40"/>
  <c r="I17" i="38"/>
  <c r="I59" i="38" l="1"/>
  <c r="I41" i="38"/>
  <c r="I57" i="38"/>
  <c r="I40" i="38"/>
  <c r="I24" i="38"/>
  <c r="I56" i="38"/>
  <c r="I39" i="38"/>
  <c r="I23" i="38"/>
  <c r="I22" i="38"/>
  <c r="I37" i="38"/>
  <c r="I29" i="38"/>
  <c r="I21" i="38"/>
  <c r="I53" i="38"/>
  <c r="I20" i="38"/>
  <c r="I52" i="38"/>
  <c r="I43" i="38"/>
  <c r="I19" i="38"/>
  <c r="I60" i="38"/>
  <c r="I42" i="38"/>
  <c r="I18" i="38"/>
  <c r="Q17" i="38"/>
  <c r="Q23" i="38"/>
  <c r="Q22" i="38"/>
  <c r="Q21" i="38"/>
  <c r="Q20" i="38"/>
  <c r="Q19" i="38"/>
  <c r="Q18" i="38"/>
  <c r="P20" i="38"/>
  <c r="P19" i="38"/>
  <c r="P18" i="38"/>
  <c r="P17" i="38"/>
  <c r="N51" i="38" l="1"/>
  <c r="O51" i="38"/>
  <c r="I38" i="38"/>
  <c r="I27" i="38" l="1"/>
  <c r="I58" i="38"/>
  <c r="D72" i="38"/>
  <c r="F73" i="38"/>
  <c r="J44" i="38"/>
  <c r="J63" i="38" s="1"/>
  <c r="G44" i="38"/>
  <c r="G63" i="38" s="1"/>
  <c r="J38" i="24"/>
  <c r="J42" i="24" s="1"/>
  <c r="J45" i="24" s="1"/>
  <c r="H38" i="24"/>
  <c r="H42" i="24" s="1"/>
  <c r="H45" i="24" s="1"/>
  <c r="F38" i="24"/>
  <c r="F42" i="24" s="1"/>
  <c r="F45" i="24" s="1"/>
  <c r="D38" i="24"/>
  <c r="D42" i="24" s="1"/>
  <c r="D45" i="24" s="1"/>
  <c r="B12" i="36"/>
  <c r="E25" i="36"/>
  <c r="E19" i="36"/>
  <c r="E27" i="36" s="1"/>
  <c r="E12" i="36"/>
  <c r="B25" i="36"/>
  <c r="B19" i="36"/>
  <c r="I7" i="32"/>
  <c r="I9" i="32" s="1"/>
  <c r="I12" i="32" s="1"/>
  <c r="H7" i="32"/>
  <c r="H9" i="32" s="1"/>
  <c r="H12" i="32" s="1"/>
  <c r="G7" i="32"/>
  <c r="G9" i="32" s="1"/>
  <c r="I36" i="32"/>
  <c r="I39" i="32" s="1"/>
  <c r="H36" i="32"/>
  <c r="H39" i="32" s="1"/>
  <c r="G36" i="32"/>
  <c r="G39" i="32" s="1"/>
  <c r="G52" i="32"/>
  <c r="I24" i="32"/>
  <c r="I27" i="32" s="1"/>
  <c r="H24" i="32"/>
  <c r="H27" i="32" s="1"/>
  <c r="G24" i="32"/>
  <c r="G27" i="32" s="1"/>
  <c r="D42" i="15"/>
  <c r="P7" i="9"/>
  <c r="P9" i="9" s="1"/>
  <c r="P12" i="9" s="1"/>
  <c r="P16" i="9" s="1"/>
  <c r="N7" i="9"/>
  <c r="N9" i="9" s="1"/>
  <c r="N12" i="9" s="1"/>
  <c r="N16" i="9" s="1"/>
  <c r="L7" i="9"/>
  <c r="L9" i="9" s="1"/>
  <c r="J7" i="9"/>
  <c r="J9" i="9" s="1"/>
  <c r="J12" i="9" s="1"/>
  <c r="J16" i="9" s="1"/>
  <c r="H7" i="9"/>
  <c r="F7" i="9"/>
  <c r="F9" i="9" s="1"/>
  <c r="F12" i="9" s="1"/>
  <c r="F16" i="9" s="1"/>
  <c r="D7" i="9"/>
  <c r="D9" i="9" s="1"/>
  <c r="D40" i="10"/>
  <c r="B27" i="36" l="1"/>
  <c r="B29" i="36" s="1"/>
  <c r="I74" i="38"/>
  <c r="D42" i="10"/>
  <c r="H9" i="9"/>
  <c r="H12" i="9" s="1"/>
  <c r="H16" i="9" s="1"/>
  <c r="L12" i="9"/>
  <c r="L16" i="9" s="1"/>
  <c r="G12" i="32"/>
  <c r="E55" i="32" s="1"/>
  <c r="E57" i="32" s="1"/>
  <c r="E59" i="32" s="1"/>
  <c r="D12" i="9"/>
  <c r="D16" i="9" s="1"/>
  <c r="G84" i="38" l="1"/>
  <c r="G84" i="40"/>
  <c r="G84" i="39"/>
  <c r="E44" i="10"/>
  <c r="I44" i="38"/>
  <c r="G83" i="38" l="1"/>
  <c r="G83" i="40"/>
  <c r="G86" i="40" s="1"/>
  <c r="G83" i="39"/>
  <c r="G86" i="39" s="1"/>
  <c r="H63" i="38"/>
  <c r="I63" i="38"/>
  <c r="L63" i="38" s="1"/>
  <c r="L44" i="38"/>
  <c r="G78" i="38" l="1"/>
  <c r="G80" i="38" s="1"/>
  <c r="G86" i="38" s="1"/>
</calcChain>
</file>

<file path=xl/comments1.xml><?xml version="1.0" encoding="utf-8"?>
<comments xmlns="http://schemas.openxmlformats.org/spreadsheetml/2006/main">
  <authors>
    <author>Richard</author>
  </authors>
  <commentList>
    <comment ref="G5" authorId="0" shapeId="0">
      <text>
        <r>
          <rPr>
            <b/>
            <sz val="9"/>
            <color indexed="81"/>
            <rFont val="Tahoma"/>
            <family val="2"/>
          </rPr>
          <t>Richard:</t>
        </r>
        <r>
          <rPr>
            <sz val="9"/>
            <color indexed="81"/>
            <rFont val="Tahoma"/>
            <family val="2"/>
          </rPr>
          <t xml:space="preserve">
Use $ amount. Ex: 1.5 person hours x $16/hr = $24.</t>
        </r>
      </text>
    </comment>
    <comment ref="G10" authorId="0" shapeId="0">
      <text>
        <r>
          <rPr>
            <b/>
            <sz val="9"/>
            <color indexed="81"/>
            <rFont val="Tahoma"/>
            <family val="2"/>
          </rPr>
          <t>Richard:</t>
        </r>
        <r>
          <rPr>
            <sz val="9"/>
            <color indexed="81"/>
            <rFont val="Tahoma"/>
            <family val="2"/>
          </rPr>
          <t xml:space="preserve">
Enter $ amount. Ex: .5 hr/wk x $16/hr x 30 wks = $240.</t>
        </r>
      </text>
    </comment>
    <comment ref="G11" authorId="0" shapeId="0">
      <text>
        <r>
          <rPr>
            <b/>
            <sz val="9"/>
            <color indexed="81"/>
            <rFont val="Tahoma"/>
            <family val="2"/>
          </rPr>
          <t>Richard:</t>
        </r>
        <r>
          <rPr>
            <sz val="9"/>
            <color indexed="81"/>
            <rFont val="Tahoma"/>
            <family val="2"/>
          </rPr>
          <t xml:space="preserve">
Growers Co-ops and brokers sometimes charge commissions</t>
        </r>
      </text>
    </comment>
    <comment ref="G17" authorId="0" shapeId="0">
      <text>
        <r>
          <rPr>
            <b/>
            <sz val="9"/>
            <color indexed="81"/>
            <rFont val="Tahoma"/>
            <family val="2"/>
          </rPr>
          <t>Richard:</t>
        </r>
        <r>
          <rPr>
            <sz val="9"/>
            <color indexed="81"/>
            <rFont val="Tahoma"/>
            <family val="2"/>
          </rPr>
          <t xml:space="preserve">
Use $ amount. Ex: 1 hour x $16/hr = $16.</t>
        </r>
      </text>
    </comment>
    <comment ref="G18" authorId="0" shapeId="0">
      <text>
        <r>
          <rPr>
            <b/>
            <sz val="9"/>
            <color indexed="81"/>
            <rFont val="Tahoma"/>
            <family val="2"/>
          </rPr>
          <t>Richard:</t>
        </r>
        <r>
          <rPr>
            <sz val="9"/>
            <color indexed="81"/>
            <rFont val="Tahoma"/>
            <family val="2"/>
          </rPr>
          <t xml:space="preserve">
Use $ amount: labor hours x labor rate.</t>
        </r>
      </text>
    </comment>
    <comment ref="G19" authorId="0" shapeId="0">
      <text>
        <r>
          <rPr>
            <b/>
            <sz val="9"/>
            <color indexed="81"/>
            <rFont val="Tahoma"/>
            <family val="2"/>
          </rPr>
          <t>Richard:</t>
        </r>
        <r>
          <rPr>
            <sz val="9"/>
            <color indexed="81"/>
            <rFont val="Tahoma"/>
            <family val="2"/>
          </rPr>
          <t xml:space="preserve">
Use $ amount: labor hours x labor rate.</t>
        </r>
      </text>
    </comment>
    <comment ref="G20" authorId="0" shapeId="0">
      <text>
        <r>
          <rPr>
            <b/>
            <sz val="9"/>
            <color indexed="81"/>
            <rFont val="Tahoma"/>
            <family val="2"/>
          </rPr>
          <t>Richard:</t>
        </r>
        <r>
          <rPr>
            <sz val="9"/>
            <color indexed="81"/>
            <rFont val="Tahoma"/>
            <family val="2"/>
          </rPr>
          <t xml:space="preserve">
Use $ amount: labor hours x labor rate.</t>
        </r>
      </text>
    </comment>
    <comment ref="G23" authorId="0" shapeId="0">
      <text>
        <r>
          <rPr>
            <b/>
            <sz val="9"/>
            <color indexed="81"/>
            <rFont val="Tahoma"/>
            <family val="2"/>
          </rPr>
          <t>Richard:</t>
        </r>
        <r>
          <rPr>
            <sz val="9"/>
            <color indexed="81"/>
            <rFont val="Tahoma"/>
            <family val="2"/>
          </rPr>
          <t xml:space="preserve">
Total cost of FM equipment/useful life in years/number of markets per year. May be split with other markets or CSA if applicable.</t>
        </r>
      </text>
    </comment>
    <comment ref="G32" authorId="0" shapeId="0">
      <text>
        <r>
          <rPr>
            <b/>
            <sz val="9"/>
            <color indexed="81"/>
            <rFont val="Tahoma"/>
            <family val="2"/>
          </rPr>
          <t>Richard:</t>
        </r>
        <r>
          <rPr>
            <sz val="9"/>
            <color indexed="81"/>
            <rFont val="Tahoma"/>
            <family val="2"/>
          </rPr>
          <t xml:space="preserve">
Use $ amount: labor hours x labor rate.</t>
        </r>
      </text>
    </comment>
    <comment ref="G33" authorId="0" shapeId="0">
      <text>
        <r>
          <rPr>
            <b/>
            <sz val="9"/>
            <color indexed="81"/>
            <rFont val="Tahoma"/>
            <family val="2"/>
          </rPr>
          <t>Richard:</t>
        </r>
        <r>
          <rPr>
            <sz val="9"/>
            <color indexed="81"/>
            <rFont val="Tahoma"/>
            <family val="2"/>
          </rPr>
          <t xml:space="preserve">
Total cost of CSA equipment/useful life in years/number of CSA distributions/year. May split with FM cost, if applicable.</t>
        </r>
      </text>
    </comment>
    <comment ref="G48" authorId="0" shapeId="0">
      <text>
        <r>
          <rPr>
            <b/>
            <sz val="9"/>
            <color indexed="81"/>
            <rFont val="Tahoma"/>
            <family val="2"/>
          </rPr>
          <t>Richard:</t>
        </r>
        <r>
          <rPr>
            <sz val="9"/>
            <color indexed="81"/>
            <rFont val="Tahoma"/>
            <family val="2"/>
          </rPr>
          <t xml:space="preserve">
Use $ amount</t>
        </r>
      </text>
    </comment>
  </commentList>
</comments>
</file>

<file path=xl/sharedStrings.xml><?xml version="1.0" encoding="utf-8"?>
<sst xmlns="http://schemas.openxmlformats.org/spreadsheetml/2006/main" count="811" uniqueCount="549">
  <si>
    <t xml:space="preserve">Not only will the individual farmers in this program benefit by taking a closer look at their businesses, but also </t>
  </si>
  <si>
    <t>This workbook aims to be as simple and easy to use as possible. We strive to make the budgets, and the supporting information that is needed to make them, as as clear and concise as possible.</t>
  </si>
  <si>
    <t xml:space="preserve">The information will hopefully be transparent to all farmer users. With a unified </t>
  </si>
  <si>
    <t>How it Works</t>
  </si>
  <si>
    <t xml:space="preserve">Next, go to the following worksheet, by clicking on 'Step 1' below. </t>
  </si>
  <si>
    <t>B).  Labor is often a significant portion of the farm's overall expenses. Paid labor expenses is commonly 30-40% of gross sales for diversified organic vegetable farms. While efficient use of labor is always sought after, diversified organic vegetable farming will remain a labor intensive business. Because labor is a big player in individual crop budgets, it is important to track the number of hours to produce the selected crops, and then assign a dollar value to those hours.</t>
  </si>
  <si>
    <t xml:space="preserve">   To be clear, the net profit represented in a crop budget will assume all labor as actual paid labor expense. If the farmer does some that labor in the budget, the net profit would increase accordingly. </t>
  </si>
  <si>
    <t>Next step: calculating the hourly cost to run your tractor. Go to Step 2.</t>
  </si>
  <si>
    <r>
      <t>other farmers looking for real numbers from real farmers.  Thank you for taking the time to work o</t>
    </r>
    <r>
      <rPr>
        <i/>
        <sz val="11"/>
        <color theme="1"/>
        <rFont val="Calibri"/>
        <family val="2"/>
        <scheme val="minor"/>
      </rPr>
      <t>n</t>
    </r>
    <r>
      <rPr>
        <sz val="11"/>
        <color theme="1"/>
        <rFont val="Calibri"/>
        <family val="2"/>
        <scheme val="minor"/>
      </rPr>
      <t xml:space="preserve"> your business, not just i</t>
    </r>
    <r>
      <rPr>
        <i/>
        <sz val="11"/>
        <color theme="1"/>
        <rFont val="Calibri"/>
        <family val="2"/>
        <scheme val="minor"/>
      </rPr>
      <t>n</t>
    </r>
    <r>
      <rPr>
        <sz val="11"/>
        <color theme="1"/>
        <rFont val="Calibri"/>
        <family val="2"/>
        <scheme val="minor"/>
      </rPr>
      <t xml:space="preserve"> your business. </t>
    </r>
  </si>
  <si>
    <t>Step 2: How much does it cost/hour to run your tractor(s)?</t>
  </si>
  <si>
    <t>If there isn't any loan and interest expense needed, then the numbers look like this:</t>
  </si>
  <si>
    <t>Annual repairs                           $400</t>
  </si>
  <si>
    <t>So, if used 200 hours/year:                         $5/hour to run the tractor</t>
  </si>
  <si>
    <t>And to make a point, if 1 hour/year:      $1000/hour (obviously less fuel and repair costs)</t>
  </si>
  <si>
    <t>Now, list your tractors and calculate the hourly cost to operate, assuming a 10 year cycle.</t>
  </si>
  <si>
    <t>Annual cost of ownership</t>
  </si>
  <si>
    <t>Average annual repairs</t>
  </si>
  <si>
    <t>Average annual fuel cost</t>
  </si>
  <si>
    <t>Resale value after 10 years</t>
  </si>
  <si>
    <t>TOTAL Annual Cost</t>
  </si>
  <si>
    <t>Hours used per year</t>
  </si>
  <si>
    <t>Cost per hour (without operator)</t>
  </si>
  <si>
    <t>Now you know how much it costs to run your tractors, how about your tractor implements? Go to Step 3</t>
  </si>
  <si>
    <t>All farms have a different set of implements and tools to get the farming job done. Some farms may have lots of implements and tools, while others not. And some farms own outright all their equipment, others owe money on loans used to purchase equipment. How to proceed in order to make farm to farm comparisons meaningful?</t>
  </si>
  <si>
    <t>The following worksheet Step 3B will show costs for your implements used.</t>
  </si>
  <si>
    <t>Step 3B: Implements used in your production</t>
  </si>
  <si>
    <t>Annual ownership cost</t>
  </si>
  <si>
    <t>Annual average repairs</t>
  </si>
  <si>
    <t>Hours used/year</t>
  </si>
  <si>
    <t>Cost/hour</t>
  </si>
  <si>
    <t>FMV now</t>
  </si>
  <si>
    <t>FMV in 10 years</t>
  </si>
  <si>
    <t>Difference</t>
  </si>
  <si>
    <t>Tool 1</t>
  </si>
  <si>
    <t>Tool 2</t>
  </si>
  <si>
    <t>Tool 3</t>
  </si>
  <si>
    <t>Tool 4</t>
  </si>
  <si>
    <t>Tool 5</t>
  </si>
  <si>
    <t>Tool 6</t>
  </si>
  <si>
    <t>Tool 7</t>
  </si>
  <si>
    <t>Total annual costs</t>
  </si>
  <si>
    <t>Annual loan payments</t>
  </si>
  <si>
    <t xml:space="preserve">need twice as much carrot seed, fertilizer, row cover and carrot bags. </t>
  </si>
  <si>
    <t>Overhead expenses need to be paid from the farm's enterprises, otherwise off-farm income will be needed</t>
  </si>
  <si>
    <t xml:space="preserve">to pay the mortgage, utility bills, taxes and the like. Each of the farm's enterprises (whether carrots, beets, </t>
  </si>
  <si>
    <t xml:space="preserve">pigs or apples) will need to contribute some of their net profit to pay for overhead expenses. Imagine a ball  </t>
  </si>
  <si>
    <t>overhead expenses.</t>
  </si>
  <si>
    <t xml:space="preserve">categories will be suggested, so interfarm comparisons can be drawn. </t>
  </si>
  <si>
    <t xml:space="preserve">Determing what constitutes overhead expenses varies from farm to farm. For the purposes of this project, </t>
  </si>
  <si>
    <t xml:space="preserve">Use the following list to calculate your farm's annual overhead expenses. </t>
  </si>
  <si>
    <t>Item</t>
  </si>
  <si>
    <t>Annual cost</t>
  </si>
  <si>
    <t>Step 5: Transplant cost</t>
  </si>
  <si>
    <t>The simplest example of figuring transplant cost would be: if a farmer buys a flat of 100 seedlings for $28,</t>
  </si>
  <si>
    <t>the cost per plant would be $.28 each. So easy.</t>
  </si>
  <si>
    <t xml:space="preserve">But most farmers grow their own transplants in a greenhouse, or multiple greenhouses. </t>
  </si>
  <si>
    <t>To calculate the cost of production of a flat of seedlings on your farm begins to look like a course in microeconomics.</t>
  </si>
  <si>
    <t>This is what it looks like:</t>
  </si>
  <si>
    <t>First, you'll need to take the total cost for putting up a greenhouse and amortize it, (spread the cost over its useful life).</t>
  </si>
  <si>
    <t>Replacement of 2 layers of poly every 6 years with labor and supplies: $1200/6 years equals $200/year.</t>
  </si>
  <si>
    <t xml:space="preserve">Watering the greenhouse, moving flats around for the season, and miscellaneous chores, maybe 120 hours, or $1800. </t>
  </si>
  <si>
    <t>So for a 21' x 96' greenhouse that holds 1000 flats in one footprint on benches, the $8000 construction cost is spread out</t>
  </si>
  <si>
    <t xml:space="preserve">over a 20 year lifespan, for $400/year. </t>
  </si>
  <si>
    <t>Then add in the heating and ventilation systems, say $4000, benches, etc. installed at $1000, both lasting 10 years: $500/year.</t>
  </si>
  <si>
    <t>Intro to Crop Budgets</t>
  </si>
  <si>
    <t>Start in Spring, and finish in the Fall (if growing an annual crop). Just list the activities first, fill in the times now or later.</t>
  </si>
  <si>
    <t>Don't get bogged down with hard to find details, keep the process moving, and come back later to fill in the blanks.</t>
  </si>
  <si>
    <t>and chain, or surcharge tax, attached to the bottom line on each of your farm's ventures to contribute to</t>
  </si>
  <si>
    <t>Date</t>
  </si>
  <si>
    <t>Task performed</t>
  </si>
  <si>
    <t>Machinery hours</t>
  </si>
  <si>
    <t>Materials used</t>
  </si>
  <si>
    <t>Total labor hours</t>
  </si>
  <si>
    <t xml:space="preserve">           Crop:</t>
  </si>
  <si>
    <t xml:space="preserve">Keeping track of crop inputs, such as labor hours and materials used, is not hard or time consuming. But it does have to happen on a regular basis throughout the growing season. You would have to have a very sharp memory to remember in November how much beet seed you used on April 29, or the total crew hours spent weeding the beets in June. </t>
  </si>
  <si>
    <t xml:space="preserve">You probably spend most daylight hours working on your farm, doing the myriad of tasks that need attention. However, the time you spend on the two specified crops in this project is sporatic and isolated. After seeding beets on April 29, you may not work in the beet field for 2 weeks, at which point you cultivate with a tractor for half an hour. Another week passes before another half hour tractor pass. Yet another week passes before side dressing with 100 pounds of fertilizer. </t>
  </si>
  <si>
    <t>As long as the info is entered onto a piece of paper or smart phone, then weekly transfer of crop info is adequate, making your job a little more streamlined.</t>
  </si>
  <si>
    <t xml:space="preserve">Below is an example of a simple one page tally of work done on a specific crop. It doesn't need to be fancy, a blank piece of paper and pen is all that is needed. The key is to make it part of your job (or one of your employees) to record data for each of the two crops. Lunch time or 15 minutes before the workday ends are good times to do this. Keep a piece of paper and pen in your pocket, and carry a timepiece to record things as they happen. Transfer this info onto your crop info page when you get back to the farm office. Smart phone apps are another way of recording critical info in the field. </t>
  </si>
  <si>
    <t>It's good practice to start with a projected budget, so you can see what numbers are critical to collect this coming season.</t>
  </si>
  <si>
    <t>Sales:</t>
  </si>
  <si>
    <t xml:space="preserve">     =</t>
  </si>
  <si>
    <t>Other</t>
  </si>
  <si>
    <t>Disking</t>
  </si>
  <si>
    <t>Remove mulch</t>
  </si>
  <si>
    <t>Mow crop</t>
  </si>
  <si>
    <t>Post Harvest:</t>
  </si>
  <si>
    <t>Boxes, bags, labels</t>
  </si>
  <si>
    <t>Harvest:</t>
  </si>
  <si>
    <t>Flame weeding</t>
  </si>
  <si>
    <t>Spraying</t>
  </si>
  <si>
    <t>Sidedressing</t>
  </si>
  <si>
    <t>Tractor cult.1x,2x,3x..</t>
  </si>
  <si>
    <t>Irrigating 1x,2x</t>
  </si>
  <si>
    <t>Straw mulch</t>
  </si>
  <si>
    <t>Handweeding 3</t>
  </si>
  <si>
    <t>Handweeding 2</t>
  </si>
  <si>
    <t>Handweeding 1</t>
  </si>
  <si>
    <t>Hoeing 1x,2x, 3x</t>
  </si>
  <si>
    <t>Cultivation:</t>
  </si>
  <si>
    <t>Transplanting labor</t>
  </si>
  <si>
    <t>Cost of transplants</t>
  </si>
  <si>
    <t>Plastic mulch, drip</t>
  </si>
  <si>
    <t>Rototill 1x,2x</t>
  </si>
  <si>
    <t>NOTES:</t>
  </si>
  <si>
    <t>Machinery cost</t>
  </si>
  <si>
    <t>Prepare Soil:</t>
  </si>
  <si>
    <t>Squash: winter</t>
  </si>
  <si>
    <t>Squash: summer</t>
  </si>
  <si>
    <t>Spinach</t>
  </si>
  <si>
    <t>Potatoes</t>
  </si>
  <si>
    <t>Peppers: green bell</t>
  </si>
  <si>
    <t>Peas: snap</t>
  </si>
  <si>
    <t>Parsnips</t>
  </si>
  <si>
    <t>Lettuce: heads</t>
  </si>
  <si>
    <t>Kale</t>
  </si>
  <si>
    <t>Garlic</t>
  </si>
  <si>
    <t>Cucumbers: pickling</t>
  </si>
  <si>
    <t>Cucumbers: slicing</t>
  </si>
  <si>
    <t>Corn: sweet</t>
  </si>
  <si>
    <t>Carrots: roots</t>
  </si>
  <si>
    <t>Carrots: bunches</t>
  </si>
  <si>
    <t>Cabbage</t>
  </si>
  <si>
    <t>Broccoli</t>
  </si>
  <si>
    <t>per hour picking</t>
  </si>
  <si>
    <t>Vegetables &amp; Fruits:</t>
  </si>
  <si>
    <t>Harvest</t>
  </si>
  <si>
    <t>Plus 1hr set up, travel, take off</t>
  </si>
  <si>
    <t>Flame weed with tractor</t>
  </si>
  <si>
    <t>Plus I.25 hr set up, mix tank, travel, rinse, take off</t>
  </si>
  <si>
    <t>Spray with tractor</t>
  </si>
  <si>
    <t>Plus 40 min. set up, load fertilizer, travel, rinse, take off</t>
  </si>
  <si>
    <t>Topdress fertilizer</t>
  </si>
  <si>
    <t>depends some: on speed, travel, adjustment</t>
  </si>
  <si>
    <t>Cultivate with tractor</t>
  </si>
  <si>
    <t>depends on: if pump is already set, how far a move</t>
  </si>
  <si>
    <t>Apply straw mulch</t>
  </si>
  <si>
    <t>Handweeding</t>
  </si>
  <si>
    <t>Hoeing</t>
  </si>
  <si>
    <t>Row cover on/off</t>
  </si>
  <si>
    <t>Cultivation</t>
  </si>
  <si>
    <t>Hand Transplant 3 row</t>
  </si>
  <si>
    <t>Plus .5hr getting seed, travel, selecting plates</t>
  </si>
  <si>
    <t>2-3 units bolted together</t>
  </si>
  <si>
    <t>Earthway push seeder:</t>
  </si>
  <si>
    <t>Plus .25hr getting seed, travel, calibrating seeder</t>
  </si>
  <si>
    <t xml:space="preserve"> Planet Jr. push seeder</t>
  </si>
  <si>
    <t>Seed/Transplant</t>
  </si>
  <si>
    <t>Plus .5hr attaching, travel, detaching</t>
  </si>
  <si>
    <t>Lay plastic mulch</t>
  </si>
  <si>
    <t>Manure Spreading</t>
  </si>
  <si>
    <t>Spinner spread fertilizer</t>
  </si>
  <si>
    <t>Bedform beds</t>
  </si>
  <si>
    <t>Rototill beds</t>
  </si>
  <si>
    <t>Chisel beds</t>
  </si>
  <si>
    <t>Disk</t>
  </si>
  <si>
    <t>Soil Preparation</t>
  </si>
  <si>
    <t>Task</t>
  </si>
  <si>
    <t>Crop  Budget for:</t>
  </si>
  <si>
    <t xml:space="preserve">  Today's date:</t>
  </si>
  <si>
    <t xml:space="preserve">                Rows per bed:</t>
  </si>
  <si>
    <t>Pre-Harvest Subtotals</t>
  </si>
  <si>
    <t>Advertising</t>
  </si>
  <si>
    <t>Electricity: farm %</t>
  </si>
  <si>
    <t>Landfill</t>
  </si>
  <si>
    <t>Insurance: farm %</t>
  </si>
  <si>
    <t>Miscellaneous</t>
  </si>
  <si>
    <t>Office</t>
  </si>
  <si>
    <t>Professional services</t>
  </si>
  <si>
    <t>Property taxes: farm %</t>
  </si>
  <si>
    <t>Rented land</t>
  </si>
  <si>
    <t>Telephone: farm %</t>
  </si>
  <si>
    <t>Travel/conferences</t>
  </si>
  <si>
    <t>Website, internet</t>
  </si>
  <si>
    <t>Total overhead expenses</t>
  </si>
  <si>
    <t>per acre</t>
  </si>
  <si>
    <t>So the annual cost is $4400 for a 21' x 96' greenhouse. If you get two cycles on the bench space,</t>
  </si>
  <si>
    <t>then 2000 flats costs $4400, or $2.20/flat for the greenhouse space and annual costs.</t>
  </si>
  <si>
    <t xml:space="preserve">   In order to make any enterprise budget that determines costs of production and net profit, two basic pieces of information are needed: A) the size of the enterprise and B) the cost of labor.</t>
  </si>
  <si>
    <t xml:space="preserve">  </t>
  </si>
  <si>
    <t xml:space="preserve">  Some specialized tasks, like driving tractors may be at a different (higher) payscale than other tasks like weeding. You can enter these different rates in the appropriate areas in the crop budget easily. Another option is to assign an hourly rate to cover all work done by averaging the different wages you pay your workers. For example, if you have a crew chief at $18/hour and 3 field crew at $12/hour, you can determine the average like this: (18+12+12+12) divided by 4 people = $13.50/hour. Whether using individual or average rates for labor, you'll need to add on employee taxes and Workers Comp insurance. For a $13.50/hour worker, figure 7.51% for employee taxes, and around 7% for Workers Comp, or an additional $2/hour, for a total expense to the farm of $15.50/hour.</t>
  </si>
  <si>
    <t xml:space="preserve">  When you, the farmer, work in the field, your time will need to be accounted for, even though you don't fill out a timecard or get  a traditional paycheck. You can use either an individual rate or average rate, just as long as your hours are tracked. Your hours will eventually be part of the budget even though you don't receive a paycheck for your time in the field like your workers. This way, the total labor hours for crop budgeting purposes will be accurate. </t>
  </si>
  <si>
    <t>Once you have listed all of the expenses incurred with the crop's production, use current sales prices to figure gross income.</t>
  </si>
  <si>
    <t xml:space="preserve">   Labor rates:</t>
  </si>
  <si>
    <t>Average labor rate</t>
  </si>
  <si>
    <t>Crew labor rate</t>
  </si>
  <si>
    <t xml:space="preserve">                 Area planted:</t>
  </si>
  <si>
    <t xml:space="preserve">                        Field ID:</t>
  </si>
  <si>
    <t xml:space="preserve">                Plant spacing:</t>
  </si>
  <si>
    <t xml:space="preserve">       Transplants needed:</t>
  </si>
  <si>
    <t>Production Expenses</t>
  </si>
  <si>
    <t>Disk 1x, 2x</t>
  </si>
  <si>
    <t>Spread Fertilizer</t>
  </si>
  <si>
    <t>Spread Manure, Compost</t>
  </si>
  <si>
    <t>Seed/Transplant:</t>
  </si>
  <si>
    <t>Total yield for area planted =</t>
  </si>
  <si>
    <t>Sow cover crop</t>
  </si>
  <si>
    <t>All Production Subtotals:</t>
  </si>
  <si>
    <t xml:space="preserve">  Total:</t>
  </si>
  <si>
    <t>Sales - Production costs:</t>
  </si>
  <si>
    <t>Overhead expenses/acre:</t>
  </si>
  <si>
    <t>Harvest rates: cases/hour =</t>
  </si>
  <si>
    <t>Total hours to harvest planted area =</t>
  </si>
  <si>
    <t xml:space="preserve"> price per case</t>
  </si>
  <si>
    <t xml:space="preserve">     Total $</t>
  </si>
  <si>
    <t xml:space="preserve"> # of cases</t>
  </si>
  <si>
    <t>Chisel 1x, 2x</t>
  </si>
  <si>
    <t>Bedform 1x, 2x</t>
  </si>
  <si>
    <t>Seeding in field</t>
  </si>
  <si>
    <t>Write down tasks that are commonly performed on the Rates Page worksheet, for future reference. You will only need to track</t>
  </si>
  <si>
    <t>Gray shaded cells in the worksheets are formulated, and locked to prevent accidental erasure. If you want to unlock the cell,</t>
  </si>
  <si>
    <t>unprotect the worksheet. No password is needed.</t>
  </si>
  <si>
    <t>per hour wash and pack</t>
  </si>
  <si>
    <t>To simplify and steamline the data collection process, only track rates 2-3 times in season; they should remain the same.</t>
  </si>
  <si>
    <t>Post a list of rates you need to verify in your pack shed or office as a reminder.</t>
  </si>
  <si>
    <t>Rate per acre</t>
  </si>
  <si>
    <t>Case size =</t>
  </si>
  <si>
    <t xml:space="preserve">Production costs are variable expenses that are tied to the level of production: grow twice as many carrots, and you'll </t>
  </si>
  <si>
    <t>For the purposes of this project, the term Overhead Expenses will be used to describe these non-production costs.</t>
  </si>
  <si>
    <t>Some meaningful farm-to-farm comparisons are:</t>
  </si>
  <si>
    <t xml:space="preserve">and marketing expenses to ascertain an actual Cost of Production for your farm. This is a very valuable number to know. </t>
  </si>
  <si>
    <t xml:space="preserve">If you plant 20 weekly successions of lettuce mix, there is no need to record each planting's soil prep, seeding, weeding, </t>
  </si>
  <si>
    <t xml:space="preserve">Rates need to have at least two variables, like bedfeet weeded/hour, or # bushels/700 bedfeet. </t>
  </si>
  <si>
    <t xml:space="preserve">Aside from you gaining a better understanding of the inner workings of your own farm's financials, this NOFA project hopes to make valid and illuminating farm-to-farm comparisons to help all farmers. These comparisons will preserve individual farm's anonymonity, with only numbers or ratios cited. </t>
  </si>
  <si>
    <t>Gross Profit Cost of Production for crop:</t>
  </si>
  <si>
    <t>Gross sales/acre:</t>
  </si>
  <si>
    <t>Machine transplant 2-3 row</t>
  </si>
  <si>
    <t>include set up, travel detaching, and labor for driver</t>
  </si>
  <si>
    <t>Please list the following financial summaries below:</t>
  </si>
  <si>
    <t>Total overhead expenses for your farm:</t>
  </si>
  <si>
    <t>FMV of all Tractors:</t>
  </si>
  <si>
    <t>Percent owed on FMV on all tractors:</t>
  </si>
  <si>
    <t>FMV of all farm machinery:</t>
  </si>
  <si>
    <t>Percent owed on all farm machinery:</t>
  </si>
  <si>
    <t>Income Ratio (farm's net profit divided by farm's gross sales):</t>
  </si>
  <si>
    <t>Donations</t>
  </si>
  <si>
    <t>Your service provider will walk through this process with you. The following worksheet is to practice on.</t>
  </si>
  <si>
    <t xml:space="preserve">                   Farm Name:</t>
  </si>
  <si>
    <t>Farm name:</t>
  </si>
  <si>
    <t>Equipment name</t>
  </si>
  <si>
    <t>Fair Market Value (FMV)</t>
  </si>
  <si>
    <t>Adjust as needed</t>
  </si>
  <si>
    <t xml:space="preserve">    yield per acre</t>
  </si>
  <si>
    <t>This is a very enlightening process, and is not difficult to do. To start, assume you buy a used tractor, use it</t>
  </si>
  <si>
    <t>for ten years, and then sell it. You will have some repairs over the ten year period, and some fuel costs.</t>
  </si>
  <si>
    <t>You may have some interest on a loan as well.</t>
  </si>
  <si>
    <t>Here is an example: You buy a used 1980s 45 HP diesel 2 WD utility tractor ( no bucket loader) for $5000.</t>
  </si>
  <si>
    <t>Now add in annual repairs. Some years, the tractor will need just a $40 oil change and lube, other years a</t>
  </si>
  <si>
    <t>new $300 radiator, or a new $600 rear tire, or $100 battery, or $700 clutch job. But over the 10 year</t>
  </si>
  <si>
    <t>period of ownership, what would be the Average annual repair cost? Maybe $400/year for average</t>
  </si>
  <si>
    <t>Next, how much fuel is used? That depends on how many hours the tractor is run. If used 200 hours/year,</t>
  </si>
  <si>
    <t xml:space="preserve">Total annual cost                      $1000       at 200 hour/year  usage </t>
  </si>
  <si>
    <t xml:space="preserve">At 200 hours use/year, the tractor only costs $5/hour to run. Is that expensive or cheap? ( You'd be hard </t>
  </si>
  <si>
    <t>pressed to rent anything with four wheels for that price, except maybe roller skates). If you need to rent a</t>
  </si>
  <si>
    <t>tractor from a neighbor or local dealer, you may pay $50 or more per hour. Knowing your own cost to run</t>
  </si>
  <si>
    <t>your tractor is very useful information.  Note that the fewer hours the tractor is operated, the price per</t>
  </si>
  <si>
    <t>hour rises, sometimes dramatically.</t>
  </si>
  <si>
    <t>Tractor 1</t>
  </si>
  <si>
    <t>Tractor 2</t>
  </si>
  <si>
    <t xml:space="preserve">Tractor 3 </t>
  </si>
  <si>
    <t>Tractor 4</t>
  </si>
  <si>
    <t xml:space="preserve">     Model:</t>
  </si>
  <si>
    <t>Annual interest expense</t>
  </si>
  <si>
    <r>
      <t>Equipment List</t>
    </r>
    <r>
      <rPr>
        <sz val="11"/>
        <color theme="1"/>
        <rFont val="Calibri"/>
        <family val="2"/>
        <scheme val="minor"/>
      </rPr>
      <t xml:space="preserve">                                           Farm name:</t>
    </r>
  </si>
  <si>
    <t>Notes:</t>
  </si>
  <si>
    <t>harvest and packout. Just track some average rates for each task performed. Recheck the rates every so often.</t>
  </si>
  <si>
    <t>TOTAL Fair Market Value</t>
  </si>
  <si>
    <t xml:space="preserve">                                                                                                                               Crop 1                                Crop 2</t>
  </si>
  <si>
    <t>Rates from your Rates Page worksheet will also be used for comparison, please be as thorough as possible.</t>
  </si>
  <si>
    <t>A). For the size of the enterprise, state the size that is currently, or most commonly, used. For example, a budget could be for 1/4 acre of carrots, 1.5 acres of winter squash, 100 apple trees, 20 gallons of apple cider, (or 8 feeder pigs if you are doing  a budget for livestock). For this NOFA project, the focus will be on crops raised on 1/4 acre or more, up to 10 acres. Even though the crop acreage may be different for the two or more crops grown on one farm, all crop budgets will eventually be calibrated to a per 1 acre basis, to make comparison between crops easy. Crop production from other farms can also be compared on a per acre basis, providing some very meaningful results.</t>
  </si>
  <si>
    <t>annual repair costs.</t>
  </si>
  <si>
    <t>One way would be to list all the farm's implements and their Fair Market Value (FMV), and then subtract from the total FMV a cost for depreciation and repairs. FMV is what you think the tool would sell for today on Craigslist or other classified ad service. This annual cost for depreciation and repairs could then be added to the farm's overhead ( non-production) costs. For example, if a farm has $50,000 FMV of implements, and next year they would be worth $47,000, then annual depreciation would be $3000. If the implements need $2000 annually in repairs (on average), then $2000 in repairs and $3000 in depreciation would equal $5000 in annual cost. If money was borrowed to buy equipment, then annual loan payments would be added on as well. Overhead costs will be covered more in Step 4.</t>
  </si>
  <si>
    <t xml:space="preserve">But the more clear and fair way for farm-to-farm comparison of equipment usage is to list only the implements and equipment used for the specific crop's production, regardless of the stable full of equipment on each farm.  To calculate a cost for each implement used is not hard or time consuming. The method is the same as with the tractor's hourly cost in Step 2. Hourly rates for implements with few moving parts (and have few annual repairs) are simple: take the purchase price minus salvage price after ten years to figure annual cost of ownership. If no repairs, then divide annual cost of ownership by the hours used each year. As an example, a $1000 bed lifter might sell for $700 ten years from now, for an annual cost of ownership of $30. If the annual hours used per season is 30 hours, then the bedlifter costs $1/hour to use. Implements that don't don't get used much and have lots of moving parts and repair costs, will cost more to operate/hour, sometimes more than your tractor.  </t>
  </si>
  <si>
    <t>Blue colored cells are for you to fill in, and will be tabulated automatically in the gray colored cells.</t>
  </si>
  <si>
    <t xml:space="preserve"> Machinery costs</t>
  </si>
  <si>
    <t xml:space="preserve">  Product costs</t>
  </si>
  <si>
    <t xml:space="preserve">   Labor costs</t>
  </si>
  <si>
    <t xml:space="preserve">   Pre harvest total</t>
  </si>
  <si>
    <t>Gross Profit:</t>
  </si>
  <si>
    <t xml:space="preserve">    Labor costs</t>
  </si>
  <si>
    <t xml:space="preserve">   Product costs</t>
  </si>
  <si>
    <t>Production cost total</t>
  </si>
  <si>
    <t>Divide by 10 years to get</t>
  </si>
  <si>
    <t xml:space="preserve">Non-production costs are expenses a farm incurs without a direct tie to level of production, sometimes called fixed,   </t>
  </si>
  <si>
    <t xml:space="preserve">your internet service, advertising budget or mortgage payments are probably not affected either. </t>
  </si>
  <si>
    <t>overhead, or operating costs. Telephone expenses don't go up because you ordered twice as much carrot seed; similarly,</t>
  </si>
  <si>
    <t xml:space="preserve">Operating or overhead expenses are used to describe business costs that are spread more widely over the entire business. </t>
  </si>
  <si>
    <t>Step 4A: Overhead expenses</t>
  </si>
  <si>
    <t>Annual Electricity: $20 for five months = $100, Annual fuel for heat: 400 g at $3.50 = $1400: total elec and fuel $1500/year.</t>
  </si>
  <si>
    <t xml:space="preserve">Your Gross Profit will reflect Sales minus Costs of Production. Next, subtract contribution to overhead expenses </t>
  </si>
  <si>
    <r>
      <t>Enterprise budget:</t>
    </r>
    <r>
      <rPr>
        <i/>
        <sz val="11"/>
        <color theme="1"/>
        <rFont val="Calibri"/>
        <family val="2"/>
        <scheme val="minor"/>
      </rPr>
      <t xml:space="preserve"> An internal business analysis tool to calculate the cost/benefit of various farm endeavors or enterprises, such as the sales, expenses, and net profit for an individual crop. A crop enterprise budget is a separate tool from the other key financial statements (Balance Sheet, Profit&amp;Loss Statement, Cash Flow Projection) used to monitor the overall health of the farm's finances.</t>
    </r>
  </si>
  <si>
    <t>The amount of money left after subtracting all farm expenses (both production and non-production costs) from farm gross sales. Net Profit is used to pay for living expenses, capital purchases for the farm, and for reserves.</t>
  </si>
  <si>
    <r>
      <t xml:space="preserve">Fair Market Value (FMV): </t>
    </r>
    <r>
      <rPr>
        <i/>
        <sz val="11"/>
        <color theme="1"/>
        <rFont val="Calibri"/>
        <family val="2"/>
        <scheme val="minor"/>
      </rPr>
      <t>The value of an item if liquidated at present, say through Craigslist or other classified ad service.</t>
    </r>
  </si>
  <si>
    <r>
      <t xml:space="preserve">Overhead expenses: </t>
    </r>
    <r>
      <rPr>
        <i/>
        <sz val="11"/>
        <color theme="1"/>
        <rFont val="Calibri"/>
        <family val="2"/>
        <scheme val="minor"/>
      </rPr>
      <t>Costs that are spread out out over the entire farm business, ones not immediately associated with levels of production.</t>
    </r>
  </si>
  <si>
    <r>
      <t>Gross Profit:</t>
    </r>
    <r>
      <rPr>
        <i/>
        <sz val="11"/>
        <color theme="1"/>
        <rFont val="Calibri"/>
        <family val="2"/>
        <scheme val="minor"/>
      </rPr>
      <t xml:space="preserve"> Reflects Sales minus Costs of Production before subtracting marketing and overhead expenses.</t>
    </r>
  </si>
  <si>
    <r>
      <t xml:space="preserve">Net Profit: </t>
    </r>
    <r>
      <rPr>
        <i/>
        <sz val="11"/>
        <color theme="1"/>
        <rFont val="Calibri"/>
        <family val="2"/>
        <scheme val="minor"/>
      </rPr>
      <t>Reflects Sales minus All Costs of Production, including Overhead and Marketing expenses.</t>
    </r>
  </si>
  <si>
    <r>
      <t>Debt Ratio:</t>
    </r>
    <r>
      <rPr>
        <i/>
        <sz val="11"/>
        <color theme="1"/>
        <rFont val="Calibri"/>
        <family val="2"/>
        <scheme val="minor"/>
      </rPr>
      <t xml:space="preserve"> Farm Liabilities divided by Farm Assets.</t>
    </r>
  </si>
  <si>
    <r>
      <t>Income Ratio:</t>
    </r>
    <r>
      <rPr>
        <i/>
        <sz val="11"/>
        <color theme="1"/>
        <rFont val="Calibri"/>
        <family val="2"/>
        <scheme val="minor"/>
      </rPr>
      <t xml:space="preserve"> Farm Net Profit divided by Farm Sales.</t>
    </r>
  </si>
  <si>
    <t>Yield per acre in cases:</t>
  </si>
  <si>
    <t>Overhead expenses per acre:</t>
  </si>
  <si>
    <t>Debt Ratio (farm liabilities divided by farm assets):</t>
  </si>
  <si>
    <t>And lastly, add the cost of seed/flat and the labor to seed it: around $3/flat.</t>
  </si>
  <si>
    <t>Now add in the cost per flat for potting soil, plastic insert, plastic tray, and labor to move and fill potting soil into the flat: $4.</t>
  </si>
  <si>
    <t xml:space="preserve">Kazaam! Each flat costs around $ 9.20 to produce on your farm. A very good number to know, and hard to find elsewhere. </t>
  </si>
  <si>
    <t>See your service provider to help tackle this cost more precisely for your farm.</t>
  </si>
  <si>
    <t>Tomatoes; greenhouse</t>
  </si>
  <si>
    <t>Strawberries</t>
  </si>
  <si>
    <t>Salad greens</t>
  </si>
  <si>
    <t>Onions</t>
  </si>
  <si>
    <r>
      <t>Irrigate 1A:</t>
    </r>
    <r>
      <rPr>
        <sz val="8"/>
        <rFont val="Calibri"/>
        <family val="2"/>
        <scheme val="minor"/>
      </rPr>
      <t xml:space="preserve"> set up, take down</t>
    </r>
  </si>
  <si>
    <t xml:space="preserve">           Farm name:</t>
  </si>
  <si>
    <r>
      <t>Rates Page:</t>
    </r>
    <r>
      <rPr>
        <sz val="11"/>
        <rFont val="Calibri"/>
        <family val="2"/>
        <scheme val="minor"/>
      </rPr>
      <t xml:space="preserve"> Of commonly performed tasks</t>
    </r>
  </si>
  <si>
    <t>4.25          Seed 125M Bolero, hole 8                                        1                                                          125M seed</t>
  </si>
  <si>
    <t>4.24          Chisel 1X, Bedform 1X                                               .5                                 .5                  @ 1 hr/A each</t>
  </si>
  <si>
    <t>5.7            Flame weed                                                                 .5                                  .5                 @ 2hr/A</t>
  </si>
  <si>
    <t xml:space="preserve">5.25          Cultivate with baskets                                              .25                                .25                @1 hr/A  </t>
  </si>
  <si>
    <t xml:space="preserve">6.6            Cultivate with baskets                                              .25                                .25  </t>
  </si>
  <si>
    <t xml:space="preserve">6.15          Handweed with crew                                               16    </t>
  </si>
  <si>
    <t>6.16          Finish handweed                                                         4</t>
  </si>
  <si>
    <t>6.18          Cultivate with baskets                                              .25                                 .25</t>
  </si>
  <si>
    <t>7.6            Cultivate with sweeps                                              .25                                 .25</t>
  </si>
  <si>
    <t>7.18          Handweed crew                                                         10</t>
  </si>
  <si>
    <t xml:space="preserve">7.16          Cultivate with sweeps                                              .25                                 .25  </t>
  </si>
  <si>
    <t xml:space="preserve">8.1            Cultivate wheel tracks                                              .25                                 .25          </t>
  </si>
  <si>
    <t>8.15          Last hand weed                                                          2</t>
  </si>
  <si>
    <t>9.15          Bedlift 2 beds                                                             .75                                 .75</t>
  </si>
  <si>
    <t xml:space="preserve">10.2          Bedlift 3 beds                                                               1                                   1   </t>
  </si>
  <si>
    <t>9.16          Harvest 55 bushels                                                    18</t>
  </si>
  <si>
    <t>10.2          Harvest 86 bushels                                                    29</t>
  </si>
  <si>
    <t>10.4          Disk 1X                                                                         .25                                 .25</t>
  </si>
  <si>
    <t>10.6          Seed oats                                                                    .75                                 .75                 50 lbs seed</t>
  </si>
  <si>
    <t>10.8 - 12  Wash and pack                                                           29                                                       @ 7 25# bags/hr</t>
  </si>
  <si>
    <t>4.24          Disk 1X                                                                          .25                               .25               @1 hr/A</t>
  </si>
  <si>
    <t>Date          Task Performed                                                      Labor hours      Machinery hours        Notes</t>
  </si>
  <si>
    <t>Sample crop info tracking page for 1/4 acre carrots</t>
  </si>
  <si>
    <t xml:space="preserve">April 23    Spread 75# SPM, 200# 4-3-3                                    .5 hours                      .5                 @ 1 hr/A  </t>
  </si>
  <si>
    <r>
      <t xml:space="preserve">Marketing expense: </t>
    </r>
    <r>
      <rPr>
        <i/>
        <sz val="11"/>
        <color theme="1"/>
        <rFont val="Calibri"/>
        <family val="2"/>
        <scheme val="minor"/>
      </rPr>
      <t>costs associated with selling the crop, like sales calls, commissions, delivery,and a portion of CSA, Farmers Market and farm stand expenses.</t>
    </r>
  </si>
  <si>
    <r>
      <t xml:space="preserve">Balance Sheet: </t>
    </r>
    <r>
      <rPr>
        <i/>
        <sz val="11"/>
        <color theme="1"/>
        <rFont val="Calibri"/>
        <family val="2"/>
        <scheme val="minor"/>
      </rPr>
      <t>Summary of a farm's assets, liabilities and net worth for a given moment in time, such as midnight on December 31.</t>
    </r>
  </si>
  <si>
    <r>
      <t xml:space="preserve">Profit &amp; Loss Statement (also called Income Statement): </t>
    </r>
    <r>
      <rPr>
        <i/>
        <sz val="11"/>
        <color theme="1"/>
        <rFont val="Calibri"/>
        <family val="2"/>
        <scheme val="minor"/>
      </rPr>
      <t>Shows farm's sales, expenses, and net profit (or loss) for a given time period, such as January1 - December 31.</t>
    </r>
  </si>
  <si>
    <t>Net Profit (also profit, net income, net farm income from operations):</t>
  </si>
  <si>
    <r>
      <t>Cost of Production:</t>
    </r>
    <r>
      <rPr>
        <i/>
        <sz val="11"/>
        <color theme="1"/>
        <rFont val="Calibri"/>
        <family val="2"/>
        <scheme val="minor"/>
      </rPr>
      <t xml:space="preserve"> Variable expenses used to produce the crops grown, from soil preparation and  planting through harvest and packout.</t>
    </r>
  </si>
  <si>
    <t xml:space="preserve">You own it and keep it in good repair for ten years and then sell it for $2000. Your annual cost of </t>
  </si>
  <si>
    <t xml:space="preserve">ownership is $5000 - $2000 divided by 10 years, or $300/year. </t>
  </si>
  <si>
    <t>then maybe 100 gallons of fuel. At $3/gallon, then $300/year for fuel costs.</t>
  </si>
  <si>
    <t>Annual fuel cost                        $300</t>
  </si>
  <si>
    <t>Hours</t>
  </si>
  <si>
    <t xml:space="preserve">  Labor cost</t>
  </si>
  <si>
    <t xml:space="preserve">  Product cost</t>
  </si>
  <si>
    <t xml:space="preserve">    Rates</t>
  </si>
  <si>
    <r>
      <rPr>
        <sz val="11"/>
        <color theme="1"/>
        <rFont val="Calibri"/>
        <family val="2"/>
        <scheme val="minor"/>
      </rPr>
      <t>Sales: Also gross sales.</t>
    </r>
    <r>
      <rPr>
        <i/>
        <sz val="11"/>
        <color theme="1"/>
        <rFont val="Calibri"/>
        <family val="2"/>
        <scheme val="minor"/>
      </rPr>
      <t xml:space="preserve"> Income from sale of farm products,</t>
    </r>
    <r>
      <rPr>
        <i/>
        <sz val="10"/>
        <color theme="1"/>
        <rFont val="Calibri"/>
        <family val="2"/>
        <scheme val="minor"/>
      </rPr>
      <t xml:space="preserve"> </t>
    </r>
    <r>
      <rPr>
        <i/>
        <sz val="11"/>
        <color theme="1"/>
        <rFont val="Calibri"/>
        <family val="2"/>
        <scheme val="minor"/>
      </rPr>
      <t>before any expenses are deducted.</t>
    </r>
  </si>
  <si>
    <t>Please list the following for your farm's crops.     Crop names:</t>
  </si>
  <si>
    <t>Crop 2</t>
  </si>
  <si>
    <t>Crop 3</t>
  </si>
  <si>
    <t xml:space="preserve">   Costs of Production of crops, before and after overhead &amp; marketing costs are figured in.</t>
  </si>
  <si>
    <t xml:space="preserve">   Yields and sales prices of crops.</t>
  </si>
  <si>
    <t xml:space="preserve">   Rates of commonly performed tasks, like soil prep, seeding    and transplanting, cultivation &amp; harvest rates. </t>
  </si>
  <si>
    <t xml:space="preserve">   Fair Market Value (FMV) of equipment, and % owed on that equipment.</t>
  </si>
  <si>
    <t xml:space="preserve">   Overhead expenses total, and the % overhead expenses to gross sales.</t>
  </si>
  <si>
    <t xml:space="preserve">   Income Ratios and Debt Ratios.</t>
  </si>
  <si>
    <t>Total annual Marketing expenses for your farm:</t>
  </si>
  <si>
    <t>Marketing expenses per acre:</t>
  </si>
  <si>
    <t>Overhead expenses / total farm gross sales:</t>
  </si>
  <si>
    <t>Marketing expenses/ total farm gross sales</t>
  </si>
  <si>
    <t>Paid labor(include WC, FICA, FUTA)/total farm gross sales:</t>
  </si>
  <si>
    <t xml:space="preserve">   Marketing expenses total, and the % marketing expenses to gross sales.</t>
  </si>
  <si>
    <t xml:space="preserve">   Paid labor expenses to gross sales. </t>
  </si>
  <si>
    <t>The crop budget form lists most possible cost of production tasks; use only the ones you need, and feel free to edit task names.</t>
  </si>
  <si>
    <t xml:space="preserve">Marketing expenses for each crop budget may include Wholesale (with sales calls, commissions, delivery expenses), or a portion of Farmers Market, CSA or Farm Stand expenses. </t>
  </si>
  <si>
    <t>Annual Wholesale Cost</t>
  </si>
  <si>
    <t>Labor: load truck and travel roundtrip</t>
  </si>
  <si>
    <t>Cost for one delivery</t>
  </si>
  <si>
    <t>Number of deliveries/year</t>
  </si>
  <si>
    <t>Total cost/year</t>
  </si>
  <si>
    <t>Route 1</t>
  </si>
  <si>
    <t>Route 2</t>
  </si>
  <si>
    <t>Route 3</t>
  </si>
  <si>
    <t>Labor: sales calls/year</t>
  </si>
  <si>
    <t>Commissions paid</t>
  </si>
  <si>
    <t>Annual Farmers Market Cost</t>
  </si>
  <si>
    <t>Labor: load truck</t>
  </si>
  <si>
    <t>Assume the crop is picked and in the cooler or packing shed, ready to sell. It could be put on a delivery truck for wholesale</t>
  </si>
  <si>
    <t>Labor: travel to market, set up</t>
  </si>
  <si>
    <t>Labor: market vending</t>
  </si>
  <si>
    <t>Labor: pack up, travel home, unpack, tally sales</t>
  </si>
  <si>
    <t>Vehicle cost at $.50/mile</t>
  </si>
  <si>
    <t>FM rental fees</t>
  </si>
  <si>
    <t>Amortized FM equipment</t>
  </si>
  <si>
    <t>Number of Markets/year</t>
  </si>
  <si>
    <t>Total cost for one Market</t>
  </si>
  <si>
    <t>Cost to do ONE Market:</t>
  </si>
  <si>
    <t>Annual Farm Stand Cost</t>
  </si>
  <si>
    <t>Annual building depreciation</t>
  </si>
  <si>
    <t>Annual equipment depreciation</t>
  </si>
  <si>
    <t>Utilities</t>
  </si>
  <si>
    <t>Insurance</t>
  </si>
  <si>
    <t>Labor: annual staff expense</t>
  </si>
  <si>
    <t>Annual supplies</t>
  </si>
  <si>
    <t>Total Marketing costs per year:</t>
  </si>
  <si>
    <t>Step 4C: Marketing Expenses Worksheet</t>
  </si>
  <si>
    <t>FM 1</t>
  </si>
  <si>
    <t>FM 2</t>
  </si>
  <si>
    <t>FM 3</t>
  </si>
  <si>
    <t>Farmstand</t>
  </si>
  <si>
    <t>Delivery cost/year</t>
  </si>
  <si>
    <t>Marketing expenses/acre:</t>
  </si>
  <si>
    <t>For this project, the annual total marketing expenses for your farm will be divided by the number of acres farmed to determine a marketing expense/acre, similar to the expense of overhead/acre. This is a simple yet effective way to account for marketing expenses in individual crop budgets. Plus, it will shine a light on the annual cost for your farm to sell through each marketing channel.</t>
  </si>
  <si>
    <t>Next, go to Step 4C to calculate annual Marketing Expenses.</t>
  </si>
  <si>
    <t>Annual CSA cost</t>
  </si>
  <si>
    <t>Cost for ONE CSA distribution</t>
  </si>
  <si>
    <t>Labor: set up, staff, pack up</t>
  </si>
  <si>
    <t>Amortized CSA equipment</t>
  </si>
  <si>
    <t>Supplies</t>
  </si>
  <si>
    <t>Total cost for one CSA distribution</t>
  </si>
  <si>
    <t>Number of CSA distributions/year</t>
  </si>
  <si>
    <t>Delivery costs if remote</t>
  </si>
  <si>
    <t>CSA 1</t>
  </si>
  <si>
    <t>CSA 2</t>
  </si>
  <si>
    <t>CSA 3</t>
  </si>
  <si>
    <t>Balance Sheet</t>
  </si>
  <si>
    <t>Dated:</t>
  </si>
  <si>
    <t>Assets</t>
  </si>
  <si>
    <t>Liabilities</t>
  </si>
  <si>
    <t>Current Assets</t>
  </si>
  <si>
    <t>Farm checking</t>
  </si>
  <si>
    <t>Savings account</t>
  </si>
  <si>
    <t>Accounts receivable</t>
  </si>
  <si>
    <t>Crop and feed inventory</t>
  </si>
  <si>
    <t>Farm supplies on hand</t>
  </si>
  <si>
    <t>Total Current Assets</t>
  </si>
  <si>
    <t>Intermediate assets</t>
  </si>
  <si>
    <t>Farm machinery</t>
  </si>
  <si>
    <t>Farm vehicles</t>
  </si>
  <si>
    <t>Livestock</t>
  </si>
  <si>
    <t>Total Intermediate Assets</t>
  </si>
  <si>
    <t>Long-term Assets</t>
  </si>
  <si>
    <t>Farmland</t>
  </si>
  <si>
    <t>Farm buildings</t>
  </si>
  <si>
    <t>Farmhouse</t>
  </si>
  <si>
    <t>Total Long-term Assets</t>
  </si>
  <si>
    <t>Total Assets</t>
  </si>
  <si>
    <t>Net Worth:</t>
  </si>
  <si>
    <r>
      <rPr>
        <i/>
        <sz val="11"/>
        <color theme="1"/>
        <rFont val="Calibri"/>
        <family val="2"/>
        <scheme val="minor"/>
      </rPr>
      <t>Current Liabilities</t>
    </r>
    <r>
      <rPr>
        <sz val="11"/>
        <color theme="1"/>
        <rFont val="Calibri"/>
        <family val="2"/>
        <scheme val="minor"/>
      </rPr>
      <t xml:space="preserve">                                       (due in less than 2 months)</t>
    </r>
  </si>
  <si>
    <t>Operating Loan Balance</t>
  </si>
  <si>
    <t>Line of Credit Balance</t>
  </si>
  <si>
    <t>Credit Card Balance</t>
  </si>
  <si>
    <t>Total Current Liabilities</t>
  </si>
  <si>
    <t>Intermediate Liabilities</t>
  </si>
  <si>
    <t>Tractor loan balance</t>
  </si>
  <si>
    <t>Truck loan balance</t>
  </si>
  <si>
    <t>Total Intermediate Liabilities</t>
  </si>
  <si>
    <t>Long-term Liabilities</t>
  </si>
  <si>
    <t>Long-term loan 1 balance</t>
  </si>
  <si>
    <t>Long-term loan 2 balance</t>
  </si>
  <si>
    <t>Total Long-term Liabilities</t>
  </si>
  <si>
    <t>Total Liabilities</t>
  </si>
  <si>
    <t>Retirement accounts</t>
  </si>
  <si>
    <r>
      <t xml:space="preserve">NOFA Organic Crop Cost of Production Project                                                                                     </t>
    </r>
    <r>
      <rPr>
        <sz val="11"/>
        <color theme="1"/>
        <rFont val="Calibri"/>
        <family val="2"/>
        <scheme val="minor"/>
      </rPr>
      <t xml:space="preserve">January 2015 </t>
    </r>
    <r>
      <rPr>
        <b/>
        <sz val="11"/>
        <color theme="1"/>
        <rFont val="Calibri"/>
        <family val="2"/>
        <scheme val="minor"/>
      </rPr>
      <t xml:space="preserve">     </t>
    </r>
  </si>
  <si>
    <t>Workbook by Richard Wiswall</t>
  </si>
  <si>
    <t>Project management by NOFA-VT</t>
  </si>
  <si>
    <t xml:space="preserve">Funding support from the the Specialty Crop Block Grant and the John Merck Foundation </t>
  </si>
  <si>
    <t xml:space="preserve">Welcome to NOFA's Organic Crop Cost of Production Project.   </t>
  </si>
  <si>
    <t>Our goal is to help farmers understand their costs of production and to increase their net profit.</t>
  </si>
  <si>
    <t>approach using the same template, different farmers' data can be easily compared and interpreted.</t>
  </si>
  <si>
    <t>Overview of the program</t>
  </si>
  <si>
    <t xml:space="preserve">To begin the process, a NOFA farm advisor will come to your farm in February or March 2015 and meet with you for 2-3 hours. This initial meeting will cover an overview of the project, a timeline, what's expected of you, and answer any of your questions. A sample crop enterprise budget will be started, so you can see what to expect, and also to see what data you'll need to collect. NOFA has a form for collecting data during the season, or you can use your own method of collecting the information needed for the budget making process. You will be expected to gather information during the season to make at least two enterprise budgets of crops selected from the project's list. If you wish to analyze the economics other crops you grow, the templates will make it easy to do so. </t>
  </si>
  <si>
    <t xml:space="preserve">After the initial meeting at your farm, NOFA's farm advisor will be available by phone and email to help you with any issues that may arise. The farm advisor will phone you in June and also in August to check and see how things are going with the project. After the growing season, sometime in late October- mid December, the advisor will visit you again at your farm, for another 2-3 hour long meeting. At this meeting, the crop enterprise budget will be calculated together, using the data you collected during the season. </t>
  </si>
  <si>
    <t>Annual ownership cost          $300</t>
  </si>
  <si>
    <t>If used 100 hours/year:                                $10/hour to run the tractor (minus some fuel and repair costs)</t>
  </si>
  <si>
    <t xml:space="preserve">accounts, or loaded to go to Farmers Market, or pulled for a CSA pick up, or to stock the Farm Stand. </t>
  </si>
  <si>
    <r>
      <t xml:space="preserve">Enterprise Analysis Workbook     </t>
    </r>
    <r>
      <rPr>
        <sz val="11"/>
        <color theme="1"/>
        <rFont val="Calibri"/>
        <family val="2"/>
      </rPr>
      <t>©2015</t>
    </r>
    <r>
      <rPr>
        <sz val="11"/>
        <color theme="1"/>
        <rFont val="Calibri"/>
        <family val="2"/>
        <scheme val="minor"/>
      </rPr>
      <t xml:space="preserve">                                                                                                                                  </t>
    </r>
  </si>
  <si>
    <t xml:space="preserve">     ©2015</t>
  </si>
  <si>
    <t xml:space="preserve">  ©2015</t>
  </si>
  <si>
    <r>
      <t xml:space="preserve">Step 3A: Implement costs </t>
    </r>
    <r>
      <rPr>
        <sz val="11"/>
        <color theme="1"/>
        <rFont val="Calibri"/>
        <family val="2"/>
        <scheme val="minor"/>
      </rPr>
      <t xml:space="preserve">(not tractors listed in Step 2)                                                                     </t>
    </r>
    <r>
      <rPr>
        <sz val="11"/>
        <color theme="1"/>
        <rFont val="Calibri"/>
        <family val="2"/>
      </rPr>
      <t>©2015</t>
    </r>
  </si>
  <si>
    <r>
      <t xml:space="preserve">Step 1: Supporting information needed for the budget making process                       </t>
    </r>
    <r>
      <rPr>
        <sz val="11"/>
        <color theme="1"/>
        <rFont val="Calibri"/>
        <family val="2"/>
        <scheme val="minor"/>
      </rPr>
      <t xml:space="preserve">  </t>
    </r>
    <r>
      <rPr>
        <sz val="11"/>
        <color theme="1"/>
        <rFont val="Calibri"/>
        <family val="2"/>
      </rPr>
      <t>©2015</t>
    </r>
  </si>
  <si>
    <t xml:space="preserve">                          ©2015</t>
  </si>
  <si>
    <r>
      <t xml:space="preserve">Step 4B: Marketing Expenses                                                                                                                                                                            </t>
    </r>
    <r>
      <rPr>
        <sz val="11"/>
        <color theme="1"/>
        <rFont val="Calibri"/>
        <family val="2"/>
      </rPr>
      <t>©2015</t>
    </r>
  </si>
  <si>
    <t xml:space="preserve">   ©2015</t>
  </si>
  <si>
    <t xml:space="preserve">      ©2015</t>
  </si>
  <si>
    <t xml:space="preserve">Purchase price, (or use FMV) </t>
  </si>
  <si>
    <r>
      <rPr>
        <sz val="10"/>
        <rFont val="Calibri"/>
        <family val="2"/>
      </rPr>
      <t xml:space="preserve">                ©</t>
    </r>
    <r>
      <rPr>
        <sz val="10"/>
        <rFont val="Arial"/>
        <family val="2"/>
      </rPr>
      <t>2015</t>
    </r>
  </si>
  <si>
    <r>
      <t xml:space="preserve">Data Collection Info                                                                                                                                           </t>
    </r>
    <r>
      <rPr>
        <sz val="11"/>
        <color theme="1"/>
        <rFont val="Calibri"/>
        <family val="2"/>
      </rPr>
      <t>©2015</t>
    </r>
  </si>
  <si>
    <r>
      <t xml:space="preserve">Data Collection Form   </t>
    </r>
    <r>
      <rPr>
        <sz val="11"/>
        <color theme="1"/>
        <rFont val="Calibri"/>
        <family val="2"/>
      </rPr>
      <t>©2015</t>
    </r>
  </si>
  <si>
    <t>©2015</t>
  </si>
  <si>
    <r>
      <t xml:space="preserve"> Definitions                                                                                                                                                              </t>
    </r>
    <r>
      <rPr>
        <sz val="11"/>
        <color theme="1"/>
        <rFont val="Calibri"/>
        <family val="2"/>
        <scheme val="minor"/>
      </rPr>
      <t xml:space="preserve"> </t>
    </r>
    <r>
      <rPr>
        <sz val="11"/>
        <color theme="1"/>
        <rFont val="Calibri"/>
        <family val="2"/>
      </rPr>
      <t>©2015</t>
    </r>
  </si>
  <si>
    <r>
      <t xml:space="preserve">Summary Page   </t>
    </r>
    <r>
      <rPr>
        <sz val="11"/>
        <color theme="1"/>
        <rFont val="Calibri"/>
        <family val="2"/>
      </rPr>
      <t>©2015</t>
    </r>
    <r>
      <rPr>
        <sz val="11"/>
        <color theme="1"/>
        <rFont val="Calibri"/>
        <family val="2"/>
        <scheme val="minor"/>
      </rPr>
      <t xml:space="preserve"> </t>
    </r>
    <r>
      <rPr>
        <b/>
        <sz val="11"/>
        <color theme="1"/>
        <rFont val="Calibri"/>
        <family val="2"/>
        <scheme val="minor"/>
      </rPr>
      <t xml:space="preserve">                                                                                Farm Name:</t>
    </r>
  </si>
  <si>
    <t>Interest expense: farm %</t>
  </si>
  <si>
    <t>Cover crop expenses</t>
  </si>
  <si>
    <t>NOFA chapters in Vermont, Massachusetts and New Hampshire joined forces to obtain a Specialty Crop Block Grant to help farmers better understand their costs of crop production. This grant has a timeline of 30 months and is designed to conduct economic research on specialty crop production specific to organic farms in VT, NH and MA.  The project aims to work with 30 organic crop growers (12 in VT, 9 in MA, 9 in NH)  to conduct multi-year enterprise analyses of ten crops, focusing on the management practices that significantly affect organic costs of production. The crops selected for the project are potatoes, onions, carrots, greenhouse tomatoes, winter squash, head lettuce, garlic, strawberries, kale, and salad greens. The enterprise analyses will help farmers increase their profitability, and also highlight any innovative crop production practices which can be shared with other farmers.                                                                                                                                                                                  Findings from the project will be made available through fact sheets and enterprise budgets,  and will be shared through 18 workshops and a variety of shared publications.                                                                                                   Additional funds were received from the John Merck Foundation to develop this template to help farmers better assess their margins and what wholesale markets would be viable.</t>
  </si>
  <si>
    <t>Once determined, the size of the enterprise and the average labor will be entered at the beginning of the crop budget. But before that, some other pieces of your business  need to be calculated, for later use in the budget making process. Some of these pieces are: the hourly cost to operate your tractor(s) &amp; various implements, and the cost to produce transplants. Additionally, the farm's overall marketing costs and overhead expenses (expenses that are spread out over the farm business, like telephone, internet service, advertising, taxes...) will need to be tabulated. The marketing and overhead expense totals will then be divided by the total number of acres farmed, and inputted to each crop budget.</t>
  </si>
  <si>
    <t xml:space="preserve">   for operating loans; not for mortgage, or tractor or implements previously listed</t>
  </si>
  <si>
    <t>Allocation of overhead expenses/A:</t>
  </si>
  <si>
    <r>
      <t xml:space="preserve">   </t>
    </r>
    <r>
      <rPr>
        <sz val="11"/>
        <color theme="1"/>
        <rFont val="Calibri"/>
        <family val="2"/>
        <scheme val="minor"/>
      </rPr>
      <t>specify if significant expense</t>
    </r>
  </si>
  <si>
    <t xml:space="preserve">   row cropped acreage, including cover crops in rotation</t>
  </si>
  <si>
    <t xml:space="preserve">   cover crops used in rotation with row crops</t>
  </si>
  <si>
    <t>% OH expenses to row crops</t>
  </si>
  <si>
    <t xml:space="preserve">   for entire farm operation</t>
  </si>
  <si>
    <t xml:space="preserve">   if non-row crop sales (livestock, greenhouse products) is more than 20% of gross </t>
  </si>
  <si>
    <t>Row crop overhead expenses</t>
  </si>
  <si>
    <t xml:space="preserve">   to enter in Crop Budget worksheet cell E79</t>
  </si>
  <si>
    <t>Row crop acres:</t>
  </si>
  <si>
    <t xml:space="preserve">   not Workers Comp: already included in Labor rate</t>
  </si>
  <si>
    <r>
      <t xml:space="preserve">   </t>
    </r>
    <r>
      <rPr>
        <i/>
        <sz val="11"/>
        <color theme="1"/>
        <rFont val="Calibri"/>
        <family val="2"/>
        <scheme val="minor"/>
      </rPr>
      <t>paid</t>
    </r>
    <r>
      <rPr>
        <sz val="11"/>
        <color theme="1"/>
        <rFont val="Calibri"/>
        <family val="2"/>
        <scheme val="minor"/>
      </rPr>
      <t xml:space="preserve"> donations, not crop donations</t>
    </r>
  </si>
  <si>
    <t>% Marketing expenses to row crops</t>
  </si>
  <si>
    <t>Row crop marketing expenses</t>
  </si>
  <si>
    <t xml:space="preserve">   use same # of acres used in overhead worksheet</t>
  </si>
  <si>
    <t xml:space="preserve">  use same % entered in overhead worksheet</t>
  </si>
  <si>
    <t xml:space="preserve">   enter Crop Budget worksheet cell E80</t>
  </si>
  <si>
    <t>proceed is to list the activities associated with a particular crop in chronological order.</t>
  </si>
  <si>
    <t>Now that you have determined the size under cultivation, and labor, tractor &amp; implement rate(s) used, an easy way to</t>
  </si>
  <si>
    <t xml:space="preserve">info for most rates 2 or 3 times in season; this steamlines the budget making process. </t>
  </si>
  <si>
    <r>
      <t xml:space="preserve">  </t>
    </r>
    <r>
      <rPr>
        <i/>
        <u/>
        <sz val="8"/>
        <rFont val="Arial"/>
        <family val="2"/>
      </rPr>
      <t>For area planted</t>
    </r>
    <r>
      <rPr>
        <sz val="8"/>
        <rFont val="Arial"/>
        <family val="2"/>
      </rPr>
      <t>, before overhead and marketing costs</t>
    </r>
  </si>
  <si>
    <r>
      <t xml:space="preserve">  </t>
    </r>
    <r>
      <rPr>
        <i/>
        <u/>
        <sz val="8"/>
        <rFont val="Arial"/>
        <family val="2"/>
      </rPr>
      <t>For one acre</t>
    </r>
    <r>
      <rPr>
        <sz val="8"/>
        <rFont val="Arial"/>
        <family val="2"/>
      </rPr>
      <t>, before overhead and marketing costs</t>
    </r>
  </si>
  <si>
    <t xml:space="preserve">   From Marketing Worksheet, line 59</t>
  </si>
  <si>
    <t xml:space="preserve">  From Overhead Expenses Worksheet, line 44</t>
  </si>
  <si>
    <t>Net Profit per acre:</t>
  </si>
  <si>
    <t>Tool name:</t>
  </si>
  <si>
    <t>L Rate</t>
  </si>
  <si>
    <t>Imp select</t>
  </si>
  <si>
    <t>Wash and pack</t>
  </si>
  <si>
    <t xml:space="preserve">           Years growing crop:</t>
  </si>
  <si>
    <t xml:space="preserve">           Special remarks:</t>
  </si>
  <si>
    <t>For area planted</t>
  </si>
  <si>
    <t>L rate</t>
  </si>
  <si>
    <t>Labor cost</t>
  </si>
  <si>
    <t>Product cost</t>
  </si>
  <si>
    <t xml:space="preserve">                                Wholesale 1: </t>
  </si>
  <si>
    <t xml:space="preserve">                                Wholesale 2:</t>
  </si>
  <si>
    <t xml:space="preserve">                        Other: </t>
  </si>
  <si>
    <t xml:space="preserve">                        Total cases:</t>
  </si>
  <si>
    <t xml:space="preserve">                        Retail 1: </t>
  </si>
  <si>
    <t xml:space="preserve">                        Retail 2:</t>
  </si>
  <si>
    <t xml:space="preserve">                        Total sales:</t>
  </si>
  <si>
    <t>price/bun.</t>
  </si>
  <si>
    <t xml:space="preserve">                        Total bunches:</t>
  </si>
  <si>
    <r>
      <t>Gross Profit/Acre:</t>
    </r>
    <r>
      <rPr>
        <sz val="8"/>
        <rFont val="Arial"/>
        <family val="2"/>
      </rPr>
      <t>Calibrate to 1 acre. See cell C7</t>
    </r>
  </si>
  <si>
    <t>Acres (enter as decimal)</t>
  </si>
  <si>
    <t>Tool 8</t>
  </si>
  <si>
    <t>Tool 9</t>
  </si>
  <si>
    <t>Tool 10</t>
  </si>
  <si>
    <t>Tool 11</t>
  </si>
  <si>
    <t>Tool 12</t>
  </si>
  <si>
    <t>Tractor 5</t>
  </si>
  <si>
    <t>Tractor 6</t>
  </si>
  <si>
    <t># bunches</t>
  </si>
  <si>
    <t>Machinery costs</t>
  </si>
  <si>
    <t>price per case</t>
  </si>
  <si>
    <t>Trc select</t>
  </si>
  <si>
    <t>Person Hrs</t>
  </si>
  <si>
    <t>Equip Hrs</t>
  </si>
  <si>
    <t>Skilled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</si>
</sst>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quot;$&quot;#,##0.00"/>
  </numFmts>
  <fonts count="44" x14ac:knownFonts="1">
    <font>
      <sz val="11"/>
      <color theme="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sz val="10"/>
      <name val="Arial"/>
      <family val="2"/>
    </font>
    <font>
      <b/>
      <i/>
      <sz val="12"/>
      <name val="Arial"/>
      <family val="2"/>
    </font>
    <font>
      <sz val="8"/>
      <name val="Arial"/>
      <family val="2"/>
    </font>
    <font>
      <i/>
      <sz val="10"/>
      <name val="Arial"/>
      <family val="2"/>
    </font>
    <font>
      <sz val="9"/>
      <name val="Arial"/>
      <family val="2"/>
    </font>
    <font>
      <b/>
      <sz val="12"/>
      <name val="Arial"/>
      <family val="2"/>
    </font>
    <font>
      <i/>
      <sz val="12"/>
      <name val="Arial"/>
      <family val="2"/>
    </font>
    <font>
      <b/>
      <i/>
      <sz val="11"/>
      <name val="Arial"/>
      <family val="2"/>
    </font>
    <font>
      <sz val="16"/>
      <name val="Arial"/>
      <family val="2"/>
    </font>
    <font>
      <sz val="12"/>
      <name val="Arial"/>
      <family val="2"/>
    </font>
    <font>
      <u/>
      <sz val="10"/>
      <name val="Arial"/>
      <family val="2"/>
    </font>
    <font>
      <i/>
      <sz val="11"/>
      <name val="Arial"/>
      <family val="2"/>
    </font>
    <font>
      <b/>
      <sz val="11"/>
      <name val="Arial"/>
      <family val="2"/>
    </font>
    <font>
      <b/>
      <sz val="14"/>
      <name val="Arial"/>
      <family val="2"/>
    </font>
    <font>
      <b/>
      <sz val="10"/>
      <name val="Arial"/>
      <family val="2"/>
    </font>
    <font>
      <sz val="11"/>
      <name val="Arial"/>
      <family val="2"/>
    </font>
    <font>
      <u/>
      <sz val="11"/>
      <color theme="1"/>
      <name val="Calibri"/>
      <family val="2"/>
      <scheme val="minor"/>
    </font>
    <font>
      <sz val="8"/>
      <color theme="1"/>
      <name val="Calibri"/>
      <family val="2"/>
      <scheme val="minor"/>
    </font>
    <font>
      <sz val="10"/>
      <color theme="1"/>
      <name val="Calibri"/>
      <family val="2"/>
      <scheme val="minor"/>
    </font>
    <font>
      <sz val="10"/>
      <name val="Calibri"/>
      <family val="2"/>
      <scheme val="minor"/>
    </font>
    <font>
      <sz val="12"/>
      <name val="Calibri"/>
      <family val="2"/>
      <scheme val="minor"/>
    </font>
    <font>
      <sz val="11"/>
      <name val="Calibri"/>
      <family val="2"/>
      <scheme val="minor"/>
    </font>
    <font>
      <u/>
      <sz val="11"/>
      <name val="Calibri"/>
      <family val="2"/>
      <scheme val="minor"/>
    </font>
    <font>
      <u/>
      <sz val="10"/>
      <name val="Calibri"/>
      <family val="2"/>
      <scheme val="minor"/>
    </font>
    <font>
      <u/>
      <sz val="9"/>
      <name val="Calibri"/>
      <family val="2"/>
      <scheme val="minor"/>
    </font>
    <font>
      <sz val="8"/>
      <name val="Calibri"/>
      <family val="2"/>
      <scheme val="minor"/>
    </font>
    <font>
      <b/>
      <u/>
      <sz val="11"/>
      <name val="Calibri"/>
      <family val="2"/>
      <scheme val="minor"/>
    </font>
    <font>
      <b/>
      <u/>
      <sz val="8"/>
      <name val="Calibri"/>
      <family val="2"/>
      <scheme val="minor"/>
    </font>
    <font>
      <i/>
      <sz val="10"/>
      <color theme="1"/>
      <name val="Calibri"/>
      <family val="2"/>
      <scheme val="minor"/>
    </font>
    <font>
      <i/>
      <u/>
      <sz val="11"/>
      <color theme="1"/>
      <name val="Calibri"/>
      <family val="2"/>
      <scheme val="minor"/>
    </font>
    <font>
      <b/>
      <i/>
      <u/>
      <sz val="11"/>
      <color theme="1"/>
      <name val="Calibri"/>
      <family val="2"/>
      <scheme val="minor"/>
    </font>
    <font>
      <sz val="11"/>
      <color theme="1"/>
      <name val="Calibri"/>
      <family val="2"/>
    </font>
    <font>
      <sz val="9"/>
      <color indexed="81"/>
      <name val="Tahoma"/>
      <family val="2"/>
    </font>
    <font>
      <b/>
      <sz val="9"/>
      <color indexed="81"/>
      <name val="Tahoma"/>
      <family val="2"/>
    </font>
    <font>
      <sz val="10"/>
      <name val="Calibri"/>
      <family val="2"/>
    </font>
    <font>
      <sz val="9"/>
      <name val="Calibri"/>
      <family val="2"/>
    </font>
    <font>
      <sz val="10"/>
      <color theme="1"/>
      <name val="Calibri"/>
      <family val="2"/>
    </font>
    <font>
      <i/>
      <u/>
      <sz val="8"/>
      <name val="Arial"/>
      <family val="2"/>
    </font>
    <font>
      <u/>
      <sz val="11"/>
      <color theme="10"/>
      <name val="Calibri"/>
      <family val="2"/>
    </font>
    <font>
      <sz val="11"/>
      <name val="Calibri"/>
      <family val="2"/>
    </font>
  </fonts>
  <fills count="9">
    <fill>
      <patternFill patternType="none"/>
    </fill>
    <fill>
      <patternFill patternType="gray125"/>
    </fill>
    <fill>
      <patternFill patternType="solid">
        <fgColor theme="0" tint="-0.24994659260841701"/>
        <bgColor indexed="64"/>
      </patternFill>
    </fill>
    <fill>
      <patternFill patternType="solid">
        <fgColor rgb="FFCCFFCC"/>
        <bgColor indexed="64"/>
      </patternFill>
    </fill>
    <fill>
      <patternFill patternType="solid">
        <fgColor theme="8" tint="0.59996337778862885"/>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theme="8"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indexed="64"/>
      </bottom>
      <diagonal/>
    </border>
  </borders>
  <cellStyleXfs count="3">
    <xf numFmtId="0" fontId="0" fillId="0" borderId="0"/>
    <xf numFmtId="0" fontId="4" fillId="0" borderId="0"/>
    <xf numFmtId="0" fontId="42" fillId="0" borderId="0" applyNumberFormat="0" applyFill="0" applyBorder="0" applyAlignment="0" applyProtection="0">
      <alignment vertical="top"/>
      <protection locked="0"/>
    </xf>
  </cellStyleXfs>
  <cellXfs count="169">
    <xf numFmtId="0" fontId="0" fillId="0" borderId="0" xfId="0"/>
    <xf numFmtId="17" fontId="0" fillId="0" borderId="0" xfId="0" applyNumberFormat="1"/>
    <xf numFmtId="0" fontId="4" fillId="0" borderId="0" xfId="1"/>
    <xf numFmtId="0" fontId="4" fillId="0" borderId="0" xfId="1" applyNumberFormat="1" applyFont="1" applyFill="1" applyBorder="1" applyAlignment="1" applyProtection="1">
      <protection locked="0"/>
    </xf>
    <xf numFmtId="0" fontId="8" fillId="0" borderId="0" xfId="1" applyNumberFormat="1" applyFont="1" applyFill="1" applyBorder="1" applyAlignment="1" applyProtection="1">
      <protection locked="0"/>
    </xf>
    <xf numFmtId="0" fontId="13" fillId="0" borderId="0" xfId="1" applyFont="1"/>
    <xf numFmtId="0" fontId="4" fillId="0" borderId="0" xfId="1" applyFont="1"/>
    <xf numFmtId="0" fontId="14" fillId="0" borderId="0" xfId="1" applyFont="1"/>
    <xf numFmtId="0" fontId="0" fillId="0" borderId="0" xfId="0" applyFill="1"/>
    <xf numFmtId="0" fontId="0" fillId="0" borderId="0" xfId="0" applyBorder="1"/>
    <xf numFmtId="0" fontId="4" fillId="3" borderId="0" xfId="1" applyNumberFormat="1" applyFont="1" applyFill="1" applyBorder="1" applyAlignment="1" applyProtection="1">
      <protection locked="0"/>
    </xf>
    <xf numFmtId="0" fontId="6" fillId="3" borderId="0" xfId="1" applyNumberFormat="1" applyFont="1" applyFill="1" applyBorder="1" applyAlignment="1" applyProtection="1">
      <protection locked="0"/>
    </xf>
    <xf numFmtId="0" fontId="16" fillId="3" borderId="0" xfId="1" applyNumberFormat="1" applyFont="1" applyFill="1" applyBorder="1" applyAlignment="1" applyProtection="1">
      <protection locked="0"/>
    </xf>
    <xf numFmtId="0" fontId="12" fillId="3" borderId="0" xfId="1" applyNumberFormat="1" applyFont="1" applyFill="1" applyBorder="1" applyAlignment="1" applyProtection="1">
      <protection locked="0"/>
    </xf>
    <xf numFmtId="0" fontId="15" fillId="3" borderId="0" xfId="1" applyNumberFormat="1" applyFont="1" applyFill="1" applyBorder="1" applyAlignment="1" applyProtection="1">
      <protection locked="0"/>
    </xf>
    <xf numFmtId="0" fontId="8" fillId="3" borderId="0" xfId="1" applyNumberFormat="1" applyFont="1" applyFill="1" applyBorder="1" applyAlignment="1" applyProtection="1">
      <protection locked="0"/>
    </xf>
    <xf numFmtId="2" fontId="4" fillId="3" borderId="0" xfId="1" applyNumberFormat="1" applyFont="1" applyFill="1" applyBorder="1" applyAlignment="1" applyProtection="1">
      <protection locked="0"/>
    </xf>
    <xf numFmtId="0" fontId="4" fillId="3" borderId="0" xfId="1" quotePrefix="1" applyNumberFormat="1" applyFont="1" applyFill="1" applyBorder="1" applyAlignment="1" applyProtection="1">
      <protection locked="0"/>
    </xf>
    <xf numFmtId="0" fontId="10" fillId="3" borderId="0" xfId="1" applyNumberFormat="1" applyFont="1" applyFill="1" applyBorder="1" applyAlignment="1" applyProtection="1">
      <protection locked="0"/>
    </xf>
    <xf numFmtId="0" fontId="11" fillId="3" borderId="0" xfId="1" applyNumberFormat="1" applyFont="1" applyFill="1" applyBorder="1" applyAlignment="1" applyProtection="1">
      <protection locked="0"/>
    </xf>
    <xf numFmtId="0" fontId="5" fillId="3" borderId="0" xfId="1" applyNumberFormat="1" applyFont="1" applyFill="1" applyBorder="1" applyAlignment="1" applyProtection="1">
      <protection locked="0"/>
    </xf>
    <xf numFmtId="0" fontId="18" fillId="3" borderId="0" xfId="1" applyNumberFormat="1" applyFont="1" applyFill="1" applyBorder="1" applyAlignment="1" applyProtection="1">
      <protection locked="0"/>
    </xf>
    <xf numFmtId="0" fontId="1" fillId="3" borderId="0" xfId="0" applyFont="1" applyFill="1"/>
    <xf numFmtId="0" fontId="0" fillId="3" borderId="0" xfId="0" applyFill="1"/>
    <xf numFmtId="0" fontId="0" fillId="3" borderId="0" xfId="0" applyFill="1" applyBorder="1"/>
    <xf numFmtId="0" fontId="0" fillId="3" borderId="0" xfId="0" applyFill="1" applyAlignment="1">
      <alignment wrapText="1"/>
    </xf>
    <xf numFmtId="0" fontId="0" fillId="3" borderId="0" xfId="0" applyFill="1" applyAlignment="1">
      <alignment vertical="top" wrapText="1"/>
    </xf>
    <xf numFmtId="0" fontId="0" fillId="4" borderId="1" xfId="0" applyFill="1" applyBorder="1"/>
    <xf numFmtId="0" fontId="1" fillId="3" borderId="0" xfId="0" applyFont="1" applyFill="1" applyProtection="1">
      <protection locked="0"/>
    </xf>
    <xf numFmtId="0" fontId="0" fillId="3" borderId="0" xfId="0" applyFill="1" applyProtection="1">
      <protection locked="0"/>
    </xf>
    <xf numFmtId="0" fontId="0" fillId="0" borderId="0" xfId="0" applyProtection="1">
      <protection locked="0"/>
    </xf>
    <xf numFmtId="0" fontId="0" fillId="3" borderId="0" xfId="0" applyFill="1" applyAlignment="1" applyProtection="1">
      <protection locked="0"/>
    </xf>
    <xf numFmtId="0" fontId="0" fillId="0" borderId="0" xfId="0" applyAlignment="1" applyProtection="1">
      <protection locked="0"/>
    </xf>
    <xf numFmtId="0" fontId="0" fillId="4" borderId="1" xfId="0" applyFill="1" applyBorder="1" applyProtection="1">
      <protection locked="0"/>
    </xf>
    <xf numFmtId="0" fontId="0" fillId="2" borderId="1" xfId="0" applyFill="1" applyBorder="1" applyProtection="1">
      <protection locked="0"/>
    </xf>
    <xf numFmtId="0" fontId="0" fillId="2" borderId="1" xfId="0" applyFill="1" applyBorder="1" applyProtection="1"/>
    <xf numFmtId="0" fontId="3" fillId="3" borderId="0" xfId="0" applyFont="1" applyFill="1" applyProtection="1">
      <protection locked="0"/>
    </xf>
    <xf numFmtId="165" fontId="0" fillId="2" borderId="1" xfId="0" applyNumberFormat="1" applyFill="1" applyBorder="1" applyProtection="1"/>
    <xf numFmtId="165" fontId="0" fillId="4" borderId="1" xfId="0" applyNumberFormat="1" applyFill="1" applyBorder="1" applyProtection="1">
      <protection locked="0"/>
    </xf>
    <xf numFmtId="164" fontId="0" fillId="3" borderId="0" xfId="0" applyNumberFormat="1" applyFill="1" applyProtection="1">
      <protection locked="0"/>
    </xf>
    <xf numFmtId="164" fontId="0" fillId="4" borderId="1" xfId="0" applyNumberFormat="1" applyFill="1" applyBorder="1" applyProtection="1">
      <protection locked="0"/>
    </xf>
    <xf numFmtId="164" fontId="0" fillId="2" borderId="1" xfId="0" applyNumberFormat="1" applyFill="1" applyBorder="1" applyProtection="1"/>
    <xf numFmtId="0" fontId="4" fillId="3" borderId="0" xfId="1" applyFill="1"/>
    <xf numFmtId="0" fontId="4" fillId="3" borderId="0" xfId="1" applyFill="1" applyBorder="1"/>
    <xf numFmtId="0" fontId="6" fillId="3" borderId="0" xfId="1" applyFont="1" applyFill="1"/>
    <xf numFmtId="0" fontId="4" fillId="4" borderId="3" xfId="1" applyNumberFormat="1" applyFont="1" applyFill="1" applyBorder="1" applyAlignment="1" applyProtection="1">
      <protection locked="0"/>
    </xf>
    <xf numFmtId="0" fontId="6" fillId="4" borderId="5" xfId="1" applyNumberFormat="1" applyFont="1" applyFill="1" applyBorder="1" applyAlignment="1" applyProtection="1">
      <protection locked="0"/>
    </xf>
    <xf numFmtId="0" fontId="4" fillId="4" borderId="1" xfId="1" applyNumberFormat="1" applyFont="1" applyFill="1" applyBorder="1" applyAlignment="1" applyProtection="1">
      <protection locked="0"/>
    </xf>
    <xf numFmtId="0" fontId="4" fillId="4" borderId="6" xfId="1" applyNumberFormat="1" applyFont="1" applyFill="1" applyBorder="1" applyAlignment="1" applyProtection="1">
      <protection locked="0"/>
    </xf>
    <xf numFmtId="2" fontId="4" fillId="2" borderId="1" xfId="1" applyNumberFormat="1" applyFont="1" applyFill="1" applyBorder="1" applyAlignment="1" applyProtection="1"/>
    <xf numFmtId="2" fontId="4" fillId="2" borderId="5" xfId="1" applyNumberFormat="1" applyFont="1" applyFill="1" applyBorder="1" applyAlignment="1" applyProtection="1"/>
    <xf numFmtId="2" fontId="4" fillId="2" borderId="1" xfId="1" applyNumberFormat="1" applyFill="1" applyBorder="1" applyProtection="1"/>
    <xf numFmtId="2" fontId="4" fillId="2" borderId="3" xfId="1" applyNumberFormat="1" applyFont="1" applyFill="1" applyBorder="1" applyAlignment="1" applyProtection="1"/>
    <xf numFmtId="2" fontId="7" fillId="2" borderId="1" xfId="1" applyNumberFormat="1" applyFont="1" applyFill="1" applyBorder="1" applyAlignment="1" applyProtection="1"/>
    <xf numFmtId="2" fontId="4" fillId="4" borderId="1" xfId="1" applyNumberFormat="1" applyFont="1" applyFill="1" applyBorder="1" applyAlignment="1" applyProtection="1">
      <protection locked="0"/>
    </xf>
    <xf numFmtId="2" fontId="4" fillId="4" borderId="0" xfId="1" applyNumberFormat="1" applyFont="1" applyFill="1" applyBorder="1" applyAlignment="1" applyProtection="1">
      <protection locked="0"/>
    </xf>
    <xf numFmtId="2" fontId="4" fillId="4" borderId="2" xfId="1" applyNumberFormat="1" applyFont="1" applyFill="1" applyBorder="1" applyAlignment="1" applyProtection="1">
      <protection locked="0"/>
    </xf>
    <xf numFmtId="2" fontId="4" fillId="4" borderId="4" xfId="1" applyNumberFormat="1" applyFont="1" applyFill="1" applyBorder="1" applyAlignment="1" applyProtection="1">
      <protection locked="0"/>
    </xf>
    <xf numFmtId="2" fontId="4" fillId="4" borderId="6" xfId="1" applyNumberFormat="1" applyFont="1" applyFill="1" applyBorder="1" applyAlignment="1" applyProtection="1">
      <protection locked="0"/>
    </xf>
    <xf numFmtId="2" fontId="4" fillId="4" borderId="3" xfId="1" applyNumberFormat="1" applyFont="1" applyFill="1" applyBorder="1" applyAlignment="1" applyProtection="1">
      <protection locked="0"/>
    </xf>
    <xf numFmtId="0" fontId="6" fillId="5" borderId="0" xfId="1" applyNumberFormat="1" applyFont="1" applyFill="1" applyBorder="1" applyAlignment="1" applyProtection="1">
      <protection locked="0"/>
    </xf>
    <xf numFmtId="2" fontId="4" fillId="5" borderId="0" xfId="1" applyNumberFormat="1" applyFont="1" applyFill="1" applyBorder="1" applyAlignment="1" applyProtection="1">
      <protection locked="0"/>
    </xf>
    <xf numFmtId="0" fontId="4" fillId="5" borderId="0" xfId="1" applyNumberFormat="1" applyFont="1" applyFill="1" applyBorder="1" applyAlignment="1" applyProtection="1">
      <protection locked="0"/>
    </xf>
    <xf numFmtId="0" fontId="1" fillId="3" borderId="0" xfId="0" applyFont="1" applyFill="1" applyBorder="1"/>
    <xf numFmtId="0" fontId="19" fillId="3" borderId="0" xfId="1" applyFont="1" applyFill="1"/>
    <xf numFmtId="0" fontId="14" fillId="3" borderId="0" xfId="1" applyFont="1" applyFill="1"/>
    <xf numFmtId="0" fontId="0" fillId="4" borderId="3" xfId="0" applyFill="1" applyBorder="1"/>
    <xf numFmtId="0" fontId="0" fillId="4" borderId="5" xfId="0" applyFill="1" applyBorder="1"/>
    <xf numFmtId="0" fontId="4" fillId="4" borderId="1" xfId="1" applyFill="1" applyBorder="1"/>
    <xf numFmtId="0" fontId="0" fillId="4" borderId="3" xfId="0" applyFill="1" applyBorder="1" applyProtection="1">
      <protection locked="0"/>
    </xf>
    <xf numFmtId="0" fontId="0" fillId="4" borderId="5" xfId="0" applyFill="1" applyBorder="1" applyProtection="1">
      <protection locked="0"/>
    </xf>
    <xf numFmtId="0" fontId="20" fillId="3" borderId="0" xfId="0" applyFont="1" applyFill="1" applyProtection="1">
      <protection locked="0"/>
    </xf>
    <xf numFmtId="0" fontId="2" fillId="3" borderId="0" xfId="0" applyFont="1" applyFill="1" applyAlignment="1">
      <alignment wrapText="1"/>
    </xf>
    <xf numFmtId="164" fontId="0" fillId="4" borderId="1" xfId="0" applyNumberFormat="1" applyFill="1" applyBorder="1"/>
    <xf numFmtId="10" fontId="0" fillId="4" borderId="1" xfId="0" applyNumberFormat="1" applyFill="1" applyBorder="1"/>
    <xf numFmtId="2" fontId="4" fillId="4" borderId="8" xfId="1" applyNumberFormat="1" applyFont="1" applyFill="1" applyBorder="1" applyAlignment="1" applyProtection="1">
      <protection locked="0"/>
    </xf>
    <xf numFmtId="2" fontId="4" fillId="2" borderId="9" xfId="1" applyNumberFormat="1" applyFill="1" applyBorder="1" applyProtection="1"/>
    <xf numFmtId="0" fontId="6" fillId="3" borderId="4" xfId="1" applyNumberFormat="1" applyFont="1" applyFill="1" applyBorder="1" applyAlignment="1" applyProtection="1">
      <protection locked="0"/>
    </xf>
    <xf numFmtId="0" fontId="6" fillId="3" borderId="10" xfId="1" applyNumberFormat="1" applyFont="1" applyFill="1" applyBorder="1" applyAlignment="1" applyProtection="1">
      <protection locked="0"/>
    </xf>
    <xf numFmtId="0" fontId="6" fillId="3" borderId="12" xfId="1" applyNumberFormat="1" applyFont="1" applyFill="1" applyBorder="1" applyAlignment="1" applyProtection="1">
      <protection locked="0"/>
    </xf>
    <xf numFmtId="165" fontId="0" fillId="3" borderId="6" xfId="0" applyNumberFormat="1" applyFill="1" applyBorder="1" applyProtection="1"/>
    <xf numFmtId="0" fontId="21" fillId="3" borderId="0" xfId="0" applyFont="1" applyFill="1" applyProtection="1">
      <protection locked="0"/>
    </xf>
    <xf numFmtId="0" fontId="24" fillId="3" borderId="0" xfId="1" applyFont="1" applyFill="1"/>
    <xf numFmtId="0" fontId="26" fillId="3" borderId="0" xfId="1" applyFont="1" applyFill="1"/>
    <xf numFmtId="0" fontId="27" fillId="3" borderId="0" xfId="1" applyFont="1" applyFill="1"/>
    <xf numFmtId="0" fontId="26" fillId="3" borderId="1" xfId="1" applyFont="1" applyFill="1" applyBorder="1"/>
    <xf numFmtId="0" fontId="23" fillId="3" borderId="1" xfId="1" applyFont="1" applyFill="1" applyBorder="1"/>
    <xf numFmtId="0" fontId="23" fillId="4" borderId="1" xfId="1" applyFont="1" applyFill="1" applyBorder="1"/>
    <xf numFmtId="0" fontId="29" fillId="4" borderId="1" xfId="1" applyFont="1" applyFill="1" applyBorder="1"/>
    <xf numFmtId="0" fontId="30" fillId="3" borderId="1" xfId="1" applyFont="1" applyFill="1" applyBorder="1"/>
    <xf numFmtId="0" fontId="31" fillId="3" borderId="1" xfId="1" applyFont="1" applyFill="1" applyBorder="1"/>
    <xf numFmtId="0" fontId="25" fillId="3" borderId="0" xfId="1" applyFont="1" applyFill="1"/>
    <xf numFmtId="0" fontId="14" fillId="3" borderId="0" xfId="1" applyFont="1" applyFill="1" applyBorder="1"/>
    <xf numFmtId="0" fontId="26" fillId="3" borderId="0" xfId="1" applyFont="1" applyFill="1" applyBorder="1"/>
    <xf numFmtId="0" fontId="27" fillId="3" borderId="0" xfId="1" applyFont="1" applyFill="1" applyBorder="1"/>
    <xf numFmtId="0" fontId="28" fillId="3" borderId="0" xfId="1" applyFont="1" applyFill="1" applyBorder="1"/>
    <xf numFmtId="0" fontId="0" fillId="6" borderId="0" xfId="0" applyFill="1"/>
    <xf numFmtId="2" fontId="8" fillId="4" borderId="1" xfId="1" applyNumberFormat="1" applyFont="1" applyFill="1" applyBorder="1" applyAlignment="1" applyProtection="1">
      <protection locked="0"/>
    </xf>
    <xf numFmtId="0" fontId="8" fillId="4" borderId="1" xfId="1" applyNumberFormat="1" applyFont="1" applyFill="1" applyBorder="1" applyAlignment="1" applyProtection="1">
      <protection locked="0"/>
    </xf>
    <xf numFmtId="0" fontId="4" fillId="3" borderId="0" xfId="1" applyFill="1" applyProtection="1">
      <protection locked="0"/>
    </xf>
    <xf numFmtId="0" fontId="4" fillId="4" borderId="3" xfId="1" applyFill="1" applyBorder="1" applyProtection="1">
      <protection locked="0"/>
    </xf>
    <xf numFmtId="0" fontId="4" fillId="4" borderId="5" xfId="1" applyFill="1" applyBorder="1" applyProtection="1">
      <protection locked="0"/>
    </xf>
    <xf numFmtId="0" fontId="4" fillId="0" borderId="0" xfId="1" applyProtection="1">
      <protection locked="0"/>
    </xf>
    <xf numFmtId="0" fontId="17" fillId="3" borderId="0" xfId="1" applyFont="1" applyFill="1" applyProtection="1">
      <protection locked="0"/>
    </xf>
    <xf numFmtId="0" fontId="8" fillId="3" borderId="0" xfId="1" applyFont="1" applyFill="1" applyBorder="1" applyProtection="1">
      <protection locked="0"/>
    </xf>
    <xf numFmtId="0" fontId="4" fillId="3" borderId="0" xfId="1" applyFill="1" applyBorder="1" applyProtection="1">
      <protection locked="0"/>
    </xf>
    <xf numFmtId="0" fontId="6" fillId="3" borderId="7" xfId="1" applyFont="1" applyFill="1" applyBorder="1" applyProtection="1">
      <protection locked="0"/>
    </xf>
    <xf numFmtId="0" fontId="6" fillId="3" borderId="11" xfId="1" applyFont="1" applyFill="1" applyBorder="1" applyProtection="1">
      <protection locked="0"/>
    </xf>
    <xf numFmtId="2" fontId="6" fillId="3" borderId="11" xfId="1" applyNumberFormat="1" applyFont="1" applyFill="1" applyBorder="1" applyProtection="1">
      <protection locked="0"/>
    </xf>
    <xf numFmtId="0" fontId="6" fillId="3" borderId="13" xfId="1" applyFont="1" applyFill="1" applyBorder="1" applyProtection="1">
      <protection locked="0"/>
    </xf>
    <xf numFmtId="2" fontId="6" fillId="3" borderId="1" xfId="1" applyNumberFormat="1" applyFont="1" applyFill="1" applyBorder="1" applyAlignment="1" applyProtection="1">
      <protection locked="0"/>
    </xf>
    <xf numFmtId="2" fontId="6" fillId="3" borderId="1" xfId="1" applyNumberFormat="1" applyFont="1" applyFill="1" applyBorder="1" applyProtection="1">
      <protection locked="0"/>
    </xf>
    <xf numFmtId="2" fontId="4" fillId="3" borderId="0" xfId="1" applyNumberFormat="1" applyFill="1" applyBorder="1" applyProtection="1">
      <protection locked="0"/>
    </xf>
    <xf numFmtId="0" fontId="4" fillId="0" borderId="0" xfId="1" applyFill="1" applyProtection="1">
      <protection locked="0"/>
    </xf>
    <xf numFmtId="0" fontId="4" fillId="5" borderId="0" xfId="1" applyFill="1" applyProtection="1">
      <protection locked="0"/>
    </xf>
    <xf numFmtId="0" fontId="3" fillId="3" borderId="0" xfId="0" applyFont="1" applyFill="1" applyBorder="1"/>
    <xf numFmtId="0" fontId="3" fillId="3" borderId="0" xfId="0" applyFont="1" applyFill="1" applyBorder="1" applyAlignment="1">
      <alignment wrapText="1"/>
    </xf>
    <xf numFmtId="0" fontId="3" fillId="3" borderId="0" xfId="0" applyFont="1" applyFill="1"/>
    <xf numFmtId="0" fontId="0" fillId="4" borderId="6" xfId="0" applyFill="1" applyBorder="1"/>
    <xf numFmtId="0" fontId="22" fillId="3" borderId="0" xfId="0" applyFont="1" applyFill="1"/>
    <xf numFmtId="1" fontId="0" fillId="4" borderId="1" xfId="0" applyNumberFormat="1" applyFill="1" applyBorder="1"/>
    <xf numFmtId="3" fontId="0" fillId="4" borderId="1" xfId="0" applyNumberFormat="1" applyFill="1" applyBorder="1"/>
    <xf numFmtId="0" fontId="3" fillId="4" borderId="1" xfId="0" applyFont="1" applyFill="1" applyBorder="1"/>
    <xf numFmtId="1" fontId="3" fillId="4" borderId="1" xfId="0" applyNumberFormat="1" applyFont="1" applyFill="1" applyBorder="1"/>
    <xf numFmtId="0" fontId="33" fillId="3" borderId="0" xfId="0" applyFont="1" applyFill="1" applyProtection="1">
      <protection locked="0"/>
    </xf>
    <xf numFmtId="1" fontId="0" fillId="4" borderId="1" xfId="0" applyNumberFormat="1" applyFill="1" applyBorder="1" applyProtection="1">
      <protection locked="0"/>
    </xf>
    <xf numFmtId="0" fontId="22" fillId="3" borderId="0" xfId="0" applyFont="1" applyFill="1" applyProtection="1">
      <protection locked="0"/>
    </xf>
    <xf numFmtId="1" fontId="0" fillId="2" borderId="1" xfId="0" applyNumberFormat="1" applyFill="1" applyBorder="1" applyProtection="1"/>
    <xf numFmtId="2" fontId="6" fillId="3" borderId="0" xfId="1" applyNumberFormat="1" applyFont="1" applyFill="1" applyBorder="1" applyAlignment="1" applyProtection="1">
      <protection locked="0"/>
    </xf>
    <xf numFmtId="1" fontId="0" fillId="3" borderId="0" xfId="0" applyNumberFormat="1" applyFill="1" applyBorder="1" applyProtection="1"/>
    <xf numFmtId="0" fontId="34" fillId="3" borderId="0" xfId="0" applyFont="1" applyFill="1" applyProtection="1">
      <protection locked="0"/>
    </xf>
    <xf numFmtId="0" fontId="2" fillId="3" borderId="0" xfId="0" applyFont="1" applyFill="1" applyProtection="1">
      <protection locked="0"/>
    </xf>
    <xf numFmtId="0" fontId="0" fillId="3" borderId="0" xfId="0" applyFill="1" applyBorder="1" applyAlignment="1" applyProtection="1">
      <alignment wrapText="1"/>
      <protection locked="0"/>
    </xf>
    <xf numFmtId="0" fontId="0" fillId="3" borderId="0" xfId="0" applyFill="1" applyBorder="1" applyProtection="1">
      <protection locked="0"/>
    </xf>
    <xf numFmtId="0" fontId="35" fillId="3" borderId="0" xfId="0" applyFont="1" applyFill="1" applyProtection="1">
      <protection locked="0"/>
    </xf>
    <xf numFmtId="0" fontId="35" fillId="3" borderId="0" xfId="0" applyFont="1" applyFill="1"/>
    <xf numFmtId="0" fontId="39" fillId="3" borderId="0" xfId="1" applyFont="1" applyFill="1"/>
    <xf numFmtId="0" fontId="40" fillId="3" borderId="0" xfId="0" applyFont="1" applyFill="1" applyProtection="1">
      <protection locked="0"/>
    </xf>
    <xf numFmtId="0" fontId="0" fillId="3" borderId="0" xfId="0" applyFont="1" applyFill="1" applyProtection="1">
      <protection locked="0"/>
    </xf>
    <xf numFmtId="9" fontId="0" fillId="4" borderId="1" xfId="0" applyNumberFormat="1" applyFill="1" applyBorder="1" applyProtection="1">
      <protection locked="0"/>
    </xf>
    <xf numFmtId="2" fontId="8" fillId="3" borderId="0" xfId="1" applyNumberFormat="1" applyFont="1" applyFill="1" applyBorder="1" applyAlignment="1" applyProtection="1">
      <protection locked="0"/>
    </xf>
    <xf numFmtId="2" fontId="0" fillId="2" borderId="1" xfId="0" applyNumberFormat="1" applyFill="1" applyBorder="1" applyProtection="1"/>
    <xf numFmtId="2" fontId="8" fillId="4" borderId="2" xfId="1" applyNumberFormat="1" applyFont="1" applyFill="1" applyBorder="1" applyAlignment="1" applyProtection="1">
      <protection locked="0"/>
    </xf>
    <xf numFmtId="0" fontId="4" fillId="4" borderId="2" xfId="1" applyNumberFormat="1" applyFont="1" applyFill="1" applyBorder="1" applyAlignment="1" applyProtection="1">
      <protection locked="0"/>
    </xf>
    <xf numFmtId="0" fontId="8" fillId="4" borderId="2" xfId="1" applyNumberFormat="1" applyFont="1" applyFill="1" applyBorder="1" applyAlignment="1" applyProtection="1">
      <protection locked="0"/>
    </xf>
    <xf numFmtId="0" fontId="4" fillId="4" borderId="6" xfId="1" applyFill="1" applyBorder="1" applyProtection="1">
      <protection locked="0"/>
    </xf>
    <xf numFmtId="0" fontId="18" fillId="4" borderId="3" xfId="1" applyFont="1" applyFill="1" applyBorder="1" applyProtection="1">
      <protection locked="0"/>
    </xf>
    <xf numFmtId="0" fontId="18" fillId="4" borderId="5" xfId="1" applyFont="1" applyFill="1" applyBorder="1" applyProtection="1">
      <protection locked="0"/>
    </xf>
    <xf numFmtId="0" fontId="18" fillId="4" borderId="6" xfId="1" applyFont="1" applyFill="1" applyBorder="1" applyProtection="1">
      <protection locked="0"/>
    </xf>
    <xf numFmtId="2" fontId="4" fillId="4" borderId="7" xfId="1" applyNumberFormat="1" applyFont="1" applyFill="1" applyBorder="1" applyAlignment="1" applyProtection="1">
      <protection locked="0"/>
    </xf>
    <xf numFmtId="2" fontId="4" fillId="4" borderId="5" xfId="1" applyNumberFormat="1" applyFont="1" applyFill="1" applyBorder="1" applyAlignment="1" applyProtection="1">
      <protection locked="0"/>
    </xf>
    <xf numFmtId="2" fontId="4" fillId="3" borderId="0" xfId="1" applyNumberFormat="1" applyFont="1" applyFill="1" applyBorder="1" applyAlignment="1" applyProtection="1"/>
    <xf numFmtId="0" fontId="4" fillId="3" borderId="4" xfId="1" applyNumberFormat="1" applyFont="1" applyFill="1" applyBorder="1" applyAlignment="1" applyProtection="1">
      <protection locked="0"/>
    </xf>
    <xf numFmtId="49" fontId="0" fillId="4" borderId="1" xfId="0" applyNumberFormat="1" applyFill="1" applyBorder="1" applyProtection="1">
      <protection locked="0"/>
    </xf>
    <xf numFmtId="49" fontId="0" fillId="3" borderId="0" xfId="0" applyNumberFormat="1" applyFill="1" applyProtection="1">
      <protection locked="0"/>
    </xf>
    <xf numFmtId="0" fontId="4" fillId="4" borderId="1" xfId="1" applyFill="1" applyBorder="1" applyProtection="1">
      <protection locked="0"/>
    </xf>
    <xf numFmtId="2" fontId="4" fillId="0" borderId="0" xfId="1" applyNumberFormat="1" applyProtection="1">
      <protection locked="0"/>
    </xf>
    <xf numFmtId="2" fontId="12" fillId="0" borderId="0" xfId="1" applyNumberFormat="1" applyFont="1" applyFill="1" applyBorder="1" applyAlignment="1" applyProtection="1">
      <protection locked="0"/>
    </xf>
    <xf numFmtId="2" fontId="4" fillId="0" borderId="0" xfId="1" applyNumberFormat="1" applyProtection="1"/>
    <xf numFmtId="0" fontId="4" fillId="0" borderId="0" xfId="1" applyProtection="1"/>
    <xf numFmtId="49" fontId="4" fillId="0" borderId="0" xfId="1" applyNumberFormat="1" applyAlignment="1" applyProtection="1">
      <alignment shrinkToFit="1"/>
    </xf>
    <xf numFmtId="0" fontId="4" fillId="0" borderId="0" xfId="1" applyAlignment="1" applyProtection="1">
      <alignment shrinkToFit="1"/>
    </xf>
    <xf numFmtId="2" fontId="4" fillId="7" borderId="1" xfId="1" applyNumberFormat="1" applyFont="1" applyFill="1" applyBorder="1" applyAlignment="1" applyProtection="1"/>
    <xf numFmtId="1" fontId="43" fillId="7" borderId="1" xfId="2" quotePrefix="1" applyNumberFormat="1" applyFont="1" applyFill="1" applyBorder="1" applyAlignment="1" applyProtection="1"/>
    <xf numFmtId="0" fontId="21" fillId="8" borderId="1" xfId="0" applyFont="1" applyFill="1" applyBorder="1" applyProtection="1">
      <protection locked="0"/>
    </xf>
    <xf numFmtId="2" fontId="4" fillId="4" borderId="14" xfId="1" applyNumberFormat="1" applyFont="1" applyFill="1" applyBorder="1" applyAlignment="1" applyProtection="1">
      <protection locked="0"/>
    </xf>
    <xf numFmtId="0" fontId="4" fillId="0" borderId="0" xfId="1" applyAlignment="1" applyProtection="1">
      <alignment shrinkToFit="1"/>
      <protection locked="0"/>
    </xf>
    <xf numFmtId="0" fontId="9" fillId="4" borderId="5" xfId="1" applyNumberFormat="1" applyFont="1" applyFill="1" applyBorder="1" applyAlignment="1" applyProtection="1">
      <protection locked="0"/>
    </xf>
    <xf numFmtId="0" fontId="18" fillId="4" borderId="3" xfId="1" applyNumberFormat="1" applyFont="1" applyFill="1" applyBorder="1" applyAlignment="1" applyProtection="1">
      <protection locked="0"/>
    </xf>
  </cellXfs>
  <cellStyles count="3">
    <cellStyle name="Hyperlink" xfId="2" builtinId="8"/>
    <cellStyle name="Normal" xfId="0" builtinId="0"/>
    <cellStyle name="Normal 2" xfId="1"/>
  </cellStyles>
  <dxfs count="0"/>
  <tableStyles count="0" defaultTableStyle="TableStyleMedium9" defaultPivotStyle="PivotStyleLight16"/>
  <colors>
    <mruColors>
      <color rgb="FFCCFFCC"/>
      <color rgb="FFCCFFFF"/>
      <color rgb="FF66FF66"/>
      <color rgb="FF8FF14D"/>
      <color rgb="FFBBF52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0"/>
  <sheetViews>
    <sheetView zoomScaleNormal="100" workbookViewId="0"/>
  </sheetViews>
  <sheetFormatPr defaultRowHeight="14.4" x14ac:dyDescent="0.3"/>
  <cols>
    <col min="1" max="1" width="91" customWidth="1"/>
  </cols>
  <sheetData>
    <row r="1" spans="1:7" x14ac:dyDescent="0.3">
      <c r="A1" s="22" t="s">
        <v>455</v>
      </c>
      <c r="G1" s="1"/>
    </row>
    <row r="2" spans="1:7" x14ac:dyDescent="0.3">
      <c r="A2" s="23" t="s">
        <v>468</v>
      </c>
    </row>
    <row r="3" spans="1:7" x14ac:dyDescent="0.3">
      <c r="A3" s="23" t="s">
        <v>456</v>
      </c>
    </row>
    <row r="4" spans="1:7" x14ac:dyDescent="0.3">
      <c r="A4" s="23" t="s">
        <v>457</v>
      </c>
    </row>
    <row r="5" spans="1:7" x14ac:dyDescent="0.3">
      <c r="A5" s="23" t="s">
        <v>458</v>
      </c>
    </row>
    <row r="6" spans="1:7" x14ac:dyDescent="0.3">
      <c r="A6" s="23"/>
    </row>
    <row r="7" spans="1:7" x14ac:dyDescent="0.3">
      <c r="A7" s="22" t="s">
        <v>459</v>
      </c>
    </row>
    <row r="8" spans="1:7" x14ac:dyDescent="0.3">
      <c r="A8" s="25" t="s">
        <v>460</v>
      </c>
    </row>
    <row r="9" spans="1:7" ht="28.95" customHeight="1" x14ac:dyDescent="0.3">
      <c r="A9" s="25" t="s">
        <v>1</v>
      </c>
    </row>
    <row r="10" spans="1:7" x14ac:dyDescent="0.3">
      <c r="A10" s="25" t="s">
        <v>2</v>
      </c>
    </row>
    <row r="11" spans="1:7" ht="14.25" customHeight="1" x14ac:dyDescent="0.3">
      <c r="A11" s="25" t="s">
        <v>461</v>
      </c>
    </row>
    <row r="12" spans="1:7" ht="28.95" customHeight="1" x14ac:dyDescent="0.3">
      <c r="A12" s="25" t="s">
        <v>0</v>
      </c>
    </row>
    <row r="13" spans="1:7" ht="28.95" customHeight="1" x14ac:dyDescent="0.3">
      <c r="A13" s="25" t="s">
        <v>8</v>
      </c>
    </row>
    <row r="14" spans="1:7" x14ac:dyDescent="0.3">
      <c r="A14" s="23"/>
    </row>
    <row r="15" spans="1:7" x14ac:dyDescent="0.3">
      <c r="A15" s="22" t="s">
        <v>462</v>
      </c>
    </row>
    <row r="16" spans="1:7" ht="184.5" customHeight="1" x14ac:dyDescent="0.3">
      <c r="A16" s="26" t="s">
        <v>486</v>
      </c>
    </row>
    <row r="17" spans="1:1" ht="18.75" customHeight="1" x14ac:dyDescent="0.3">
      <c r="A17" s="22" t="s">
        <v>3</v>
      </c>
    </row>
    <row r="18" spans="1:1" ht="122.25" customHeight="1" x14ac:dyDescent="0.3">
      <c r="A18" s="25" t="s">
        <v>463</v>
      </c>
    </row>
    <row r="19" spans="1:1" ht="93" customHeight="1" x14ac:dyDescent="0.3">
      <c r="A19" s="25" t="s">
        <v>464</v>
      </c>
    </row>
    <row r="20" spans="1:1" x14ac:dyDescent="0.3">
      <c r="A20" s="22" t="s">
        <v>4</v>
      </c>
    </row>
  </sheetData>
  <pageMargins left="0.7" right="0.7" top="0.75" bottom="0.75" header="0.3" footer="0.3"/>
  <pageSetup orientation="portrait" horizontalDpi="0" verticalDpi="0" r:id="rId1"/>
  <headerFooter>
    <oddHeader>&amp;CNOFA Organic Crop Cost of Production Project 2015</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8"/>
  <sheetViews>
    <sheetView zoomScaleNormal="100" workbookViewId="0">
      <selection activeCell="L1" sqref="L1"/>
    </sheetView>
  </sheetViews>
  <sheetFormatPr defaultRowHeight="14.4" x14ac:dyDescent="0.3"/>
  <cols>
    <col min="12" max="12" width="12.44140625" customWidth="1"/>
  </cols>
  <sheetData>
    <row r="1" spans="1:12" x14ac:dyDescent="0.3">
      <c r="A1" s="22" t="s">
        <v>64</v>
      </c>
      <c r="B1" s="23"/>
      <c r="C1" s="23"/>
      <c r="D1" s="23"/>
      <c r="E1" s="23"/>
      <c r="F1" s="23"/>
      <c r="G1" s="23"/>
      <c r="H1" s="23"/>
      <c r="I1" s="23"/>
      <c r="J1" s="23"/>
      <c r="K1" s="23"/>
      <c r="L1" s="135" t="s">
        <v>476</v>
      </c>
    </row>
    <row r="2" spans="1:12" x14ac:dyDescent="0.3">
      <c r="A2" s="23"/>
      <c r="B2" s="23"/>
      <c r="C2" s="23"/>
      <c r="D2" s="23"/>
      <c r="E2" s="23"/>
      <c r="F2" s="23"/>
      <c r="G2" s="23"/>
      <c r="H2" s="23"/>
      <c r="I2" s="23"/>
      <c r="J2" s="23"/>
      <c r="K2" s="23"/>
      <c r="L2" s="23"/>
    </row>
    <row r="3" spans="1:12" x14ac:dyDescent="0.3">
      <c r="A3" s="23" t="s">
        <v>507</v>
      </c>
      <c r="B3" s="23"/>
      <c r="C3" s="23"/>
      <c r="D3" s="23"/>
      <c r="E3" s="23"/>
      <c r="F3" s="23"/>
      <c r="G3" s="23"/>
      <c r="H3" s="23"/>
      <c r="I3" s="23"/>
      <c r="J3" s="23"/>
      <c r="K3" s="23"/>
      <c r="L3" s="23"/>
    </row>
    <row r="4" spans="1:12" x14ac:dyDescent="0.3">
      <c r="A4" s="23" t="s">
        <v>506</v>
      </c>
      <c r="B4" s="23"/>
      <c r="C4" s="23"/>
      <c r="D4" s="23"/>
      <c r="E4" s="23"/>
      <c r="F4" s="23"/>
      <c r="G4" s="23"/>
      <c r="H4" s="23"/>
      <c r="I4" s="23"/>
      <c r="J4" s="23"/>
      <c r="K4" s="23"/>
      <c r="L4" s="23"/>
    </row>
    <row r="5" spans="1:12" x14ac:dyDescent="0.3">
      <c r="A5" s="23" t="s">
        <v>78</v>
      </c>
      <c r="B5" s="23"/>
      <c r="C5" s="23"/>
      <c r="D5" s="23"/>
      <c r="E5" s="23"/>
      <c r="F5" s="23"/>
      <c r="G5" s="23"/>
      <c r="H5" s="23"/>
      <c r="I5" s="23"/>
      <c r="J5" s="23"/>
      <c r="K5" s="23"/>
      <c r="L5" s="23"/>
    </row>
    <row r="6" spans="1:12" x14ac:dyDescent="0.3">
      <c r="A6" s="23" t="s">
        <v>235</v>
      </c>
      <c r="B6" s="23"/>
      <c r="C6" s="23"/>
      <c r="D6" s="23"/>
      <c r="E6" s="23"/>
      <c r="F6" s="23"/>
      <c r="G6" s="23"/>
      <c r="H6" s="23"/>
      <c r="I6" s="23"/>
      <c r="J6" s="23"/>
      <c r="K6" s="23"/>
      <c r="L6" s="23"/>
    </row>
    <row r="7" spans="1:12" x14ac:dyDescent="0.3">
      <c r="A7" s="23" t="s">
        <v>65</v>
      </c>
      <c r="B7" s="23"/>
      <c r="C7" s="23"/>
      <c r="D7" s="23"/>
      <c r="E7" s="23"/>
      <c r="F7" s="23"/>
      <c r="G7" s="23"/>
      <c r="H7" s="23"/>
      <c r="I7" s="23"/>
      <c r="J7" s="23"/>
      <c r="K7" s="23"/>
      <c r="L7" s="23"/>
    </row>
    <row r="8" spans="1:12" x14ac:dyDescent="0.3">
      <c r="A8" s="23" t="s">
        <v>66</v>
      </c>
      <c r="B8" s="23"/>
      <c r="C8" s="23"/>
      <c r="D8" s="23"/>
      <c r="E8" s="23"/>
      <c r="F8" s="23"/>
      <c r="G8" s="23"/>
      <c r="H8" s="23"/>
      <c r="I8" s="23"/>
      <c r="J8" s="23"/>
      <c r="K8" s="23"/>
      <c r="L8" s="23"/>
    </row>
    <row r="9" spans="1:12" x14ac:dyDescent="0.3">
      <c r="A9" s="23" t="s">
        <v>365</v>
      </c>
      <c r="B9" s="23"/>
      <c r="C9" s="23"/>
      <c r="D9" s="23"/>
      <c r="E9" s="23"/>
      <c r="F9" s="23"/>
      <c r="G9" s="23"/>
      <c r="H9" s="23"/>
      <c r="I9" s="23"/>
      <c r="J9" s="23"/>
      <c r="K9" s="23"/>
      <c r="L9" s="23"/>
    </row>
    <row r="10" spans="1:12" x14ac:dyDescent="0.3">
      <c r="A10" s="23" t="s">
        <v>208</v>
      </c>
      <c r="B10" s="23"/>
      <c r="C10" s="23"/>
      <c r="D10" s="23"/>
      <c r="E10" s="23"/>
      <c r="F10" s="23"/>
      <c r="G10" s="23"/>
      <c r="H10" s="23"/>
      <c r="I10" s="23"/>
      <c r="J10" s="23"/>
      <c r="K10" s="23"/>
      <c r="L10" s="23"/>
    </row>
    <row r="11" spans="1:12" x14ac:dyDescent="0.3">
      <c r="A11" s="23" t="s">
        <v>508</v>
      </c>
      <c r="B11" s="23"/>
      <c r="C11" s="23"/>
      <c r="D11" s="23"/>
      <c r="E11" s="23"/>
      <c r="F11" s="23"/>
      <c r="G11" s="23"/>
      <c r="H11" s="23"/>
      <c r="I11" s="23"/>
      <c r="J11" s="23"/>
      <c r="K11" s="23"/>
      <c r="L11" s="23"/>
    </row>
    <row r="12" spans="1:12" x14ac:dyDescent="0.3">
      <c r="A12" s="23" t="s">
        <v>181</v>
      </c>
      <c r="B12" s="23"/>
      <c r="C12" s="23"/>
      <c r="D12" s="23"/>
      <c r="E12" s="23"/>
      <c r="F12" s="23"/>
      <c r="G12" s="23"/>
      <c r="H12" s="23"/>
      <c r="I12" s="23"/>
      <c r="J12" s="23"/>
      <c r="K12" s="23"/>
      <c r="L12" s="23"/>
    </row>
    <row r="13" spans="1:12" x14ac:dyDescent="0.3">
      <c r="A13" s="23"/>
      <c r="B13" s="23"/>
      <c r="C13" s="23"/>
      <c r="D13" s="23"/>
      <c r="E13" s="23"/>
      <c r="F13" s="23"/>
      <c r="G13" s="23"/>
      <c r="H13" s="23"/>
      <c r="I13" s="23"/>
      <c r="J13" s="23"/>
      <c r="K13" s="23"/>
      <c r="L13" s="23"/>
    </row>
    <row r="14" spans="1:12" x14ac:dyDescent="0.3">
      <c r="A14" s="23" t="s">
        <v>288</v>
      </c>
      <c r="B14" s="23"/>
      <c r="C14" s="23"/>
      <c r="D14" s="23"/>
      <c r="E14" s="23"/>
      <c r="F14" s="23"/>
      <c r="G14" s="23"/>
      <c r="H14" s="23"/>
      <c r="I14" s="23"/>
      <c r="J14" s="23"/>
      <c r="K14" s="23"/>
      <c r="L14" s="23"/>
    </row>
    <row r="15" spans="1:12" x14ac:dyDescent="0.3">
      <c r="A15" s="23" t="s">
        <v>219</v>
      </c>
      <c r="B15" s="23"/>
      <c r="C15" s="23"/>
      <c r="D15" s="23"/>
      <c r="E15" s="23"/>
      <c r="F15" s="23"/>
      <c r="G15" s="23"/>
      <c r="H15" s="23"/>
      <c r="I15" s="23"/>
      <c r="J15" s="23"/>
      <c r="K15" s="23"/>
      <c r="L15" s="23"/>
    </row>
    <row r="16" spans="1:12" x14ac:dyDescent="0.3">
      <c r="A16" s="23" t="s">
        <v>272</v>
      </c>
      <c r="B16" s="23"/>
      <c r="C16" s="23"/>
      <c r="D16" s="23"/>
      <c r="E16" s="23"/>
      <c r="F16" s="23"/>
      <c r="G16" s="23"/>
      <c r="H16" s="23"/>
      <c r="I16" s="23"/>
      <c r="J16" s="23"/>
      <c r="K16" s="23"/>
      <c r="L16" s="23"/>
    </row>
    <row r="17" spans="1:12" x14ac:dyDescent="0.3">
      <c r="A17" s="23" t="s">
        <v>209</v>
      </c>
      <c r="B17" s="23"/>
      <c r="C17" s="23"/>
      <c r="D17" s="23"/>
      <c r="E17" s="23"/>
      <c r="F17" s="23"/>
      <c r="G17" s="23"/>
      <c r="H17" s="23"/>
      <c r="I17" s="23"/>
      <c r="J17" s="23"/>
      <c r="K17" s="23"/>
      <c r="L17" s="23"/>
    </row>
    <row r="18" spans="1:12" x14ac:dyDescent="0.3">
      <c r="A18" s="23" t="s">
        <v>210</v>
      </c>
      <c r="B18" s="23"/>
      <c r="C18" s="23"/>
      <c r="D18" s="23"/>
      <c r="E18" s="23"/>
      <c r="F18" s="23"/>
      <c r="G18" s="23"/>
      <c r="H18" s="23"/>
      <c r="I18" s="23"/>
      <c r="J18" s="23"/>
      <c r="K18" s="23"/>
      <c r="L18" s="23"/>
    </row>
  </sheetData>
  <pageMargins left="0.7" right="0.7" top="0.75" bottom="0.75" header="0.3" footer="0.3"/>
  <pageSetup scale="80" orientation="portrait" horizontalDpi="0" verticalDpi="0" r:id="rId1"/>
  <headerFooter>
    <oddHeader>&amp;CNOFA Organic Crop Cost of Production Project 2015</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7"/>
  <sheetViews>
    <sheetView topLeftCell="A5" zoomScaleNormal="100" workbookViewId="0">
      <selection activeCell="R24" sqref="R24"/>
    </sheetView>
  </sheetViews>
  <sheetFormatPr defaultColWidth="8.88671875" defaultRowHeight="13.2" x14ac:dyDescent="0.25"/>
  <cols>
    <col min="1" max="1" width="24.44140625" style="102" customWidth="1"/>
    <col min="2" max="2" width="8" style="102" customWidth="1"/>
    <col min="3" max="4" width="7.109375" style="102" customWidth="1"/>
    <col min="5" max="5" width="7.44140625" style="102" customWidth="1"/>
    <col min="6" max="6" width="8" style="102" customWidth="1"/>
    <col min="7" max="7" width="10.5546875" style="102" customWidth="1"/>
    <col min="8" max="8" width="9.109375" style="102" hidden="1" customWidth="1"/>
    <col min="9" max="9" width="12.109375" style="102" customWidth="1"/>
    <col min="10" max="10" width="12.5546875" style="102" customWidth="1"/>
    <col min="11" max="11" width="13.6640625" style="102" customWidth="1"/>
    <col min="12" max="12" width="14.5546875" style="102" customWidth="1"/>
    <col min="13" max="13" width="8.88671875" style="102" customWidth="1"/>
    <col min="14" max="14" width="0.5546875" style="156" customWidth="1"/>
    <col min="15" max="17" width="0.6640625" style="102" customWidth="1"/>
    <col min="18" max="16384" width="8.88671875" style="102"/>
  </cols>
  <sheetData>
    <row r="1" spans="1:14" x14ac:dyDescent="0.25">
      <c r="A1" s="99"/>
      <c r="B1" s="99"/>
      <c r="C1" s="99"/>
      <c r="D1" s="99"/>
      <c r="E1" s="99"/>
      <c r="F1" s="99"/>
      <c r="G1" s="99"/>
      <c r="H1" s="99"/>
      <c r="I1" s="99"/>
      <c r="J1" s="99"/>
      <c r="K1" s="99"/>
      <c r="L1" s="99"/>
    </row>
    <row r="2" spans="1:14" ht="13.8" x14ac:dyDescent="0.3">
      <c r="A2" s="99" t="s">
        <v>236</v>
      </c>
      <c r="B2" s="100"/>
      <c r="C2" s="145"/>
      <c r="D2" s="145"/>
      <c r="E2" s="101"/>
      <c r="F2" s="105"/>
      <c r="G2" s="105"/>
      <c r="H2" s="105"/>
      <c r="I2" s="105"/>
      <c r="J2" s="99"/>
      <c r="K2" s="99"/>
      <c r="L2" s="99" t="s">
        <v>478</v>
      </c>
    </row>
    <row r="3" spans="1:14" ht="13.2" customHeight="1" x14ac:dyDescent="0.25">
      <c r="A3" s="99"/>
      <c r="B3" s="99"/>
      <c r="C3" s="99"/>
      <c r="D3" s="99"/>
      <c r="E3" s="99"/>
      <c r="F3" s="99"/>
      <c r="G3" s="99"/>
      <c r="H3" s="99"/>
      <c r="I3" s="99"/>
      <c r="J3" s="99"/>
      <c r="K3" s="99"/>
      <c r="L3" s="99"/>
    </row>
    <row r="4" spans="1:14" ht="17.399999999999999" x14ac:dyDescent="0.3">
      <c r="A4" s="103" t="s">
        <v>157</v>
      </c>
      <c r="B4" s="146"/>
      <c r="C4" s="148"/>
      <c r="D4" s="148"/>
      <c r="E4" s="147"/>
      <c r="F4" s="105"/>
      <c r="G4" s="105"/>
      <c r="H4" s="105"/>
      <c r="I4" s="105"/>
      <c r="J4" s="99" t="s">
        <v>158</v>
      </c>
      <c r="K4" s="155"/>
      <c r="L4" s="99"/>
    </row>
    <row r="5" spans="1:14" ht="14.4" customHeight="1" x14ac:dyDescent="0.25">
      <c r="A5" s="99"/>
      <c r="B5" s="99"/>
      <c r="C5" s="99"/>
      <c r="D5" s="99"/>
      <c r="E5" s="99"/>
      <c r="F5" s="99"/>
      <c r="G5" s="99"/>
      <c r="H5" s="99"/>
      <c r="I5" s="99"/>
      <c r="J5" s="99"/>
      <c r="K5" s="99"/>
      <c r="L5" s="99"/>
    </row>
    <row r="6" spans="1:14" hidden="1" x14ac:dyDescent="0.25">
      <c r="A6" s="99"/>
      <c r="B6" s="99"/>
      <c r="C6" s="99"/>
      <c r="D6" s="99"/>
      <c r="E6" s="99"/>
      <c r="F6" s="99"/>
      <c r="G6" s="99"/>
      <c r="H6" s="99"/>
      <c r="I6" s="99"/>
      <c r="J6" s="99"/>
      <c r="K6" s="99"/>
      <c r="L6" s="99"/>
    </row>
    <row r="7" spans="1:14" ht="13.95" customHeight="1" x14ac:dyDescent="0.35">
      <c r="A7" s="10" t="s">
        <v>185</v>
      </c>
      <c r="B7" s="168"/>
      <c r="C7" s="167"/>
      <c r="D7" s="99" t="s">
        <v>534</v>
      </c>
      <c r="E7" s="99"/>
      <c r="F7" s="99"/>
      <c r="G7" s="99"/>
      <c r="H7" s="99"/>
      <c r="I7" s="99"/>
      <c r="J7" s="10" t="s">
        <v>182</v>
      </c>
      <c r="K7" s="98"/>
      <c r="L7" s="104" t="s">
        <v>548</v>
      </c>
      <c r="M7" s="3"/>
      <c r="N7" s="157"/>
    </row>
    <row r="8" spans="1:14" x14ac:dyDescent="0.25">
      <c r="A8" s="10"/>
      <c r="B8" s="10"/>
      <c r="C8" s="10"/>
      <c r="D8" s="10"/>
      <c r="E8" s="10"/>
      <c r="F8" s="10"/>
      <c r="G8" s="10"/>
      <c r="H8" s="10"/>
      <c r="I8" s="11"/>
      <c r="J8" s="10"/>
      <c r="K8" s="98"/>
      <c r="L8" s="104" t="s">
        <v>184</v>
      </c>
      <c r="M8" s="3"/>
    </row>
    <row r="9" spans="1:14" x14ac:dyDescent="0.25">
      <c r="A9" s="10" t="s">
        <v>186</v>
      </c>
      <c r="B9" s="45"/>
      <c r="C9" s="48"/>
      <c r="D9" s="48"/>
      <c r="E9" s="46"/>
      <c r="F9" s="99"/>
      <c r="G9" s="99"/>
      <c r="H9" s="99"/>
      <c r="I9" s="99"/>
      <c r="J9" s="10"/>
      <c r="K9" s="98"/>
      <c r="L9" s="104" t="s">
        <v>183</v>
      </c>
      <c r="M9" s="3"/>
    </row>
    <row r="10" spans="1:14" x14ac:dyDescent="0.25">
      <c r="A10" s="10" t="s">
        <v>159</v>
      </c>
      <c r="B10" s="47"/>
      <c r="C10" s="10"/>
      <c r="D10" s="10"/>
      <c r="E10" s="10"/>
      <c r="F10" s="99"/>
      <c r="G10" s="99"/>
      <c r="H10" s="10"/>
      <c r="I10" s="10"/>
      <c r="J10" s="10"/>
      <c r="K10" s="10"/>
      <c r="L10" s="105"/>
      <c r="M10" s="3"/>
    </row>
    <row r="11" spans="1:14" x14ac:dyDescent="0.25">
      <c r="A11" s="10" t="s">
        <v>187</v>
      </c>
      <c r="B11" s="47"/>
      <c r="C11" s="10"/>
      <c r="D11" s="10"/>
      <c r="E11" s="10"/>
      <c r="F11" s="10"/>
      <c r="G11" s="10"/>
      <c r="H11" s="10"/>
      <c r="I11" s="105" t="s">
        <v>518</v>
      </c>
      <c r="J11" s="99"/>
      <c r="K11" s="155"/>
      <c r="L11" s="105"/>
      <c r="M11" s="3"/>
    </row>
    <row r="12" spans="1:14" x14ac:dyDescent="0.25">
      <c r="A12" s="10" t="s">
        <v>188</v>
      </c>
      <c r="B12" s="47"/>
      <c r="C12" s="10"/>
      <c r="D12" s="10"/>
      <c r="E12" s="10"/>
      <c r="F12" s="10"/>
      <c r="G12" s="10"/>
      <c r="H12" s="10"/>
      <c r="I12" s="105" t="s">
        <v>519</v>
      </c>
      <c r="J12" s="99"/>
      <c r="K12" s="100"/>
      <c r="L12" s="101"/>
      <c r="M12" s="3"/>
    </row>
    <row r="13" spans="1:14" ht="14.4" customHeight="1" x14ac:dyDescent="0.25">
      <c r="A13" s="10"/>
      <c r="B13" s="10"/>
      <c r="C13" s="10"/>
      <c r="D13" s="10"/>
      <c r="E13" s="10"/>
      <c r="F13" s="10"/>
      <c r="G13" s="10"/>
      <c r="H13" s="10"/>
      <c r="I13" s="10"/>
      <c r="J13" s="10"/>
      <c r="K13" s="10"/>
      <c r="L13" s="105"/>
      <c r="M13" s="3"/>
    </row>
    <row r="14" spans="1:14" ht="16.2" customHeight="1" x14ac:dyDescent="0.35">
      <c r="A14" s="12" t="s">
        <v>189</v>
      </c>
      <c r="B14" s="10" t="s">
        <v>520</v>
      </c>
      <c r="C14" s="21"/>
      <c r="D14" s="21"/>
      <c r="E14" s="21"/>
      <c r="F14" s="12"/>
      <c r="G14" s="10"/>
      <c r="H14" s="10"/>
      <c r="I14" s="10"/>
      <c r="J14" s="10"/>
      <c r="K14" s="13"/>
      <c r="L14" s="105"/>
      <c r="M14" s="3"/>
    </row>
    <row r="15" spans="1:14" x14ac:dyDescent="0.25">
      <c r="A15" s="11"/>
      <c r="B15" s="11"/>
      <c r="C15" s="11"/>
      <c r="D15" s="11"/>
      <c r="E15" s="11"/>
      <c r="F15" s="11"/>
      <c r="G15" s="10"/>
      <c r="H15" s="10"/>
      <c r="I15" s="10"/>
      <c r="J15" s="10"/>
      <c r="K15" s="10"/>
      <c r="L15" s="99"/>
      <c r="M15" s="3"/>
    </row>
    <row r="16" spans="1:14" ht="14.4" x14ac:dyDescent="0.3">
      <c r="A16" s="14" t="s">
        <v>105</v>
      </c>
      <c r="B16" s="11" t="s">
        <v>546</v>
      </c>
      <c r="C16" s="11" t="s">
        <v>547</v>
      </c>
      <c r="D16" s="11" t="s">
        <v>515</v>
      </c>
      <c r="E16" s="11" t="s">
        <v>545</v>
      </c>
      <c r="F16" s="11" t="s">
        <v>516</v>
      </c>
      <c r="G16" s="15" t="s">
        <v>345</v>
      </c>
      <c r="H16" s="10"/>
      <c r="I16" s="15" t="s">
        <v>104</v>
      </c>
      <c r="J16" s="15" t="s">
        <v>346</v>
      </c>
      <c r="K16" s="10" t="s">
        <v>103</v>
      </c>
      <c r="L16" s="99"/>
      <c r="M16" s="3"/>
    </row>
    <row r="17" spans="1:17" x14ac:dyDescent="0.25">
      <c r="A17" s="10" t="s">
        <v>190</v>
      </c>
      <c r="B17" s="54"/>
      <c r="C17" s="56"/>
      <c r="D17" s="56"/>
      <c r="E17" s="56"/>
      <c r="F17" s="56"/>
      <c r="G17" s="56" t="str">
        <f>IF(AND(B17&gt;0,D17&gt;0),B17*D17,"")</f>
        <v/>
      </c>
      <c r="H17" s="55"/>
      <c r="I17" s="56" t="str">
        <f>IF(OR(N17&gt;0,O17&gt;0),(N17+O17),"")</f>
        <v/>
      </c>
      <c r="J17" s="16"/>
      <c r="K17" s="77"/>
      <c r="L17" s="106"/>
      <c r="M17" s="3"/>
      <c r="N17" s="158">
        <f>IF(AND(C17&gt;0,E17&lt;&gt;"",E17&lt;&gt;0),IF(E17=P$17,'Step 2 Tractor Cost'!D$45*C17,IF(E17=P$18,'Step 2 Tractor Cost'!F$45*C17,IF(E17=P$19,'Step 2 Tractor Cost'!H$45*C17,IF(E17=P$20,'Step 2 Tractor Cost'!J$45*C17,IF(E17=P$21,'Step 2 Tractor Cost'!L$45*C17,IF(E17=P$22,'Step 2 Tractor Cost'!N$45*C17,0)))))),0)</f>
        <v>0</v>
      </c>
      <c r="O17" s="159">
        <f>IF(AND(C17&gt;0,F17&lt;&gt;"",F17&lt;&gt;0),IF(F17=Q$17,'Step 3B Implement cost'!D$16*C17,IF(F17=Q$18,'Step 3B Implement cost'!F$16*C17,IF(F17=Q$19,'Step 3B Implement cost'!H$16*C17,IF(F17=Q$20,'Step 3B Implement cost'!J$16*C17,IF(F17=Q$21,'Step 3B Implement cost'!L$16*C17,IF(F17=Q$22,'Step 3B Implement cost'!N$16*C17,IF(F17=Q$23,'Step 3B Implement cost'!P$16*C17,IF(F17=Q$24,'Step 3B Implement cost'!R$16*C17,IF(F17=Q$25,'Step 3B Implement cost'!T$16*C17,IF(F17=Q$26,'Step 3B Implement cost'!V$16*C17,IF(F17=Q$27,'Step 3B Implement cost'!X$16*C17,IF(F17=Q$28,'Step 3B Implement cost'!Z$16*C17,0)))))))))))),0)</f>
        <v>0</v>
      </c>
      <c r="P17" s="160">
        <f>'Step 2 Tractor Cost'!D35</f>
        <v>0</v>
      </c>
      <c r="Q17" s="161">
        <f>'Step 3B Implement cost'!D4</f>
        <v>0</v>
      </c>
    </row>
    <row r="18" spans="1:17" x14ac:dyDescent="0.25">
      <c r="A18" s="10" t="s">
        <v>205</v>
      </c>
      <c r="B18" s="54"/>
      <c r="C18" s="56"/>
      <c r="D18" s="56"/>
      <c r="E18" s="56"/>
      <c r="F18" s="56"/>
      <c r="G18" s="56" t="str">
        <f t="shared" ref="G18:G24" si="0">IF(AND(B18&gt;0,D18&gt;0),B18*D18,"")</f>
        <v/>
      </c>
      <c r="H18" s="55"/>
      <c r="I18" s="56" t="str">
        <f t="shared" ref="I18:I24" si="1">IF(OR(N18&gt;0,O18&gt;0),(N18+O18),"")</f>
        <v/>
      </c>
      <c r="J18" s="16"/>
      <c r="K18" s="78"/>
      <c r="L18" s="107"/>
      <c r="M18" s="3"/>
      <c r="N18" s="158">
        <f>IF(AND(C18&gt;0,E18&lt;&gt;"",E18&lt;&gt;0),IF(E18=P$17,'Step 2 Tractor Cost'!D$45*C18,IF(E18=P$18,'Step 2 Tractor Cost'!F$45*C18,IF(E18=P$19,'Step 2 Tractor Cost'!H$45*C18,IF(E18=P$20,'Step 2 Tractor Cost'!J$45*C18,IF(E18=P$21,'Step 2 Tractor Cost'!L$45*C18,IF(E18=P$22,'Step 2 Tractor Cost'!N$45*C18,0)))))),0)</f>
        <v>0</v>
      </c>
      <c r="O18" s="159">
        <f>IF(AND(C18&gt;0,F18&lt;&gt;"",F18&lt;&gt;0),IF(F18=Q$17,'Step 3B Implement cost'!D$16*C18,IF(F18=Q$18,'Step 3B Implement cost'!F$16*C18,IF(F18=Q$19,'Step 3B Implement cost'!H$16*C18,IF(F18=Q$20,'Step 3B Implement cost'!J$16*C18,IF(F18=Q$21,'Step 3B Implement cost'!L$16*C18,IF(F18=Q$22,'Step 3B Implement cost'!N$16*C18,IF(F18=Q$23,'Step 3B Implement cost'!P$16*C18,IF(F18=Q$24,'Step 3B Implement cost'!R$16*C18,IF(F18=Q$25,'Step 3B Implement cost'!T$16*C18,IF(F18=Q$26,'Step 3B Implement cost'!V$16*C18,IF(F18=Q$27,'Step 3B Implement cost'!X$16*C18,IF(F18=Q$28,'Step 3B Implement cost'!Z$16*C18,0)))))))))))),0)</f>
        <v>0</v>
      </c>
      <c r="P18" s="160">
        <f>'Step 2 Tractor Cost'!F35</f>
        <v>0</v>
      </c>
      <c r="Q18" s="161">
        <f>'Step 3B Implement cost'!F4</f>
        <v>0</v>
      </c>
    </row>
    <row r="19" spans="1:17" x14ac:dyDescent="0.25">
      <c r="A19" s="10" t="s">
        <v>102</v>
      </c>
      <c r="B19" s="54"/>
      <c r="C19" s="56"/>
      <c r="D19" s="56"/>
      <c r="E19" s="56"/>
      <c r="F19" s="56"/>
      <c r="G19" s="56" t="str">
        <f t="shared" si="0"/>
        <v/>
      </c>
      <c r="H19" s="55"/>
      <c r="I19" s="56" t="str">
        <f t="shared" si="1"/>
        <v/>
      </c>
      <c r="J19" s="16"/>
      <c r="K19" s="78"/>
      <c r="L19" s="107"/>
      <c r="M19" s="3"/>
      <c r="N19" s="158">
        <f>IF(AND(C19&gt;0,E19&lt;&gt;"",E19&lt;&gt;0),IF(E19=P$17,'Step 2 Tractor Cost'!D$45*C19,IF(E19=P$18,'Step 2 Tractor Cost'!F$45*C19,IF(E19=P$19,'Step 2 Tractor Cost'!H$45*C19,IF(E19=P$20,'Step 2 Tractor Cost'!J$45*C19,IF(E19=P$21,'Step 2 Tractor Cost'!L$45*C19,IF(E19=P$22,'Step 2 Tractor Cost'!N$45*C19,0)))))),0)</f>
        <v>0</v>
      </c>
      <c r="O19" s="159">
        <f>IF(AND(C19&gt;0,F19&lt;&gt;"",F19&lt;&gt;0),IF(F19=Q$17,'Step 3B Implement cost'!D$16*C19,IF(F19=Q$18,'Step 3B Implement cost'!F$16*C19,IF(F19=Q$19,'Step 3B Implement cost'!H$16*C19,IF(F19=Q$20,'Step 3B Implement cost'!J$16*C19,IF(F19=Q$21,'Step 3B Implement cost'!L$16*C19,IF(F19=Q$22,'Step 3B Implement cost'!N$16*C19,IF(F19=Q$23,'Step 3B Implement cost'!P$16*C19,IF(F19=Q$24,'Step 3B Implement cost'!R$16*C19,IF(F19=Q$25,'Step 3B Implement cost'!T$16*C19,IF(F19=Q$26,'Step 3B Implement cost'!V$16*C19,IF(F19=Q$27,'Step 3B Implement cost'!X$16*C19,IF(F19=Q$28,'Step 3B Implement cost'!Z$16*C19,0)))))))))))),0)</f>
        <v>0</v>
      </c>
      <c r="P19" s="160">
        <f>'Step 2 Tractor Cost'!H35</f>
        <v>0</v>
      </c>
      <c r="Q19" s="161">
        <f>'Step 3B Implement cost'!H4</f>
        <v>0</v>
      </c>
    </row>
    <row r="20" spans="1:17" x14ac:dyDescent="0.25">
      <c r="A20" s="10" t="s">
        <v>206</v>
      </c>
      <c r="B20" s="54"/>
      <c r="C20" s="56"/>
      <c r="D20" s="56"/>
      <c r="E20" s="56"/>
      <c r="F20" s="56"/>
      <c r="G20" s="56" t="str">
        <f t="shared" si="0"/>
        <v/>
      </c>
      <c r="H20" s="55"/>
      <c r="I20" s="56" t="str">
        <f t="shared" si="1"/>
        <v/>
      </c>
      <c r="J20" s="16"/>
      <c r="K20" s="78"/>
      <c r="L20" s="107"/>
      <c r="M20" s="3"/>
      <c r="N20" s="158">
        <f>IF(AND(C20&gt;0,E20&lt;&gt;"",E20&lt;&gt;0),IF(E20=P$17,'Step 2 Tractor Cost'!D$45*C20,IF(E20=P$18,'Step 2 Tractor Cost'!F$45*C20,IF(E20=P$19,'Step 2 Tractor Cost'!H$45*C20,IF(E20=P$20,'Step 2 Tractor Cost'!J$45*C20,IF(E20=P$21,'Step 2 Tractor Cost'!L$45*C20,IF(E20=P$22,'Step 2 Tractor Cost'!N$45*C20,0)))))),0)</f>
        <v>0</v>
      </c>
      <c r="O20" s="159">
        <f>IF(AND(C20&gt;0,F20&lt;&gt;"",F20&lt;&gt;0),IF(F20=Q$17,'Step 3B Implement cost'!D$16*C20,IF(F20=Q$18,'Step 3B Implement cost'!F$16*C20,IF(F20=Q$19,'Step 3B Implement cost'!H$16*C20,IF(F20=Q$20,'Step 3B Implement cost'!J$16*C20,IF(F20=Q$21,'Step 3B Implement cost'!L$16*C20,IF(F20=Q$22,'Step 3B Implement cost'!N$16*C20,IF(F20=Q$23,'Step 3B Implement cost'!P$16*C20,IF(F20=Q$24,'Step 3B Implement cost'!R$16*C20,IF(F20=Q$25,'Step 3B Implement cost'!T$16*C20,IF(F20=Q$26,'Step 3B Implement cost'!V$16*C20,IF(F20=Q$27,'Step 3B Implement cost'!X$16*C20,IF(F20=Q$28,'Step 3B Implement cost'!Z$16*C20,0)))))))))))),0)</f>
        <v>0</v>
      </c>
      <c r="P20" s="160">
        <f>'Step 2 Tractor Cost'!J35</f>
        <v>0</v>
      </c>
      <c r="Q20" s="161">
        <f>'Step 3B Implement cost'!J4</f>
        <v>0</v>
      </c>
    </row>
    <row r="21" spans="1:17" x14ac:dyDescent="0.25">
      <c r="A21" s="10" t="s">
        <v>191</v>
      </c>
      <c r="B21" s="54"/>
      <c r="C21" s="56"/>
      <c r="D21" s="56"/>
      <c r="E21" s="56"/>
      <c r="F21" s="56"/>
      <c r="G21" s="56" t="str">
        <f t="shared" si="0"/>
        <v/>
      </c>
      <c r="H21" s="55"/>
      <c r="I21" s="56" t="str">
        <f t="shared" si="1"/>
        <v/>
      </c>
      <c r="J21" s="57"/>
      <c r="K21" s="78"/>
      <c r="L21" s="107"/>
      <c r="M21" s="3"/>
      <c r="N21" s="158">
        <f>IF(AND(C21&gt;0,E21&lt;&gt;"",E21&lt;&gt;0),IF(E21=P$17,'Step 2 Tractor Cost'!D$45*C21,IF(E21=P$18,'Step 2 Tractor Cost'!F$45*C21,IF(E21=P$19,'Step 2 Tractor Cost'!H$45*C21,IF(E21=P$20,'Step 2 Tractor Cost'!J$45*C21,IF(E21=P$21,'Step 2 Tractor Cost'!L$45*C21,IF(E21=P$22,'Step 2 Tractor Cost'!N$45*C21,0)))))),0)</f>
        <v>0</v>
      </c>
      <c r="O21" s="159">
        <f>IF(AND(C21&gt;0,F21&lt;&gt;"",F21&lt;&gt;0),IF(F21=Q$17,'Step 3B Implement cost'!D$16*C21,IF(F21=Q$18,'Step 3B Implement cost'!F$16*C21,IF(F21=Q$19,'Step 3B Implement cost'!H$16*C21,IF(F21=Q$20,'Step 3B Implement cost'!J$16*C21,IF(F21=Q$21,'Step 3B Implement cost'!L$16*C21,IF(F21=Q$22,'Step 3B Implement cost'!N$16*C21,IF(F21=Q$23,'Step 3B Implement cost'!P$16*C21,IF(F21=Q$24,'Step 3B Implement cost'!R$16*C21,IF(F21=Q$25,'Step 3B Implement cost'!T$16*C21,IF(F21=Q$26,'Step 3B Implement cost'!V$16*C21,IF(F21=Q$27,'Step 3B Implement cost'!X$16*C21,IF(F21=Q$28,'Step 3B Implement cost'!Z$16*C21,0)))))))))))),0)</f>
        <v>0</v>
      </c>
      <c r="P21" s="160">
        <f>'Step 2 Tractor Cost'!L35</f>
        <v>0</v>
      </c>
      <c r="Q21" s="161">
        <f>'Step 3B Implement cost'!L4</f>
        <v>0</v>
      </c>
    </row>
    <row r="22" spans="1:17" x14ac:dyDescent="0.25">
      <c r="A22" s="15" t="s">
        <v>192</v>
      </c>
      <c r="B22" s="97"/>
      <c r="C22" s="142"/>
      <c r="D22" s="142"/>
      <c r="E22" s="142"/>
      <c r="F22" s="142"/>
      <c r="G22" s="56" t="str">
        <f t="shared" si="0"/>
        <v/>
      </c>
      <c r="H22" s="55"/>
      <c r="I22" s="56" t="str">
        <f t="shared" si="1"/>
        <v/>
      </c>
      <c r="J22" s="75"/>
      <c r="K22" s="78"/>
      <c r="L22" s="107"/>
      <c r="M22" s="3"/>
      <c r="N22" s="158">
        <f>IF(AND(C22&gt;0,E22&lt;&gt;"",E22&lt;&gt;0),IF(E22=P$17,'Step 2 Tractor Cost'!D$45*C22,IF(E22=P$18,'Step 2 Tractor Cost'!F$45*C22,IF(E22=P$19,'Step 2 Tractor Cost'!H$45*C22,IF(E22=P$20,'Step 2 Tractor Cost'!J$45*C22,IF(E22=P$21,'Step 2 Tractor Cost'!L$45*C22,IF(E22=P$22,'Step 2 Tractor Cost'!N$45*C22,0)))))),0)</f>
        <v>0</v>
      </c>
      <c r="O22" s="159">
        <f>IF(AND(C22&gt;0,F22&lt;&gt;"",F22&lt;&gt;0),IF(F22=Q$17,'Step 3B Implement cost'!D$16*C22,IF(F22=Q$18,'Step 3B Implement cost'!F$16*C22,IF(F22=Q$19,'Step 3B Implement cost'!H$16*C22,IF(F22=Q$20,'Step 3B Implement cost'!J$16*C22,IF(F22=Q$21,'Step 3B Implement cost'!L$16*C22,IF(F22=Q$22,'Step 3B Implement cost'!N$16*C22,IF(F22=Q$23,'Step 3B Implement cost'!P$16*C22,IF(F22=Q$24,'Step 3B Implement cost'!R$16*C22,IF(F22=Q$25,'Step 3B Implement cost'!T$16*C22,IF(F22=Q$26,'Step 3B Implement cost'!V$16*C22,IF(F22=Q$27,'Step 3B Implement cost'!X$16*C22,IF(F22=Q$28,'Step 3B Implement cost'!Z$16*C22,0)))))))))))),0)</f>
        <v>0</v>
      </c>
      <c r="P22" s="160">
        <f>'Step 2 Tractor Cost'!N35</f>
        <v>0</v>
      </c>
      <c r="Q22" s="161">
        <f>'Step 3B Implement cost'!N4</f>
        <v>0</v>
      </c>
    </row>
    <row r="23" spans="1:17" x14ac:dyDescent="0.25">
      <c r="A23" s="10" t="s">
        <v>81</v>
      </c>
      <c r="B23" s="54"/>
      <c r="C23" s="56"/>
      <c r="D23" s="56"/>
      <c r="E23" s="56"/>
      <c r="F23" s="56"/>
      <c r="G23" s="56" t="str">
        <f t="shared" si="0"/>
        <v/>
      </c>
      <c r="H23" s="55"/>
      <c r="I23" s="56" t="str">
        <f t="shared" si="1"/>
        <v/>
      </c>
      <c r="J23" s="57"/>
      <c r="K23" s="78"/>
      <c r="L23" s="107"/>
      <c r="M23" s="3"/>
      <c r="N23" s="158">
        <f>IF(AND(C23&gt;0,E23&lt;&gt;"",E23&lt;&gt;0),IF(E23=P$17,'Step 2 Tractor Cost'!D$45*C23,IF(E23=P$18,'Step 2 Tractor Cost'!F$45*C23,IF(E23=P$19,'Step 2 Tractor Cost'!H$45*C23,IF(E23=P$20,'Step 2 Tractor Cost'!J$45*C23,IF(E23=P$21,'Step 2 Tractor Cost'!L$45*C23,IF(E23=P$22,'Step 2 Tractor Cost'!N$45*C23,0)))))),0)</f>
        <v>0</v>
      </c>
      <c r="O23" s="159">
        <f>IF(AND(C23&gt;0,F23&lt;&gt;"",F23&lt;&gt;0),IF(F23=Q$17,'Step 3B Implement cost'!D$16*C23,IF(F23=Q$18,'Step 3B Implement cost'!F$16*C23,IF(F23=Q$19,'Step 3B Implement cost'!H$16*C23,IF(F23=Q$20,'Step 3B Implement cost'!J$16*C23,IF(F23=Q$21,'Step 3B Implement cost'!L$16*C23,IF(F23=Q$22,'Step 3B Implement cost'!N$16*C23,IF(F23=Q$23,'Step 3B Implement cost'!P$16*C23,IF(F23=Q$24,'Step 3B Implement cost'!R$16*C23,IF(F23=Q$25,'Step 3B Implement cost'!T$16*C23,IF(F23=Q$26,'Step 3B Implement cost'!V$16*C23,IF(F23=Q$27,'Step 3B Implement cost'!X$16*C23,IF(F23=Q$28,'Step 3B Implement cost'!Z$16*C23,0)))))))))))),0)</f>
        <v>0</v>
      </c>
      <c r="P23" s="161"/>
      <c r="Q23" s="161">
        <f>'Step 3B Implement cost'!P4</f>
        <v>0</v>
      </c>
    </row>
    <row r="24" spans="1:17" x14ac:dyDescent="0.25">
      <c r="A24" s="10" t="s">
        <v>101</v>
      </c>
      <c r="B24" s="54"/>
      <c r="C24" s="54"/>
      <c r="D24" s="54"/>
      <c r="E24" s="54"/>
      <c r="F24" s="54"/>
      <c r="G24" s="54" t="str">
        <f t="shared" si="0"/>
        <v/>
      </c>
      <c r="H24" s="58"/>
      <c r="I24" s="54" t="str">
        <f t="shared" si="1"/>
        <v/>
      </c>
      <c r="J24" s="58"/>
      <c r="K24" s="78"/>
      <c r="L24" s="107"/>
      <c r="M24" s="3"/>
      <c r="N24" s="158">
        <f>IF(AND(C24&gt;0,E24&lt;&gt;"",E24&lt;&gt;0),IF(E24=P$17,'Step 2 Tractor Cost'!D$45*C24,IF(E24=P$18,'Step 2 Tractor Cost'!F$45*C24,IF(E24=P$19,'Step 2 Tractor Cost'!H$45*C24,IF(E24=P$20,'Step 2 Tractor Cost'!J$45*C24,IF(E24=P$21,'Step 2 Tractor Cost'!L$45*C24,IF(E24=P$22,'Step 2 Tractor Cost'!N$45*C24,0)))))),0)</f>
        <v>0</v>
      </c>
      <c r="O24" s="159">
        <f>IF(AND(C24&gt;0,F24&lt;&gt;"",F24&lt;&gt;0),IF(F24=Q$17,'Step 3B Implement cost'!D$16*C24,IF(F24=Q$18,'Step 3B Implement cost'!F$16*C24,IF(F24=Q$19,'Step 3B Implement cost'!H$16*C24,IF(F24=Q$20,'Step 3B Implement cost'!J$16*C24,IF(F24=Q$21,'Step 3B Implement cost'!L$16*C24,IF(F24=Q$22,'Step 3B Implement cost'!N$16*C24,IF(F24=Q$23,'Step 3B Implement cost'!P$16*C24,IF(F24=Q$24,'Step 3B Implement cost'!R$16*C24,IF(F24=Q$25,'Step 3B Implement cost'!T$16*C24,IF(F24=Q$26,'Step 3B Implement cost'!V$16*C24,IF(F24=Q$27,'Step 3B Implement cost'!X$16*C24,IF(F24=Q$28,'Step 3B Implement cost'!Z$16*C24,0)))))))))))),0)</f>
        <v>0</v>
      </c>
      <c r="P24" s="159"/>
      <c r="Q24" s="166">
        <f>'Step 3B Implement cost'!R4</f>
        <v>0</v>
      </c>
    </row>
    <row r="25" spans="1:17" x14ac:dyDescent="0.25">
      <c r="A25" s="10"/>
      <c r="B25" s="10"/>
      <c r="C25" s="10"/>
      <c r="D25" s="10"/>
      <c r="E25" s="10"/>
      <c r="F25" s="10"/>
      <c r="G25" s="10"/>
      <c r="H25" s="10"/>
      <c r="I25" s="10"/>
      <c r="J25" s="10"/>
      <c r="K25" s="78"/>
      <c r="L25" s="108"/>
      <c r="M25" s="3"/>
      <c r="N25" s="158">
        <f>IF(AND(C25&gt;0,E25&lt;&gt;"",E25&lt;&gt;0),IF(E25=P$17,'Step 2 Tractor Cost'!D$45*C25,IF(E25=P$18,'Step 2 Tractor Cost'!F$45*C25,IF(E25=P$19,'Step 2 Tractor Cost'!H$45*C25,IF(E25=P$20,'Step 2 Tractor Cost'!J$45*C25,IF(E25=P$21,'Step 2 Tractor Cost'!L$45*C25,IF(E25=P$22,'Step 2 Tractor Cost'!N$45*C25,0)))))),0)</f>
        <v>0</v>
      </c>
      <c r="O25" s="159">
        <f>IF(AND(C25&gt;0,F25&lt;&gt;"",F25&lt;&gt;0),IF(F25=Q$17,'Step 3B Implement cost'!D$16*C25,IF(F25=Q$18,'Step 3B Implement cost'!F$16*C25,IF(F25=Q$19,'Step 3B Implement cost'!H$16*C25,IF(F25=Q$20,'Step 3B Implement cost'!J$16*C25,IF(F25=Q$21,'Step 3B Implement cost'!L$16*C25,IF(F25=Q$22,'Step 3B Implement cost'!N$16*C25,IF(F25=Q$23,'Step 3B Implement cost'!P$16*C25,IF(F25=Q$24,'Step 3B Implement cost'!R$16*C25,IF(F25=Q$25,'Step 3B Implement cost'!T$16*C25,IF(F25=Q$26,'Step 3B Implement cost'!V$16*C25,IF(F25=Q$27,'Step 3B Implement cost'!X$16*C25,IF(F25=Q$28,'Step 3B Implement cost'!Z$16*C25,0)))))))))))),0)</f>
        <v>0</v>
      </c>
      <c r="P25" s="159"/>
      <c r="Q25" s="166">
        <f>'Step 3B Implement cost'!T4</f>
        <v>0</v>
      </c>
    </row>
    <row r="26" spans="1:17" ht="14.4" x14ac:dyDescent="0.3">
      <c r="A26" s="14" t="s">
        <v>193</v>
      </c>
      <c r="B26" s="14"/>
      <c r="C26" s="14"/>
      <c r="D26" s="14"/>
      <c r="E26" s="14"/>
      <c r="F26" s="14"/>
      <c r="G26" s="10"/>
      <c r="H26" s="10"/>
      <c r="I26" s="10"/>
      <c r="J26" s="10"/>
      <c r="K26" s="78"/>
      <c r="L26" s="107"/>
      <c r="M26" s="3"/>
      <c r="N26" s="158">
        <f>IF(AND(C26&gt;0,E26&lt;&gt;"",E26&lt;&gt;0),IF(E26=P$17,'Step 2 Tractor Cost'!D$45*C26,IF(E26=P$18,'Step 2 Tractor Cost'!F$45*C26,IF(E26=P$19,'Step 2 Tractor Cost'!H$45*C26,IF(E26=P$20,'Step 2 Tractor Cost'!J$45*C26,IF(E26=P$21,'Step 2 Tractor Cost'!L$45*C26,IF(E26=P$22,'Step 2 Tractor Cost'!N$45*C26,0)))))),0)</f>
        <v>0</v>
      </c>
      <c r="O26" s="159">
        <f>IF(AND(C26&gt;0,F26&lt;&gt;"",F26&lt;&gt;0),IF(F26=Q$17,'Step 3B Implement cost'!D$16*C26,IF(F26=Q$18,'Step 3B Implement cost'!F$16*C26,IF(F26=Q$19,'Step 3B Implement cost'!H$16*C26,IF(F26=Q$20,'Step 3B Implement cost'!J$16*C26,IF(F26=Q$21,'Step 3B Implement cost'!L$16*C26,IF(F26=Q$22,'Step 3B Implement cost'!N$16*C26,IF(F26=Q$23,'Step 3B Implement cost'!P$16*C26,IF(F26=Q$24,'Step 3B Implement cost'!R$16*C26,IF(F26=Q$25,'Step 3B Implement cost'!T$16*C26,IF(F26=Q$26,'Step 3B Implement cost'!V$16*C26,IF(F26=Q$27,'Step 3B Implement cost'!X$16*C26,IF(F26=Q$28,'Step 3B Implement cost'!Z$16*C26,0)))))))))))),0)</f>
        <v>0</v>
      </c>
      <c r="P26" s="159"/>
      <c r="Q26" s="166">
        <f>'Step 3B Implement cost'!V4</f>
        <v>0</v>
      </c>
    </row>
    <row r="27" spans="1:17" x14ac:dyDescent="0.25">
      <c r="A27" s="10" t="s">
        <v>207</v>
      </c>
      <c r="B27" s="54"/>
      <c r="C27" s="54"/>
      <c r="D27" s="47"/>
      <c r="E27" s="47"/>
      <c r="F27" s="47"/>
      <c r="G27" s="54" t="str">
        <f t="shared" ref="G27" si="2">IF(AND(B27&gt;0,D27&gt;0),B27*D27,"")</f>
        <v/>
      </c>
      <c r="H27" s="165"/>
      <c r="I27" s="54" t="str">
        <f>IF(OR(N27&gt;0,O27&gt;0),(N27+O27),"")</f>
        <v/>
      </c>
      <c r="J27" s="57"/>
      <c r="K27" s="78"/>
      <c r="L27" s="107"/>
      <c r="M27" s="3"/>
      <c r="N27" s="158">
        <f>IF(AND(C27&gt;0,E27&lt;&gt;"",E27&lt;&gt;0),IF(E27=P$17,'Step 2 Tractor Cost'!D$45*C27,IF(E27=P$18,'Step 2 Tractor Cost'!F$45*C27,IF(E27=P$19,'Step 2 Tractor Cost'!H$45*C27,IF(E27=P$20,'Step 2 Tractor Cost'!J$45*C27,IF(E27=P$21,'Step 2 Tractor Cost'!L$45*C27,IF(E27=P$22,'Step 2 Tractor Cost'!N$45*C27,0)))))),0)</f>
        <v>0</v>
      </c>
      <c r="O27" s="159">
        <f>IF(AND(C27&gt;0,F27&lt;&gt;"",F27&lt;&gt;0),IF(F27=Q$17,'Step 3B Implement cost'!D$16*C27,IF(F27=Q$18,'Step 3B Implement cost'!F$16*C27,IF(F27=Q$19,'Step 3B Implement cost'!H$16*C27,IF(F27=Q$20,'Step 3B Implement cost'!J$16*C27,IF(F27=Q$21,'Step 3B Implement cost'!L$16*C27,IF(F27=Q$22,'Step 3B Implement cost'!N$16*C27,IF(F27=Q$23,'Step 3B Implement cost'!P$16*C27,IF(F27=Q$24,'Step 3B Implement cost'!R$16*C27,IF(F27=Q$25,'Step 3B Implement cost'!T$16*C27,IF(F27=Q$26,'Step 3B Implement cost'!V$16*C27,IF(F27=Q$27,'Step 3B Implement cost'!X$16*C27,IF(F27=Q$28,'Step 3B Implement cost'!Z$16*C27,0)))))))))))),0)</f>
        <v>0</v>
      </c>
      <c r="P27" s="159"/>
      <c r="Q27" s="166">
        <f>'Step 3B Implement cost'!X4</f>
        <v>0</v>
      </c>
    </row>
    <row r="28" spans="1:17" x14ac:dyDescent="0.25">
      <c r="A28" s="10" t="s">
        <v>100</v>
      </c>
      <c r="B28" s="10"/>
      <c r="C28" s="10"/>
      <c r="D28" s="10"/>
      <c r="E28" s="10"/>
      <c r="F28" s="10"/>
      <c r="G28" s="16"/>
      <c r="H28" s="16"/>
      <c r="I28" s="16"/>
      <c r="J28" s="59"/>
      <c r="K28" s="78"/>
      <c r="L28" s="107"/>
      <c r="M28" s="3"/>
      <c r="N28" s="158">
        <f>IF(AND(C28&gt;0,E28&lt;&gt;"",E28&lt;&gt;0),IF(E28=P$17,'Step 2 Tractor Cost'!D$45*C28,IF(E28=P$18,'Step 2 Tractor Cost'!F$45*C28,IF(E28=P$19,'Step 2 Tractor Cost'!H$45*C28,IF(E28=P$20,'Step 2 Tractor Cost'!J$45*C28,IF(E28=P$21,'Step 2 Tractor Cost'!L$45*C28,IF(E28=P$22,'Step 2 Tractor Cost'!N$45*C28,0)))))),0)</f>
        <v>0</v>
      </c>
      <c r="O28" s="159">
        <f>IF(AND(C28&gt;0,F28&lt;&gt;"",F28&lt;&gt;0),IF(F28=Q$17,'Step 3B Implement cost'!D$16*C28,IF(F28=Q$18,'Step 3B Implement cost'!F$16*C28,IF(F28=Q$19,'Step 3B Implement cost'!H$16*C28,IF(F28=Q$20,'Step 3B Implement cost'!J$16*C28,IF(F28=Q$21,'Step 3B Implement cost'!L$16*C28,IF(F28=Q$22,'Step 3B Implement cost'!N$16*C28,IF(F28=Q$23,'Step 3B Implement cost'!P$16*C28,IF(F28=Q$24,'Step 3B Implement cost'!R$16*C28,IF(F28=Q$25,'Step 3B Implement cost'!T$16*C28,IF(F28=Q$26,'Step 3B Implement cost'!V$16*C28,IF(F28=Q$27,'Step 3B Implement cost'!X$16*C28,IF(F28=Q$28,'Step 3B Implement cost'!Z$16*C28,0)))))))))))),0)</f>
        <v>0</v>
      </c>
      <c r="P28" s="159"/>
      <c r="Q28" s="166">
        <f>'Step 3B Implement cost'!Z4</f>
        <v>0</v>
      </c>
    </row>
    <row r="29" spans="1:17" x14ac:dyDescent="0.25">
      <c r="A29" s="10" t="s">
        <v>99</v>
      </c>
      <c r="B29" s="54"/>
      <c r="C29" s="54"/>
      <c r="D29" s="47"/>
      <c r="E29" s="47"/>
      <c r="F29" s="47"/>
      <c r="G29" s="54" t="str">
        <f t="shared" ref="G29" si="3">IF(AND(B29&gt;0,D29&gt;0),B29*D29,"")</f>
        <v/>
      </c>
      <c r="H29" s="165"/>
      <c r="I29" s="54" t="str">
        <f>IF(OR(N29&gt;0,O29&gt;0),(N29+O29),"")</f>
        <v/>
      </c>
      <c r="J29" s="16"/>
      <c r="K29" s="78"/>
      <c r="L29" s="107"/>
      <c r="M29" s="3"/>
      <c r="N29" s="158">
        <f>IF(AND(C29&gt;0,E29&lt;&gt;"",E29&lt;&gt;0),IF(E29=P$17,'Step 2 Tractor Cost'!D$45*C29,IF(E29=P$18,'Step 2 Tractor Cost'!F$45*C29,IF(E29=P$19,'Step 2 Tractor Cost'!H$45*C29,IF(E29=P$20,'Step 2 Tractor Cost'!J$45*C29,IF(E29=P$21,'Step 2 Tractor Cost'!L$45*C29,IF(E29=P$22,'Step 2 Tractor Cost'!N$45*C29,0)))))),0)</f>
        <v>0</v>
      </c>
      <c r="O29" s="159">
        <f>IF(AND(C29&gt;0,F29&lt;&gt;"",F29&lt;&gt;0),IF(F29=Q$17,'Step 3B Implement cost'!D$16*C29,IF(F29=Q$18,'Step 3B Implement cost'!F$16*C29,IF(F29=Q$19,'Step 3B Implement cost'!H$16*C29,IF(F29=Q$20,'Step 3B Implement cost'!J$16*C29,IF(F29=Q$21,'Step 3B Implement cost'!L$16*C29,IF(F29=Q$22,'Step 3B Implement cost'!N$16*C29,IF(F29=Q$23,'Step 3B Implement cost'!P$16*C29,IF(F29=Q$24,'Step 3B Implement cost'!R$16*C29,IF(F29=Q$25,'Step 3B Implement cost'!T$16*C29,IF(F29=Q$26,'Step 3B Implement cost'!V$16*C29,IF(F29=Q$27,'Step 3B Implement cost'!X$16*C29,IF(F29=Q$28,'Step 3B Implement cost'!Z$16*C29,0)))))))))))),0)</f>
        <v>0</v>
      </c>
      <c r="P29" s="159"/>
    </row>
    <row r="30" spans="1:17" x14ac:dyDescent="0.25">
      <c r="A30" s="11"/>
      <c r="B30" s="11"/>
      <c r="C30" s="11"/>
      <c r="D30" s="11"/>
      <c r="E30" s="11"/>
      <c r="F30" s="11"/>
      <c r="G30" s="10"/>
      <c r="H30" s="10"/>
      <c r="I30" s="10"/>
      <c r="J30" s="10"/>
      <c r="K30" s="78"/>
      <c r="L30" s="107"/>
      <c r="M30" s="3"/>
      <c r="N30" s="158">
        <f>IF(AND(C30&gt;0,E30&lt;&gt;"",E30&lt;&gt;0),IF(E30=P$17,'Step 2 Tractor Cost'!D$45*C30,IF(E30=P$18,'Step 2 Tractor Cost'!F$45*C30,IF(E30=P$19,'Step 2 Tractor Cost'!H$45*C30,IF(E30=P$20,'Step 2 Tractor Cost'!J$45*C30,IF(E30=P$21,'Step 2 Tractor Cost'!L$45*C30,IF(E30=P$22,'Step 2 Tractor Cost'!N$45*C30,0)))))),0)</f>
        <v>0</v>
      </c>
      <c r="O30" s="159">
        <f>IF(AND(C30&gt;0,F30&lt;&gt;"",F30&lt;&gt;0),IF(F30=Q$17,'Step 3B Implement cost'!D$16*C30,IF(F30=Q$18,'Step 3B Implement cost'!F$16*C30,IF(F30=Q$19,'Step 3B Implement cost'!H$16*C30,IF(F30=Q$20,'Step 3B Implement cost'!J$16*C30,IF(F30=Q$21,'Step 3B Implement cost'!L$16*C30,IF(F30=Q$22,'Step 3B Implement cost'!N$16*C30,IF(F30=Q$23,'Step 3B Implement cost'!P$16*C30,IF(F30=Q$24,'Step 3B Implement cost'!R$16*C30,IF(F30=Q$25,'Step 3B Implement cost'!T$16*C30,IF(F30=Q$26,'Step 3B Implement cost'!V$16*C30,IF(F30=Q$27,'Step 3B Implement cost'!X$16*C30,IF(F30=Q$28,'Step 3B Implement cost'!Z$16*C30,0)))))))))))),0)</f>
        <v>0</v>
      </c>
      <c r="P30" s="159"/>
    </row>
    <row r="31" spans="1:17" ht="14.4" x14ac:dyDescent="0.3">
      <c r="A31" s="14" t="s">
        <v>98</v>
      </c>
      <c r="B31" s="14"/>
      <c r="C31" s="14"/>
      <c r="D31" s="14"/>
      <c r="E31" s="14"/>
      <c r="F31" s="14"/>
      <c r="G31" s="10"/>
      <c r="H31" s="10"/>
      <c r="I31" s="10"/>
      <c r="J31" s="10"/>
      <c r="K31" s="78"/>
      <c r="L31" s="107"/>
      <c r="M31" s="3"/>
      <c r="N31" s="158">
        <f>IF(AND(C31&gt;0,E31&lt;&gt;"",E31&lt;&gt;0),IF(E31=P$17,'Step 2 Tractor Cost'!D$45*C31,IF(E31=P$18,'Step 2 Tractor Cost'!F$45*C31,IF(E31=P$19,'Step 2 Tractor Cost'!H$45*C31,IF(E31=P$20,'Step 2 Tractor Cost'!J$45*C31,IF(E31=P$21,'Step 2 Tractor Cost'!L$45*C31,IF(E31=P$22,'Step 2 Tractor Cost'!N$45*C31,0)))))),0)</f>
        <v>0</v>
      </c>
      <c r="O31" s="159">
        <f>IF(AND(C31&gt;0,F31&lt;&gt;"",F31&lt;&gt;0),IF(F31=Q$17,'Step 3B Implement cost'!D$16*C31,IF(F31=Q$18,'Step 3B Implement cost'!F$16*C31,IF(F31=Q$19,'Step 3B Implement cost'!H$16*C31,IF(F31=Q$20,'Step 3B Implement cost'!J$16*C31,IF(F31=Q$21,'Step 3B Implement cost'!L$16*C31,IF(F31=Q$22,'Step 3B Implement cost'!N$16*C31,IF(F31=Q$23,'Step 3B Implement cost'!P$16*C31,IF(F31=Q$24,'Step 3B Implement cost'!R$16*C31,IF(F31=Q$25,'Step 3B Implement cost'!T$16*C31,IF(F31=Q$26,'Step 3B Implement cost'!V$16*C31,IF(F31=Q$27,'Step 3B Implement cost'!X$16*C31,IF(F31=Q$28,'Step 3B Implement cost'!Z$16*C31,0)))))))))))),0)</f>
        <v>0</v>
      </c>
      <c r="P31" s="159"/>
    </row>
    <row r="32" spans="1:17" x14ac:dyDescent="0.25">
      <c r="A32" s="10" t="s">
        <v>138</v>
      </c>
      <c r="B32" s="54"/>
      <c r="C32" s="56"/>
      <c r="D32" s="143"/>
      <c r="E32" s="143"/>
      <c r="F32" s="143"/>
      <c r="G32" s="56" t="str">
        <f t="shared" ref="G32:G43" si="4">IF(AND(B32&gt;0,D32&gt;0),B32*D32,"")</f>
        <v/>
      </c>
      <c r="H32" s="16"/>
      <c r="I32" s="16"/>
      <c r="J32" s="59"/>
      <c r="K32" s="78"/>
      <c r="L32" s="107"/>
      <c r="M32" s="3"/>
      <c r="N32" s="158">
        <f>IF(AND(C32&gt;0,E32&lt;&gt;"",E32&lt;&gt;0),IF(E32=P$17,'Step 2 Tractor Cost'!D$45*C32,IF(E32=P$18,'Step 2 Tractor Cost'!F$45*C32,IF(E32=P$19,'Step 2 Tractor Cost'!H$45*C32,IF(E32=P$20,'Step 2 Tractor Cost'!J$45*C32,IF(E32=P$21,'Step 2 Tractor Cost'!L$45*C32,IF(E32=P$22,'Step 2 Tractor Cost'!N$45*C32,0)))))),0)</f>
        <v>0</v>
      </c>
      <c r="O32" s="159">
        <f>IF(AND(C32&gt;0,F32&lt;&gt;"",F32&lt;&gt;0),IF(F32=Q$17,'Step 3B Implement cost'!D$16*C32,IF(F32=Q$18,'Step 3B Implement cost'!F$16*C32,IF(F32=Q$19,'Step 3B Implement cost'!H$16*C32,IF(F32=Q$20,'Step 3B Implement cost'!J$16*C32,IF(F32=Q$21,'Step 3B Implement cost'!L$16*C32,IF(F32=Q$22,'Step 3B Implement cost'!N$16*C32,IF(F32=Q$23,'Step 3B Implement cost'!P$16*C32,IF(F32=Q$24,'Step 3B Implement cost'!R$16*C32,IF(F32=Q$25,'Step 3B Implement cost'!T$16*C32,IF(F32=Q$26,'Step 3B Implement cost'!V$16*C32,IF(F32=Q$27,'Step 3B Implement cost'!X$16*C32,IF(F32=Q$28,'Step 3B Implement cost'!Z$16*C32,0)))))))))))),0)</f>
        <v>0</v>
      </c>
      <c r="P32" s="159"/>
    </row>
    <row r="33" spans="1:19" x14ac:dyDescent="0.25">
      <c r="A33" s="10" t="s">
        <v>97</v>
      </c>
      <c r="B33" s="54"/>
      <c r="C33" s="56"/>
      <c r="D33" s="143"/>
      <c r="E33" s="143"/>
      <c r="F33" s="143"/>
      <c r="G33" s="56" t="str">
        <f t="shared" si="4"/>
        <v/>
      </c>
      <c r="H33" s="16"/>
      <c r="I33" s="16"/>
      <c r="J33" s="16"/>
      <c r="K33" s="78"/>
      <c r="L33" s="107"/>
      <c r="M33" s="3"/>
      <c r="N33" s="158">
        <f>IF(AND(C33&gt;0,E33&lt;&gt;"",E33&lt;&gt;0),IF(E33=P$17,'Step 2 Tractor Cost'!D$45*C33,IF(E33=P$18,'Step 2 Tractor Cost'!F$45*C33,IF(E33=P$19,'Step 2 Tractor Cost'!H$45*C33,IF(E33=P$20,'Step 2 Tractor Cost'!J$45*C33,IF(E33=P$21,'Step 2 Tractor Cost'!L$45*C33,IF(E33=P$22,'Step 2 Tractor Cost'!N$45*C33,0)))))),0)</f>
        <v>0</v>
      </c>
      <c r="O33" s="159">
        <f>IF(AND(C33&gt;0,F33&lt;&gt;"",F33&lt;&gt;0),IF(F33=Q$17,'Step 3B Implement cost'!D$16*C33,IF(F33=Q$18,'Step 3B Implement cost'!F$16*C33,IF(F33=Q$19,'Step 3B Implement cost'!H$16*C33,IF(F33=Q$20,'Step 3B Implement cost'!J$16*C33,IF(F33=Q$21,'Step 3B Implement cost'!L$16*C33,IF(F33=Q$22,'Step 3B Implement cost'!N$16*C33,IF(F33=Q$23,'Step 3B Implement cost'!P$16*C33,IF(F33=Q$24,'Step 3B Implement cost'!R$16*C33,IF(F33=Q$25,'Step 3B Implement cost'!T$16*C33,IF(F33=Q$26,'Step 3B Implement cost'!V$16*C33,IF(F33=Q$27,'Step 3B Implement cost'!X$16*C33,IF(F33=Q$28,'Step 3B Implement cost'!Z$16*C33,0)))))))))))),0)</f>
        <v>0</v>
      </c>
      <c r="P33" s="159"/>
    </row>
    <row r="34" spans="1:19" x14ac:dyDescent="0.25">
      <c r="A34" s="10" t="s">
        <v>96</v>
      </c>
      <c r="B34" s="54"/>
      <c r="C34" s="56"/>
      <c r="D34" s="143"/>
      <c r="E34" s="143"/>
      <c r="F34" s="143"/>
      <c r="G34" s="56" t="str">
        <f t="shared" si="4"/>
        <v/>
      </c>
      <c r="H34" s="16"/>
      <c r="I34" s="16"/>
      <c r="J34" s="16"/>
      <c r="K34" s="78"/>
      <c r="L34" s="107"/>
      <c r="M34" s="3"/>
      <c r="N34" s="158">
        <f>IF(AND(C34&gt;0,E34&lt;&gt;"",E34&lt;&gt;0),IF(E34=P$17,'Step 2 Tractor Cost'!D$45*C34,IF(E34=P$18,'Step 2 Tractor Cost'!F$45*C34,IF(E34=P$19,'Step 2 Tractor Cost'!H$45*C34,IF(E34=P$20,'Step 2 Tractor Cost'!J$45*C34,IF(E34=P$21,'Step 2 Tractor Cost'!L$45*C34,IF(E34=P$22,'Step 2 Tractor Cost'!N$45*C34,0)))))),0)</f>
        <v>0</v>
      </c>
      <c r="O34" s="159">
        <f>IF(AND(C34&gt;0,F34&lt;&gt;"",F34&lt;&gt;0),IF(F34=Q$17,'Step 3B Implement cost'!D$16*C34,IF(F34=Q$18,'Step 3B Implement cost'!F$16*C34,IF(F34=Q$19,'Step 3B Implement cost'!H$16*C34,IF(F34=Q$20,'Step 3B Implement cost'!J$16*C34,IF(F34=Q$21,'Step 3B Implement cost'!L$16*C34,IF(F34=Q$22,'Step 3B Implement cost'!N$16*C34,IF(F34=Q$23,'Step 3B Implement cost'!P$16*C34,IF(F34=Q$24,'Step 3B Implement cost'!R$16*C34,IF(F34=Q$25,'Step 3B Implement cost'!T$16*C34,IF(F34=Q$26,'Step 3B Implement cost'!V$16*C34,IF(F34=Q$27,'Step 3B Implement cost'!X$16*C34,IF(F34=Q$28,'Step 3B Implement cost'!Z$16*C34,0)))))))))))),0)</f>
        <v>0</v>
      </c>
      <c r="P34" s="159"/>
    </row>
    <row r="35" spans="1:19" x14ac:dyDescent="0.25">
      <c r="A35" s="10" t="s">
        <v>95</v>
      </c>
      <c r="B35" s="54"/>
      <c r="C35" s="56"/>
      <c r="D35" s="143"/>
      <c r="E35" s="143"/>
      <c r="F35" s="143"/>
      <c r="G35" s="56" t="str">
        <f t="shared" si="4"/>
        <v/>
      </c>
      <c r="H35" s="16"/>
      <c r="I35" s="16"/>
      <c r="J35" s="16"/>
      <c r="K35" s="78"/>
      <c r="L35" s="107"/>
      <c r="M35" s="3"/>
      <c r="N35" s="158">
        <f>IF(AND(C35&gt;0,E35&lt;&gt;"",E35&lt;&gt;0),IF(E35=P$17,'Step 2 Tractor Cost'!D$45*C35,IF(E35=P$18,'Step 2 Tractor Cost'!F$45*C35,IF(E35=P$19,'Step 2 Tractor Cost'!H$45*C35,IF(E35=P$20,'Step 2 Tractor Cost'!J$45*C35,IF(E35=P$21,'Step 2 Tractor Cost'!L$45*C35,IF(E35=P$22,'Step 2 Tractor Cost'!N$45*C35,0)))))),0)</f>
        <v>0</v>
      </c>
      <c r="O35" s="159">
        <f>IF(AND(C35&gt;0,F35&lt;&gt;"",F35&lt;&gt;0),IF(F35=Q$17,'Step 3B Implement cost'!D$16*C35,IF(F35=Q$18,'Step 3B Implement cost'!F$16*C35,IF(F35=Q$19,'Step 3B Implement cost'!H$16*C35,IF(F35=Q$20,'Step 3B Implement cost'!J$16*C35,IF(F35=Q$21,'Step 3B Implement cost'!L$16*C35,IF(F35=Q$22,'Step 3B Implement cost'!N$16*C35,IF(F35=Q$23,'Step 3B Implement cost'!P$16*C35,IF(F35=Q$24,'Step 3B Implement cost'!R$16*C35,IF(F35=Q$25,'Step 3B Implement cost'!T$16*C35,IF(F35=Q$26,'Step 3B Implement cost'!V$16*C35,IF(F35=Q$27,'Step 3B Implement cost'!X$16*C35,IF(F35=Q$28,'Step 3B Implement cost'!Z$16*C35,0)))))))))))),0)</f>
        <v>0</v>
      </c>
      <c r="P35" s="159"/>
    </row>
    <row r="36" spans="1:19" x14ac:dyDescent="0.25">
      <c r="A36" s="10" t="s">
        <v>94</v>
      </c>
      <c r="B36" s="54"/>
      <c r="C36" s="56"/>
      <c r="D36" s="143"/>
      <c r="E36" s="143"/>
      <c r="F36" s="143"/>
      <c r="G36" s="56" t="str">
        <f t="shared" si="4"/>
        <v/>
      </c>
      <c r="H36" s="16"/>
      <c r="I36" s="16"/>
      <c r="J36" s="16"/>
      <c r="K36" s="78"/>
      <c r="L36" s="107"/>
      <c r="M36" s="3"/>
      <c r="N36" s="158">
        <f>IF(AND(C36&gt;0,E36&lt;&gt;"",E36&lt;&gt;0),IF(E36=P$17,'Step 2 Tractor Cost'!D$45*C36,IF(E36=P$18,'Step 2 Tractor Cost'!F$45*C36,IF(E36=P$19,'Step 2 Tractor Cost'!H$45*C36,IF(E36=P$20,'Step 2 Tractor Cost'!J$45*C36,IF(E36=P$21,'Step 2 Tractor Cost'!L$45*C36,IF(E36=P$22,'Step 2 Tractor Cost'!N$45*C36,0)))))),0)</f>
        <v>0</v>
      </c>
      <c r="O36" s="159">
        <f>IF(AND(C36&gt;0,F36&lt;&gt;"",F36&lt;&gt;0),IF(F36=Q$17,'Step 3B Implement cost'!D$16*C36,IF(F36=Q$18,'Step 3B Implement cost'!F$16*C36,IF(F36=Q$19,'Step 3B Implement cost'!H$16*C36,IF(F36=Q$20,'Step 3B Implement cost'!J$16*C36,IF(F36=Q$21,'Step 3B Implement cost'!L$16*C36,IF(F36=Q$22,'Step 3B Implement cost'!N$16*C36,IF(F36=Q$23,'Step 3B Implement cost'!P$16*C36,IF(F36=Q$24,'Step 3B Implement cost'!R$16*C36,IF(F36=Q$25,'Step 3B Implement cost'!T$16*C36,IF(F36=Q$26,'Step 3B Implement cost'!V$16*C36,IF(F36=Q$27,'Step 3B Implement cost'!X$16*C36,IF(F36=Q$28,'Step 3B Implement cost'!Z$16*C36,0)))))))))))),0)</f>
        <v>0</v>
      </c>
      <c r="P36" s="159"/>
    </row>
    <row r="37" spans="1:19" x14ac:dyDescent="0.25">
      <c r="A37" s="10" t="s">
        <v>93</v>
      </c>
      <c r="B37" s="54"/>
      <c r="C37" s="56"/>
      <c r="D37" s="143"/>
      <c r="E37" s="143"/>
      <c r="F37" s="143"/>
      <c r="G37" s="56" t="str">
        <f t="shared" si="4"/>
        <v/>
      </c>
      <c r="H37" s="16"/>
      <c r="I37" s="56" t="str">
        <f t="shared" ref="I37:I43" si="5">IF(OR(N37&gt;0,O37&gt;0),(N37+O37),"")</f>
        <v/>
      </c>
      <c r="J37" s="59"/>
      <c r="K37" s="78"/>
      <c r="L37" s="107"/>
      <c r="M37" s="3"/>
      <c r="N37" s="158">
        <f>IF(AND(C37&gt;0,E37&lt;&gt;"",E37&lt;&gt;0),IF(E37=P$17,'Step 2 Tractor Cost'!D$45*C37,IF(E37=P$18,'Step 2 Tractor Cost'!F$45*C37,IF(E37=P$19,'Step 2 Tractor Cost'!H$45*C37,IF(E37=P$20,'Step 2 Tractor Cost'!J$45*C37,IF(E37=P$21,'Step 2 Tractor Cost'!L$45*C37,IF(E37=P$22,'Step 2 Tractor Cost'!N$45*C37,0)))))),0)</f>
        <v>0</v>
      </c>
      <c r="O37" s="159">
        <f>IF(AND(C37&gt;0,F37&lt;&gt;"",F37&lt;&gt;0),IF(F37=Q$17,'Step 3B Implement cost'!D$16*C37,IF(F37=Q$18,'Step 3B Implement cost'!F$16*C37,IF(F37=Q$19,'Step 3B Implement cost'!H$16*C37,IF(F37=Q$20,'Step 3B Implement cost'!J$16*C37,IF(F37=Q$21,'Step 3B Implement cost'!L$16*C37,IF(F37=Q$22,'Step 3B Implement cost'!N$16*C37,IF(F37=Q$23,'Step 3B Implement cost'!P$16*C37,IF(F37=Q$24,'Step 3B Implement cost'!R$16*C37,IF(F37=Q$25,'Step 3B Implement cost'!T$16*C37,IF(F37=Q$26,'Step 3B Implement cost'!V$16*C37,IF(F37=Q$27,'Step 3B Implement cost'!X$16*C37,IF(F37=Q$28,'Step 3B Implement cost'!Z$16*C37,0)))))))))))),0)</f>
        <v>0</v>
      </c>
      <c r="P37" s="159"/>
    </row>
    <row r="38" spans="1:19" x14ac:dyDescent="0.25">
      <c r="A38" s="10" t="s">
        <v>92</v>
      </c>
      <c r="B38" s="54"/>
      <c r="C38" s="56"/>
      <c r="D38" s="143"/>
      <c r="E38" s="143"/>
      <c r="F38" s="143"/>
      <c r="G38" s="56" t="str">
        <f t="shared" si="4"/>
        <v/>
      </c>
      <c r="H38" s="16"/>
      <c r="I38" s="56" t="str">
        <f t="shared" si="5"/>
        <v/>
      </c>
      <c r="J38" s="16"/>
      <c r="K38" s="78"/>
      <c r="L38" s="107"/>
      <c r="M38" s="3"/>
      <c r="N38" s="158">
        <f>IF(AND(C38&gt;0,E38&lt;&gt;"",E38&lt;&gt;0),IF(E38=P$17,'Step 2 Tractor Cost'!D$45*C38,IF(E38=P$18,'Step 2 Tractor Cost'!F$45*C38,IF(E38=P$19,'Step 2 Tractor Cost'!H$45*C38,IF(E38=P$20,'Step 2 Tractor Cost'!J$45*C38,IF(E38=P$21,'Step 2 Tractor Cost'!L$45*C38,IF(E38=P$22,'Step 2 Tractor Cost'!N$45*C38,0)))))),0)</f>
        <v>0</v>
      </c>
      <c r="O38" s="159">
        <f>IF(AND(C38&gt;0,F38&lt;&gt;"",F38&lt;&gt;0),IF(F38=Q$17,'Step 3B Implement cost'!D$16*C38,IF(F38=Q$18,'Step 3B Implement cost'!F$16*C38,IF(F38=Q$19,'Step 3B Implement cost'!H$16*C38,IF(F38=Q$20,'Step 3B Implement cost'!J$16*C38,IF(F38=Q$21,'Step 3B Implement cost'!L$16*C38,IF(F38=Q$22,'Step 3B Implement cost'!N$16*C38,IF(F38=Q$23,'Step 3B Implement cost'!P$16*C38,IF(F38=Q$24,'Step 3B Implement cost'!R$16*C38,IF(F38=Q$25,'Step 3B Implement cost'!T$16*C38,IF(F38=Q$26,'Step 3B Implement cost'!V$16*C38,IF(F38=Q$27,'Step 3B Implement cost'!X$16*C38,IF(F38=Q$28,'Step 3B Implement cost'!Z$16*C38,0)))))))))))),0)</f>
        <v>0</v>
      </c>
      <c r="P38" s="159"/>
    </row>
    <row r="39" spans="1:19" x14ac:dyDescent="0.25">
      <c r="A39" s="10" t="s">
        <v>91</v>
      </c>
      <c r="B39" s="54"/>
      <c r="C39" s="56"/>
      <c r="D39" s="143"/>
      <c r="E39" s="143"/>
      <c r="F39" s="143"/>
      <c r="G39" s="56" t="str">
        <f t="shared" si="4"/>
        <v/>
      </c>
      <c r="H39" s="16"/>
      <c r="I39" s="56" t="str">
        <f t="shared" si="5"/>
        <v/>
      </c>
      <c r="J39" s="16"/>
      <c r="K39" s="78"/>
      <c r="L39" s="107"/>
      <c r="M39" s="4"/>
      <c r="N39" s="158">
        <f>IF(AND(C39&gt;0,E39&lt;&gt;"",E39&lt;&gt;0),IF(E39=P$17,'Step 2 Tractor Cost'!D$45*C39,IF(E39=P$18,'Step 2 Tractor Cost'!F$45*C39,IF(E39=P$19,'Step 2 Tractor Cost'!H$45*C39,IF(E39=P$20,'Step 2 Tractor Cost'!J$45*C39,IF(E39=P$21,'Step 2 Tractor Cost'!L$45*C39,IF(E39=P$22,'Step 2 Tractor Cost'!N$45*C39,0)))))),0)</f>
        <v>0</v>
      </c>
      <c r="O39" s="159">
        <f>IF(AND(C39&gt;0,F39&lt;&gt;"",F39&lt;&gt;0),IF(F39=Q$17,'Step 3B Implement cost'!D$16*C39,IF(F39=Q$18,'Step 3B Implement cost'!F$16*C39,IF(F39=Q$19,'Step 3B Implement cost'!H$16*C39,IF(F39=Q$20,'Step 3B Implement cost'!J$16*C39,IF(F39=Q$21,'Step 3B Implement cost'!L$16*C39,IF(F39=Q$22,'Step 3B Implement cost'!N$16*C39,IF(F39=Q$23,'Step 3B Implement cost'!P$16*C39,IF(F39=Q$24,'Step 3B Implement cost'!R$16*C39,IF(F39=Q$25,'Step 3B Implement cost'!T$16*C39,IF(F39=Q$26,'Step 3B Implement cost'!V$16*C39,IF(F39=Q$27,'Step 3B Implement cost'!X$16*C39,IF(F39=Q$28,'Step 3B Implement cost'!Z$16*C39,0)))))))))))),0)</f>
        <v>0</v>
      </c>
      <c r="P39" s="159"/>
    </row>
    <row r="40" spans="1:19" x14ac:dyDescent="0.25">
      <c r="A40" s="10" t="s">
        <v>90</v>
      </c>
      <c r="B40" s="54"/>
      <c r="C40" s="56"/>
      <c r="D40" s="143"/>
      <c r="E40" s="143"/>
      <c r="F40" s="143"/>
      <c r="G40" s="56" t="str">
        <f t="shared" si="4"/>
        <v/>
      </c>
      <c r="H40" s="16"/>
      <c r="I40" s="56" t="str">
        <f t="shared" si="5"/>
        <v/>
      </c>
      <c r="J40" s="57"/>
      <c r="K40" s="78"/>
      <c r="L40" s="107"/>
      <c r="M40" s="3"/>
      <c r="N40" s="158">
        <f>IF(AND(C40&gt;0,E40&lt;&gt;"",E40&lt;&gt;0),IF(E40=P$17,'Step 2 Tractor Cost'!D$45*C40,IF(E40=P$18,'Step 2 Tractor Cost'!F$45*C40,IF(E40=P$19,'Step 2 Tractor Cost'!H$45*C40,IF(E40=P$20,'Step 2 Tractor Cost'!J$45*C40,IF(E40=P$21,'Step 2 Tractor Cost'!L$45*C40,IF(E40=P$22,'Step 2 Tractor Cost'!N$45*C40,0)))))),0)</f>
        <v>0</v>
      </c>
      <c r="O40" s="159">
        <f>IF(AND(C40&gt;0,F40&lt;&gt;"",F40&lt;&gt;0),IF(F40=Q$17,'Step 3B Implement cost'!D$16*C40,IF(F40=Q$18,'Step 3B Implement cost'!F$16*C40,IF(F40=Q$19,'Step 3B Implement cost'!H$16*C40,IF(F40=Q$20,'Step 3B Implement cost'!J$16*C40,IF(F40=Q$21,'Step 3B Implement cost'!L$16*C40,IF(F40=Q$22,'Step 3B Implement cost'!N$16*C40,IF(F40=Q$23,'Step 3B Implement cost'!P$16*C40,IF(F40=Q$24,'Step 3B Implement cost'!R$16*C40,IF(F40=Q$25,'Step 3B Implement cost'!T$16*C40,IF(F40=Q$26,'Step 3B Implement cost'!V$16*C40,IF(F40=Q$27,'Step 3B Implement cost'!X$16*C40,IF(F40=Q$28,'Step 3B Implement cost'!Z$16*C40,0)))))))))))),0)</f>
        <v>0</v>
      </c>
      <c r="P40" s="159"/>
    </row>
    <row r="41" spans="1:19" x14ac:dyDescent="0.25">
      <c r="A41" s="10" t="s">
        <v>89</v>
      </c>
      <c r="B41" s="54"/>
      <c r="C41" s="56"/>
      <c r="D41" s="143"/>
      <c r="E41" s="143"/>
      <c r="F41" s="143"/>
      <c r="G41" s="56" t="str">
        <f t="shared" si="4"/>
        <v/>
      </c>
      <c r="H41" s="16"/>
      <c r="I41" s="56" t="str">
        <f t="shared" si="5"/>
        <v/>
      </c>
      <c r="J41" s="57"/>
      <c r="K41" s="78"/>
      <c r="L41" s="107"/>
      <c r="M41" s="3"/>
      <c r="N41" s="158">
        <f>IF(AND(C41&gt;0,E41&lt;&gt;"",E41&lt;&gt;0),IF(E41=P$17,'Step 2 Tractor Cost'!D$45*C41,IF(E41=P$18,'Step 2 Tractor Cost'!F$45*C41,IF(E41=P$19,'Step 2 Tractor Cost'!H$45*C41,IF(E41=P$20,'Step 2 Tractor Cost'!J$45*C41,IF(E41=P$21,'Step 2 Tractor Cost'!L$45*C41,IF(E41=P$22,'Step 2 Tractor Cost'!N$45*C41,0)))))),0)</f>
        <v>0</v>
      </c>
      <c r="O41" s="159">
        <f>IF(AND(C41&gt;0,F41&lt;&gt;"",F41&lt;&gt;0),IF(F41=Q$17,'Step 3B Implement cost'!D$16*C41,IF(F41=Q$18,'Step 3B Implement cost'!F$16*C41,IF(F41=Q$19,'Step 3B Implement cost'!H$16*C41,IF(F41=Q$20,'Step 3B Implement cost'!J$16*C41,IF(F41=Q$21,'Step 3B Implement cost'!L$16*C41,IF(F41=Q$22,'Step 3B Implement cost'!N$16*C41,IF(F41=Q$23,'Step 3B Implement cost'!P$16*C41,IF(F41=Q$24,'Step 3B Implement cost'!R$16*C41,IF(F41=Q$25,'Step 3B Implement cost'!T$16*C41,IF(F41=Q$26,'Step 3B Implement cost'!V$16*C41,IF(F41=Q$27,'Step 3B Implement cost'!X$16*C41,IF(F41=Q$28,'Step 3B Implement cost'!Z$16*C41,0)))))))))))),0)</f>
        <v>0</v>
      </c>
      <c r="P41" s="159"/>
    </row>
    <row r="42" spans="1:19" x14ac:dyDescent="0.25">
      <c r="A42" s="10" t="s">
        <v>88</v>
      </c>
      <c r="B42" s="54"/>
      <c r="C42" s="56"/>
      <c r="D42" s="143"/>
      <c r="E42" s="143"/>
      <c r="F42" s="143"/>
      <c r="G42" s="56" t="str">
        <f t="shared" si="4"/>
        <v/>
      </c>
      <c r="H42" s="16"/>
      <c r="I42" s="56" t="str">
        <f t="shared" si="5"/>
        <v/>
      </c>
      <c r="J42" s="57"/>
      <c r="K42" s="78"/>
      <c r="L42" s="107"/>
      <c r="M42" s="3"/>
      <c r="N42" s="158">
        <f>IF(AND(C42&gt;0,E42&lt;&gt;"",E42&lt;&gt;0),IF(E42=P$17,'Step 2 Tractor Cost'!D$45*C42,IF(E42=P$18,'Step 2 Tractor Cost'!F$45*C42,IF(E42=P$19,'Step 2 Tractor Cost'!H$45*C42,IF(E42=P$20,'Step 2 Tractor Cost'!J$45*C42,IF(E42=P$21,'Step 2 Tractor Cost'!L$45*C42,IF(E42=P$22,'Step 2 Tractor Cost'!N$45*C42,0)))))),0)</f>
        <v>0</v>
      </c>
      <c r="O42" s="159">
        <f>IF(AND(C42&gt;0,F42&lt;&gt;"",F42&lt;&gt;0),IF(F42=Q$17,'Step 3B Implement cost'!D$16*C42,IF(F42=Q$18,'Step 3B Implement cost'!F$16*C42,IF(F42=Q$19,'Step 3B Implement cost'!H$16*C42,IF(F42=Q$20,'Step 3B Implement cost'!J$16*C42,IF(F42=Q$21,'Step 3B Implement cost'!L$16*C42,IF(F42=Q$22,'Step 3B Implement cost'!N$16*C42,IF(F42=Q$23,'Step 3B Implement cost'!P$16*C42,IF(F42=Q$24,'Step 3B Implement cost'!R$16*C42,IF(F42=Q$25,'Step 3B Implement cost'!T$16*C42,IF(F42=Q$26,'Step 3B Implement cost'!V$16*C42,IF(F42=Q$27,'Step 3B Implement cost'!X$16*C42,IF(F42=Q$28,'Step 3B Implement cost'!Z$16*C42,0)))))))))))),0)</f>
        <v>0</v>
      </c>
      <c r="P42" s="159"/>
    </row>
    <row r="43" spans="1:19" x14ac:dyDescent="0.25">
      <c r="A43" s="10" t="s">
        <v>81</v>
      </c>
      <c r="B43" s="54"/>
      <c r="C43" s="54"/>
      <c r="D43" s="47"/>
      <c r="E43" s="47"/>
      <c r="F43" s="47"/>
      <c r="G43" s="56" t="str">
        <f t="shared" si="4"/>
        <v/>
      </c>
      <c r="H43" s="16"/>
      <c r="I43" s="56" t="str">
        <f t="shared" si="5"/>
        <v/>
      </c>
      <c r="J43" s="57"/>
      <c r="K43" s="79"/>
      <c r="L43" s="109"/>
      <c r="M43" s="3"/>
      <c r="N43" s="158">
        <f>IF(AND(C43&gt;0,E43&lt;&gt;"",E43&lt;&gt;0),IF(E43=P$17,'Step 2 Tractor Cost'!D$45*C43,IF(E43=P$18,'Step 2 Tractor Cost'!F$45*C43,IF(E43=P$19,'Step 2 Tractor Cost'!H$45*C43,IF(E43=P$20,'Step 2 Tractor Cost'!J$45*C43,IF(E43=P$21,'Step 2 Tractor Cost'!L$45*C43,IF(E43=P$22,'Step 2 Tractor Cost'!N$45*C43,0)))))),0)</f>
        <v>0</v>
      </c>
      <c r="O43" s="159">
        <f>IF(AND(C43&gt;0,F43&lt;&gt;"",F43&lt;&gt;0),IF(F43=Q$17,'Step 3B Implement cost'!D$16*C43,IF(F43=Q$18,'Step 3B Implement cost'!F$16*C43,IF(F43=Q$19,'Step 3B Implement cost'!H$16*C43,IF(F43=Q$20,'Step 3B Implement cost'!J$16*C43,IF(F43=Q$21,'Step 3B Implement cost'!L$16*C43,IF(F43=Q$22,'Step 3B Implement cost'!N$16*C43,IF(F43=Q$23,'Step 3B Implement cost'!P$16*C43,IF(F43=Q$24,'Step 3B Implement cost'!R$16*C43,IF(F43=Q$25,'Step 3B Implement cost'!T$16*C43,IF(F43=Q$26,'Step 3B Implement cost'!V$16*C43,IF(F43=Q$27,'Step 3B Implement cost'!X$16*C43,IF(F43=Q$28,'Step 3B Implement cost'!Z$16*C43,0)))))))))))),0)</f>
        <v>0</v>
      </c>
      <c r="P43" s="159"/>
    </row>
    <row r="44" spans="1:19" x14ac:dyDescent="0.25">
      <c r="A44" s="10" t="s">
        <v>160</v>
      </c>
      <c r="B44" s="10"/>
      <c r="C44" s="10"/>
      <c r="D44" s="10"/>
      <c r="E44" s="10"/>
      <c r="F44" s="10"/>
      <c r="G44" s="49">
        <f>SUM(G17:G24, G27,G29,G32:G43)</f>
        <v>0</v>
      </c>
      <c r="H44" s="16"/>
      <c r="I44" s="49">
        <f>SUM(I17:I24, I27,I29, I37:I43)</f>
        <v>0</v>
      </c>
      <c r="J44" s="50">
        <f>SUM(J21:J24, J27:J28, J32,J37,J40:J43)</f>
        <v>0</v>
      </c>
      <c r="K44" s="17" t="s">
        <v>80</v>
      </c>
      <c r="L44" s="76">
        <f>G44+I44+J44</f>
        <v>0</v>
      </c>
      <c r="M44" s="3"/>
      <c r="N44" s="158">
        <f>IF(AND(C44&gt;0,E44&lt;&gt;"",E44&lt;&gt;0),IF(E44=P$17,'Step 2 Tractor Cost'!D$45*C44,IF(E44=P$18,'Step 2 Tractor Cost'!F$45*C44,IF(E44=P$19,'Step 2 Tractor Cost'!H$45*C44,IF(E44=P$20,'Step 2 Tractor Cost'!J$45*C44,IF(E44=P$21,'Step 2 Tractor Cost'!L$45*C44,IF(E44=P$22,'Step 2 Tractor Cost'!N$45*C44,0)))))),0)</f>
        <v>0</v>
      </c>
      <c r="O44" s="159">
        <f>IF(AND(C44&gt;0,F44&lt;&gt;"",F44&lt;&gt;0),IF(F44=Q$17,'Step 3B Implement cost'!D$16*C44,IF(F44=Q$18,'Step 3B Implement cost'!F$16*C44,IF(F44=Q$19,'Step 3B Implement cost'!H$16*C44,IF(F44=Q$20,'Step 3B Implement cost'!J$16*C44,IF(F44=Q$21,'Step 3B Implement cost'!L$16*C44,IF(F44=Q$22,'Step 3B Implement cost'!N$16*C44,IF(F44=Q$23,'Step 3B Implement cost'!P$16*C44,IF(F44=Q$24,'Step 3B Implement cost'!R$16*C44,IF(F44=Q$25,'Step 3B Implement cost'!T$16*C44,IF(F44=Q$26,'Step 3B Implement cost'!V$16*C44,IF(F44=Q$27,'Step 3B Implement cost'!X$16*C44,IF(F44=Q$28,'Step 3B Implement cost'!Z$16*C44,0)))))))))))),0)</f>
        <v>0</v>
      </c>
      <c r="P44" s="159"/>
    </row>
    <row r="45" spans="1:19" x14ac:dyDescent="0.25">
      <c r="A45" s="10"/>
      <c r="B45" s="10"/>
      <c r="C45" s="10"/>
      <c r="D45" s="10"/>
      <c r="E45" s="10"/>
      <c r="F45" s="10"/>
      <c r="G45" s="110" t="s">
        <v>275</v>
      </c>
      <c r="H45" s="16"/>
      <c r="I45" s="110" t="s">
        <v>273</v>
      </c>
      <c r="J45" s="110" t="s">
        <v>274</v>
      </c>
      <c r="K45" s="10"/>
      <c r="L45" s="111" t="s">
        <v>276</v>
      </c>
      <c r="M45" s="3"/>
      <c r="N45" s="158">
        <f>IF(AND(C45&gt;0,E45&lt;&gt;"",E45&lt;&gt;0),IF(E45=P$17,'Step 2 Tractor Cost'!D$45*C45,IF(E45=P$18,'Step 2 Tractor Cost'!F$45*C45,IF(E45=P$19,'Step 2 Tractor Cost'!H$45*C45,IF(E45=P$20,'Step 2 Tractor Cost'!J$45*C45,IF(E45=P$21,'Step 2 Tractor Cost'!L$45*C45,IF(E45=P$22,'Step 2 Tractor Cost'!N$45*C45,0)))))),0)</f>
        <v>0</v>
      </c>
      <c r="O45" s="159">
        <f>IF(AND(C45&gt;0,F45&lt;&gt;"",F45&lt;&gt;0),IF(F45=Q$17,'Step 3B Implement cost'!D$16*C45,IF(F45=Q$18,'Step 3B Implement cost'!F$16*C45,IF(F45=Q$19,'Step 3B Implement cost'!H$16*C45,IF(F45=Q$20,'Step 3B Implement cost'!J$16*C45,IF(F45=Q$21,'Step 3B Implement cost'!L$16*C45,IF(F45=Q$22,'Step 3B Implement cost'!N$16*C45,IF(F45=Q$23,'Step 3B Implement cost'!P$16*C45,IF(F45=Q$24,'Step 3B Implement cost'!R$16*C45,IF(F45=Q$25,'Step 3B Implement cost'!T$16*C45,IF(F45=Q$26,'Step 3B Implement cost'!V$16*C45,IF(F45=Q$27,'Step 3B Implement cost'!X$16*C45,IF(F45=Q$28,'Step 3B Implement cost'!Z$16*C45,0)))))))))))),0)</f>
        <v>0</v>
      </c>
      <c r="P45" s="159"/>
    </row>
    <row r="46" spans="1:19" x14ac:dyDescent="0.25">
      <c r="A46" s="10"/>
      <c r="B46" s="10"/>
      <c r="C46" s="10"/>
      <c r="D46" s="10"/>
      <c r="E46" s="10"/>
      <c r="F46" s="10"/>
      <c r="G46" s="16"/>
      <c r="H46" s="16"/>
      <c r="I46" s="16"/>
      <c r="J46" s="16"/>
      <c r="K46" s="10"/>
      <c r="L46" s="112"/>
      <c r="M46" s="3"/>
      <c r="N46" s="158">
        <f>IF(AND(C46&gt;0,E46&lt;&gt;"",E46&lt;&gt;0),IF(E46=P$17,'Step 2 Tractor Cost'!D$45*C46,IF(E46=P$18,'Step 2 Tractor Cost'!F$45*C46,IF(E46=P$19,'Step 2 Tractor Cost'!H$45*C46,IF(E46=P$20,'Step 2 Tractor Cost'!J$45*C46,IF(E46=P$21,'Step 2 Tractor Cost'!L$45*C46,IF(E46=P$22,'Step 2 Tractor Cost'!N$45*C46,0)))))),0)</f>
        <v>0</v>
      </c>
      <c r="O46" s="159">
        <f>IF(AND(C46&gt;0,F46&lt;&gt;"",F46&lt;&gt;0),IF(F46=Q$17,'Step 3B Implement cost'!D$16*C46,IF(F46=Q$18,'Step 3B Implement cost'!F$16*C46,IF(F46=Q$19,'Step 3B Implement cost'!H$16*C46,IF(F46=Q$20,'Step 3B Implement cost'!J$16*C46,IF(F46=Q$21,'Step 3B Implement cost'!L$16*C46,IF(F46=Q$22,'Step 3B Implement cost'!N$16*C46,IF(F46=Q$23,'Step 3B Implement cost'!P$16*C46,IF(F46=Q$24,'Step 3B Implement cost'!R$16*C46,IF(F46=Q$25,'Step 3B Implement cost'!T$16*C46,IF(F46=Q$26,'Step 3B Implement cost'!V$16*C46,IF(F46=Q$27,'Step 3B Implement cost'!X$16*C46,IF(F46=Q$28,'Step 3B Implement cost'!Z$16*C46,0)))))))))))),0)</f>
        <v>0</v>
      </c>
      <c r="P46" s="159"/>
      <c r="S46" s="113"/>
    </row>
    <row r="47" spans="1:19" ht="14.4" x14ac:dyDescent="0.3">
      <c r="A47" s="14" t="s">
        <v>87</v>
      </c>
      <c r="B47" s="14"/>
      <c r="C47" s="14"/>
      <c r="D47" s="14"/>
      <c r="E47" s="14"/>
      <c r="F47" s="14"/>
      <c r="G47" s="16" t="s">
        <v>194</v>
      </c>
      <c r="H47" s="16"/>
      <c r="I47" s="16"/>
      <c r="J47" s="16"/>
      <c r="K47" s="47"/>
      <c r="L47" s="112"/>
      <c r="M47" s="3"/>
      <c r="N47" s="158">
        <f>IF(AND(C47&gt;0,E47&lt;&gt;"",E47&lt;&gt;0),IF(E47=P$17,'Step 2 Tractor Cost'!D$45*C47,IF(E47=P$18,'Step 2 Tractor Cost'!F$45*C47,IF(E47=P$19,'Step 2 Tractor Cost'!H$45*C47,IF(E47=P$20,'Step 2 Tractor Cost'!J$45*C47,IF(E47=P$21,'Step 2 Tractor Cost'!L$45*C47,IF(E47=P$22,'Step 2 Tractor Cost'!N$45*C47,0)))))),0)</f>
        <v>0</v>
      </c>
      <c r="O47" s="159">
        <f>IF(AND(C47&gt;0,F47&lt;&gt;"",F47&lt;&gt;0),IF(F47=Q$17,'Step 3B Implement cost'!D$16*C47,IF(F47=Q$18,'Step 3B Implement cost'!F$16*C47,IF(F47=Q$19,'Step 3B Implement cost'!H$16*C47,IF(F47=Q$20,'Step 3B Implement cost'!J$16*C47,IF(F47=Q$21,'Step 3B Implement cost'!L$16*C47,IF(F47=Q$22,'Step 3B Implement cost'!N$16*C47,IF(F47=Q$23,'Step 3B Implement cost'!P$16*C47,IF(F47=Q$24,'Step 3B Implement cost'!R$16*C47,IF(F47=Q$25,'Step 3B Implement cost'!T$16*C47,IF(F47=Q$26,'Step 3B Implement cost'!V$16*C47,IF(F47=Q$27,'Step 3B Implement cost'!X$16*C47,IF(F47=Q$28,'Step 3B Implement cost'!Z$16*C47,0)))))))))))),0)</f>
        <v>0</v>
      </c>
      <c r="P47" s="159"/>
    </row>
    <row r="48" spans="1:19" x14ac:dyDescent="0.25">
      <c r="A48" s="10"/>
      <c r="B48" s="10"/>
      <c r="C48" s="10"/>
      <c r="D48" s="10"/>
      <c r="E48" s="10"/>
      <c r="F48" s="10"/>
      <c r="G48" s="16" t="s">
        <v>200</v>
      </c>
      <c r="H48" s="16"/>
      <c r="I48" s="16"/>
      <c r="J48" s="16"/>
      <c r="K48" s="47"/>
      <c r="L48" s="99"/>
      <c r="M48" s="3"/>
      <c r="N48" s="158">
        <f>IF(AND(C48&gt;0,E48&lt;&gt;"",E48&lt;&gt;0),IF(E48=P$17,'Step 2 Tractor Cost'!D$45*C48,IF(E48=P$18,'Step 2 Tractor Cost'!F$45*C48,IF(E48=P$19,'Step 2 Tractor Cost'!H$45*C48,IF(E48=P$20,'Step 2 Tractor Cost'!J$45*C48,IF(E48=P$21,'Step 2 Tractor Cost'!L$45*C48,IF(E48=P$22,'Step 2 Tractor Cost'!N$45*C48,0)))))),0)</f>
        <v>0</v>
      </c>
      <c r="O48" s="159">
        <f>IF(AND(C48&gt;0,F48&lt;&gt;"",F48&lt;&gt;0),IF(F48=Q$17,'Step 3B Implement cost'!D$16*C48,IF(F48=Q$18,'Step 3B Implement cost'!F$16*C48,IF(F48=Q$19,'Step 3B Implement cost'!H$16*C48,IF(F48=Q$20,'Step 3B Implement cost'!J$16*C48,IF(F48=Q$21,'Step 3B Implement cost'!L$16*C48,IF(F48=Q$22,'Step 3B Implement cost'!N$16*C48,IF(F48=Q$23,'Step 3B Implement cost'!P$16*C48,IF(F48=Q$24,'Step 3B Implement cost'!R$16*C48,IF(F48=Q$25,'Step 3B Implement cost'!T$16*C48,IF(F48=Q$26,'Step 3B Implement cost'!V$16*C48,IF(F48=Q$27,'Step 3B Implement cost'!X$16*C48,IF(F48=Q$28,'Step 3B Implement cost'!Z$16*C48,0)))))))))))),0)</f>
        <v>0</v>
      </c>
      <c r="P48" s="159"/>
    </row>
    <row r="49" spans="1:16" x14ac:dyDescent="0.25">
      <c r="A49" s="10"/>
      <c r="B49" s="10"/>
      <c r="C49" s="10"/>
      <c r="D49" s="10"/>
      <c r="E49" s="10"/>
      <c r="F49" s="10"/>
      <c r="G49" s="16" t="s">
        <v>215</v>
      </c>
      <c r="H49" s="16"/>
      <c r="I49" s="16"/>
      <c r="J49" s="16"/>
      <c r="K49" s="47"/>
      <c r="L49" s="99"/>
      <c r="M49" s="3"/>
      <c r="N49" s="158">
        <f>IF(AND(C49&gt;0,E49&lt;&gt;"",E49&lt;&gt;0),IF(E49=P$17,'Step 2 Tractor Cost'!D$45*C49,IF(E49=P$18,'Step 2 Tractor Cost'!F$45*C49,IF(E49=P$19,'Step 2 Tractor Cost'!H$45*C49,IF(E49=P$20,'Step 2 Tractor Cost'!J$45*C49,IF(E49=P$21,'Step 2 Tractor Cost'!L$45*C49,IF(E49=P$22,'Step 2 Tractor Cost'!N$45*C49,0)))))),0)</f>
        <v>0</v>
      </c>
      <c r="O49" s="159">
        <f>IF(AND(C49&gt;0,F49&lt;&gt;"",F49&lt;&gt;0),IF(F49=Q$17,'Step 3B Implement cost'!D$16*C49,IF(F49=Q$18,'Step 3B Implement cost'!F$16*C49,IF(F49=Q$19,'Step 3B Implement cost'!H$16*C49,IF(F49=Q$20,'Step 3B Implement cost'!J$16*C49,IF(F49=Q$21,'Step 3B Implement cost'!L$16*C49,IF(F49=Q$22,'Step 3B Implement cost'!N$16*C49,IF(F49=Q$23,'Step 3B Implement cost'!P$16*C49,IF(F49=Q$24,'Step 3B Implement cost'!R$16*C49,IF(F49=Q$25,'Step 3B Implement cost'!T$16*C49,IF(F49=Q$26,'Step 3B Implement cost'!V$16*C49,IF(F49=Q$27,'Step 3B Implement cost'!X$16*C49,IF(F49=Q$28,'Step 3B Implement cost'!Z$16*C49,0)))))))))))),0)</f>
        <v>0</v>
      </c>
      <c r="P49" s="159"/>
    </row>
    <row r="50" spans="1:16" ht="15.6" x14ac:dyDescent="0.3">
      <c r="A50" s="18"/>
      <c r="B50" s="18"/>
      <c r="C50" s="18"/>
      <c r="D50" s="18"/>
      <c r="E50" s="18"/>
      <c r="F50" s="18"/>
      <c r="G50" s="16" t="s">
        <v>201</v>
      </c>
      <c r="H50" s="16"/>
      <c r="I50" s="16"/>
      <c r="J50" s="16"/>
      <c r="K50" s="47"/>
      <c r="L50" s="99"/>
      <c r="M50" s="3"/>
      <c r="N50" s="158">
        <f>IF(AND(C50&gt;0,E50&lt;&gt;"",E50&lt;&gt;0),IF(E50=P$17,'Step 2 Tractor Cost'!D$45*C50,IF(E50=P$18,'Step 2 Tractor Cost'!F$45*C50,IF(E50=P$19,'Step 2 Tractor Cost'!H$45*C50,IF(E50=P$20,'Step 2 Tractor Cost'!J$45*C50,IF(E50=P$21,'Step 2 Tractor Cost'!L$45*C50,IF(E50=P$22,'Step 2 Tractor Cost'!N$45*C50,0)))))),0)</f>
        <v>0</v>
      </c>
      <c r="O50" s="159">
        <f>IF(AND(C50&gt;0,F50&lt;&gt;"",F50&lt;&gt;0),IF(F50=Q$17,'Step 3B Implement cost'!D$16*C50,IF(F50=Q$18,'Step 3B Implement cost'!F$16*C50,IF(F50=Q$19,'Step 3B Implement cost'!H$16*C50,IF(F50=Q$20,'Step 3B Implement cost'!J$16*C50,IF(F50=Q$21,'Step 3B Implement cost'!L$16*C50,IF(F50=Q$22,'Step 3B Implement cost'!N$16*C50,IF(F50=Q$23,'Step 3B Implement cost'!P$16*C50,IF(F50=Q$24,'Step 3B Implement cost'!R$16*C50,IF(F50=Q$25,'Step 3B Implement cost'!T$16*C50,IF(F50=Q$26,'Step 3B Implement cost'!V$16*C50,IF(F50=Q$27,'Step 3B Implement cost'!X$16*C50,IF(F50=Q$28,'Step 3B Implement cost'!Z$16*C50,0)))))))))))),0)</f>
        <v>0</v>
      </c>
      <c r="P50" s="159"/>
    </row>
    <row r="51" spans="1:16" ht="15.6" x14ac:dyDescent="0.3">
      <c r="A51" s="18"/>
      <c r="B51" s="11" t="s">
        <v>344</v>
      </c>
      <c r="C51" s="11" t="s">
        <v>547</v>
      </c>
      <c r="D51" s="11" t="s">
        <v>521</v>
      </c>
      <c r="E51" s="11" t="s">
        <v>545</v>
      </c>
      <c r="F51" s="11" t="s">
        <v>516</v>
      </c>
      <c r="G51" s="128" t="s">
        <v>522</v>
      </c>
      <c r="H51" s="16"/>
      <c r="I51" s="128" t="s">
        <v>104</v>
      </c>
      <c r="J51" s="128" t="s">
        <v>523</v>
      </c>
      <c r="K51" s="10"/>
      <c r="L51" s="99"/>
      <c r="M51" s="3"/>
      <c r="N51" s="158">
        <f>IF(AND(C51&gt;0,E51&lt;&gt;"",E51&lt;&gt;0),IF(E51=P$17,'Step 2 Tractor Cost'!D$45*C51,IF(E51=P$18,'Step 2 Tractor Cost'!F$45*C51,IF(E51=P$19,'Step 2 Tractor Cost'!H$45*C51,IF(E51=P$20,'Step 2 Tractor Cost'!J$45*C51,IF(E51=P$21,'Step 2 Tractor Cost'!L$45*C51,IF(E51=P$22,'Step 2 Tractor Cost'!N$45*C51,0)))))),0)</f>
        <v>0</v>
      </c>
      <c r="O51" s="159">
        <f>IF(AND(C51&gt;0,F51&lt;&gt;"",F51&lt;&gt;0),IF(F51=Q$17,'Step 3B Implement cost'!D$16*C51,IF(F51=Q$18,'Step 3B Implement cost'!F$16*C51,IF(F51=Q$19,'Step 3B Implement cost'!H$16*C51,IF(F51=Q$20,'Step 3B Implement cost'!J$16*C51,IF(F51=Q$21,'Step 3B Implement cost'!L$16*C51,IF(F51=Q$22,'Step 3B Implement cost'!N$16*C51,IF(F51=Q$23,'Step 3B Implement cost'!P$16*C51,IF(F51=Q$24,'Step 3B Implement cost'!R$16*C51,IF(F51=Q$25,'Step 3B Implement cost'!T$16*C51,IF(F51=Q$26,'Step 3B Implement cost'!V$16*C51,IF(F51=Q$27,'Step 3B Implement cost'!X$16*C51,IF(F51=Q$28,'Step 3B Implement cost'!Z$16*C51,0)))))))))))),0)</f>
        <v>0</v>
      </c>
      <c r="P51" s="159"/>
    </row>
    <row r="52" spans="1:16" x14ac:dyDescent="0.25">
      <c r="A52" s="15" t="s">
        <v>125</v>
      </c>
      <c r="B52" s="97"/>
      <c r="C52" s="142"/>
      <c r="D52" s="144"/>
      <c r="E52" s="144"/>
      <c r="F52" s="144"/>
      <c r="G52" s="56" t="str">
        <f t="shared" ref="G52:G53" si="6">IF(AND(B52&gt;0,D52&gt;0),B52*D52,"")</f>
        <v/>
      </c>
      <c r="H52" s="55"/>
      <c r="I52" s="56" t="str">
        <f>IF(OR(N52&gt;0,O52&gt;0),(N52+O52),"")</f>
        <v/>
      </c>
      <c r="J52" s="16"/>
      <c r="K52" s="11"/>
      <c r="L52" s="99"/>
      <c r="M52" s="3"/>
      <c r="N52" s="158">
        <f>IF(AND(C52&gt;0,E52&lt;&gt;"",E52&lt;&gt;0),IF(E52=P$17,'Step 2 Tractor Cost'!D$45*C52,IF(E52=P$18,'Step 2 Tractor Cost'!F$45*C52,IF(E52=P$19,'Step 2 Tractor Cost'!H$45*C52,IF(E52=P$20,'Step 2 Tractor Cost'!J$45*C52,IF(E52=P$21,'Step 2 Tractor Cost'!L$45*C52,IF(E52=P$22,'Step 2 Tractor Cost'!N$45*C52,0)))))),0)</f>
        <v>0</v>
      </c>
      <c r="O52" s="159">
        <f>IF(AND(C52&gt;0,F52&lt;&gt;"",F52&lt;&gt;0),IF(F52=Q$17,'Step 3B Implement cost'!D$16*C52,IF(F52=Q$18,'Step 3B Implement cost'!F$16*C52,IF(F52=Q$19,'Step 3B Implement cost'!H$16*C52,IF(F52=Q$20,'Step 3B Implement cost'!J$16*C52,IF(F52=Q$21,'Step 3B Implement cost'!L$16*C52,IF(F52=Q$22,'Step 3B Implement cost'!N$16*C52,IF(F52=Q$23,'Step 3B Implement cost'!P$16*C52,IF(F52=Q$24,'Step 3B Implement cost'!R$16*C52,IF(F52=Q$25,'Step 3B Implement cost'!T$16*C52,IF(F52=Q$26,'Step 3B Implement cost'!V$16*C52,IF(F52=Q$27,'Step 3B Implement cost'!X$16*C52,IF(F52=Q$28,'Step 3B Implement cost'!Z$16*C52,0)))))))))))),0)</f>
        <v>0</v>
      </c>
      <c r="P52" s="159"/>
    </row>
    <row r="53" spans="1:16" x14ac:dyDescent="0.25">
      <c r="A53" s="15" t="s">
        <v>517</v>
      </c>
      <c r="B53" s="97"/>
      <c r="C53" s="97"/>
      <c r="D53" s="98"/>
      <c r="E53" s="98"/>
      <c r="F53" s="98"/>
      <c r="G53" s="54" t="str">
        <f t="shared" si="6"/>
        <v/>
      </c>
      <c r="H53" s="165"/>
      <c r="I53" s="54" t="str">
        <f>IF(OR(N53&gt;0,O53&gt;0),(N53+O53),"")</f>
        <v/>
      </c>
      <c r="J53" s="16"/>
      <c r="K53" s="11"/>
      <c r="L53" s="99"/>
      <c r="M53" s="3"/>
      <c r="N53" s="158">
        <f>IF(AND(C53&gt;0,E53&lt;&gt;"",E53&lt;&gt;0),IF(E53=P$17,'Step 2 Tractor Cost'!D$45*C53,IF(E53=P$18,'Step 2 Tractor Cost'!F$45*C53,IF(E53=P$19,'Step 2 Tractor Cost'!H$45*C53,IF(E53=P$20,'Step 2 Tractor Cost'!J$45*C53,IF(E53=P$21,'Step 2 Tractor Cost'!L$45*C53,IF(E53=P$22,'Step 2 Tractor Cost'!N$45*C53,0)))))),0)</f>
        <v>0</v>
      </c>
      <c r="O53" s="159">
        <f>IF(AND(C53&gt;0,F53&lt;&gt;"",F53&lt;&gt;0),IF(F53=Q$17,'Step 3B Implement cost'!D$16*C53,IF(F53=Q$18,'Step 3B Implement cost'!F$16*C53,IF(F53=Q$19,'Step 3B Implement cost'!H$16*C53,IF(F53=Q$20,'Step 3B Implement cost'!J$16*C53,IF(F53=Q$21,'Step 3B Implement cost'!L$16*C53,IF(F53=Q$22,'Step 3B Implement cost'!N$16*C53,IF(F53=Q$23,'Step 3B Implement cost'!P$16*C53,IF(F53=Q$24,'Step 3B Implement cost'!R$16*C53,IF(F53=Q$25,'Step 3B Implement cost'!T$16*C53,IF(F53=Q$26,'Step 3B Implement cost'!V$16*C53,IF(F53=Q$27,'Step 3B Implement cost'!X$16*C53,IF(F53=Q$28,'Step 3B Implement cost'!Z$16*C53,0)))))))))))),0)</f>
        <v>0</v>
      </c>
      <c r="P53" s="159"/>
    </row>
    <row r="54" spans="1:16" x14ac:dyDescent="0.25">
      <c r="A54" s="15" t="s">
        <v>86</v>
      </c>
      <c r="B54" s="15"/>
      <c r="C54" s="15"/>
      <c r="D54" s="15"/>
      <c r="E54" s="15"/>
      <c r="F54" s="15"/>
      <c r="G54" s="16"/>
      <c r="H54" s="16"/>
      <c r="I54" s="16"/>
      <c r="J54" s="54"/>
      <c r="K54" s="11"/>
      <c r="L54" s="99"/>
      <c r="M54" s="3"/>
      <c r="N54" s="158">
        <f>IF(AND(C54&gt;0,E54&lt;&gt;"",E54&lt;&gt;0),IF(E54=P$17,'Step 2 Tractor Cost'!D$45*C54,IF(E54=P$18,'Step 2 Tractor Cost'!F$45*C54,IF(E54=P$19,'Step 2 Tractor Cost'!H$45*C54,IF(E54=P$20,'Step 2 Tractor Cost'!J$45*C54,IF(E54=P$21,'Step 2 Tractor Cost'!L$45*C54,IF(E54=P$22,'Step 2 Tractor Cost'!N$45*C54,0)))))),0)</f>
        <v>0</v>
      </c>
      <c r="O54" s="159">
        <f>IF(AND(C54&gt;0,F54&lt;&gt;"",F54&lt;&gt;0),IF(F54=Q$17,'Step 3B Implement cost'!D$16*C54,IF(F54=Q$18,'Step 3B Implement cost'!F$16*C54,IF(F54=Q$19,'Step 3B Implement cost'!H$16*C54,IF(F54=Q$20,'Step 3B Implement cost'!J$16*C54,IF(F54=Q$21,'Step 3B Implement cost'!L$16*C54,IF(F54=Q$22,'Step 3B Implement cost'!N$16*C54,IF(F54=Q$23,'Step 3B Implement cost'!P$16*C54,IF(F54=Q$24,'Step 3B Implement cost'!R$16*C54,IF(F54=Q$25,'Step 3B Implement cost'!T$16*C54,IF(F54=Q$26,'Step 3B Implement cost'!V$16*C54,IF(F54=Q$27,'Step 3B Implement cost'!X$16*C54,IF(F54=Q$28,'Step 3B Implement cost'!Z$16*C54,0)))))))))))),0)</f>
        <v>0</v>
      </c>
      <c r="P54" s="159"/>
    </row>
    <row r="55" spans="1:16" ht="14.4" x14ac:dyDescent="0.3">
      <c r="A55" s="14" t="s">
        <v>85</v>
      </c>
      <c r="B55" s="14"/>
      <c r="C55" s="14"/>
      <c r="D55" s="14"/>
      <c r="E55" s="14"/>
      <c r="F55" s="14"/>
      <c r="G55" s="16"/>
      <c r="H55" s="16"/>
      <c r="I55" s="16"/>
      <c r="J55" s="16"/>
      <c r="K55" s="10"/>
      <c r="L55" s="99"/>
      <c r="M55" s="3"/>
      <c r="N55" s="158">
        <f>IF(AND(C55&gt;0,E55&lt;&gt;"",E55&lt;&gt;0),IF(E55=P$17,'Step 2 Tractor Cost'!D$45*C55,IF(E55=P$18,'Step 2 Tractor Cost'!F$45*C55,IF(E55=P$19,'Step 2 Tractor Cost'!H$45*C55,IF(E55=P$20,'Step 2 Tractor Cost'!J$45*C55,IF(E55=P$21,'Step 2 Tractor Cost'!L$45*C55,IF(E55=P$22,'Step 2 Tractor Cost'!N$45*C55,0)))))),0)</f>
        <v>0</v>
      </c>
      <c r="O55" s="159">
        <f>IF(AND(C55&gt;0,F55&lt;&gt;"",F55&lt;&gt;0),IF(F55=Q$17,'Step 3B Implement cost'!D$16*C55,IF(F55=Q$18,'Step 3B Implement cost'!F$16*C55,IF(F55=Q$19,'Step 3B Implement cost'!H$16*C55,IF(F55=Q$20,'Step 3B Implement cost'!J$16*C55,IF(F55=Q$21,'Step 3B Implement cost'!L$16*C55,IF(F55=Q$22,'Step 3B Implement cost'!N$16*C55,IF(F55=Q$23,'Step 3B Implement cost'!P$16*C55,IF(F55=Q$24,'Step 3B Implement cost'!R$16*C55,IF(F55=Q$25,'Step 3B Implement cost'!T$16*C55,IF(F55=Q$26,'Step 3B Implement cost'!V$16*C55,IF(F55=Q$27,'Step 3B Implement cost'!X$16*C55,IF(F55=Q$28,'Step 3B Implement cost'!Z$16*C55,0)))))))))))),0)</f>
        <v>0</v>
      </c>
      <c r="P55" s="159"/>
    </row>
    <row r="56" spans="1:16" x14ac:dyDescent="0.25">
      <c r="A56" s="10" t="s">
        <v>84</v>
      </c>
      <c r="B56" s="54"/>
      <c r="C56" s="56"/>
      <c r="D56" s="143"/>
      <c r="E56" s="143"/>
      <c r="F56" s="143"/>
      <c r="G56" s="56" t="str">
        <f t="shared" ref="G56:G60" si="7">IF(AND(B56&gt;0,D56&gt;0),B56*D56,"")</f>
        <v/>
      </c>
      <c r="H56" s="55"/>
      <c r="I56" s="56" t="str">
        <f>IF(OR(N56&gt;0,O56&gt;0),(N56+O56),"")</f>
        <v/>
      </c>
      <c r="J56" s="16"/>
      <c r="K56" s="11"/>
      <c r="L56" s="99"/>
      <c r="M56" s="3"/>
      <c r="N56" s="158">
        <f>IF(AND(C56&gt;0,E56&lt;&gt;"",E56&lt;&gt;0),IF(E56=P$17,'Step 2 Tractor Cost'!D$45*C56,IF(E56=P$18,'Step 2 Tractor Cost'!F$45*C56,IF(E56=P$19,'Step 2 Tractor Cost'!H$45*C56,IF(E56=P$20,'Step 2 Tractor Cost'!J$45*C56,IF(E56=P$21,'Step 2 Tractor Cost'!L$45*C56,IF(E56=P$22,'Step 2 Tractor Cost'!N$45*C56,0)))))),0)</f>
        <v>0</v>
      </c>
      <c r="O56" s="159">
        <f>IF(AND(C56&gt;0,F56&lt;&gt;"",F56&lt;&gt;0),IF(F56=Q$17,'Step 3B Implement cost'!D$16*C56,IF(F56=Q$18,'Step 3B Implement cost'!F$16*C56,IF(F56=Q$19,'Step 3B Implement cost'!H$16*C56,IF(F56=Q$20,'Step 3B Implement cost'!J$16*C56,IF(F56=Q$21,'Step 3B Implement cost'!L$16*C56,IF(F56=Q$22,'Step 3B Implement cost'!N$16*C56,IF(F56=Q$23,'Step 3B Implement cost'!P$16*C56,IF(F56=Q$24,'Step 3B Implement cost'!R$16*C56,IF(F56=Q$25,'Step 3B Implement cost'!T$16*C56,IF(F56=Q$26,'Step 3B Implement cost'!V$16*C56,IF(F56=Q$27,'Step 3B Implement cost'!X$16*C56,IF(F56=Q$28,'Step 3B Implement cost'!Z$16*C56,0)))))))))))),0)</f>
        <v>0</v>
      </c>
      <c r="P56" s="159"/>
    </row>
    <row r="57" spans="1:16" x14ac:dyDescent="0.25">
      <c r="A57" s="10" t="s">
        <v>83</v>
      </c>
      <c r="B57" s="54"/>
      <c r="C57" s="56"/>
      <c r="D57" s="143"/>
      <c r="E57" s="143"/>
      <c r="F57" s="143"/>
      <c r="G57" s="56" t="str">
        <f t="shared" si="7"/>
        <v/>
      </c>
      <c r="H57" s="55"/>
      <c r="I57" s="56" t="str">
        <f>IF(OR(N57&gt;0,O57&gt;0),(N57+O57),"")</f>
        <v/>
      </c>
      <c r="J57" s="16"/>
      <c r="K57" s="11"/>
      <c r="L57" s="99"/>
      <c r="M57" s="3"/>
      <c r="N57" s="158">
        <f>IF(AND(C57&gt;0,E57&lt;&gt;"",E57&lt;&gt;0),IF(E57=P$17,'Step 2 Tractor Cost'!D$45*C57,IF(E57=P$18,'Step 2 Tractor Cost'!F$45*C57,IF(E57=P$19,'Step 2 Tractor Cost'!H$45*C57,IF(E57=P$20,'Step 2 Tractor Cost'!J$45*C57,IF(E57=P$21,'Step 2 Tractor Cost'!L$45*C57,IF(E57=P$22,'Step 2 Tractor Cost'!N$45*C57,0)))))),0)</f>
        <v>0</v>
      </c>
      <c r="O57" s="159">
        <f>IF(AND(C57&gt;0,F57&lt;&gt;"",F57&lt;&gt;0),IF(F57=Q$17,'Step 3B Implement cost'!D$16*C57,IF(F57=Q$18,'Step 3B Implement cost'!F$16*C57,IF(F57=Q$19,'Step 3B Implement cost'!H$16*C57,IF(F57=Q$20,'Step 3B Implement cost'!J$16*C57,IF(F57=Q$21,'Step 3B Implement cost'!L$16*C57,IF(F57=Q$22,'Step 3B Implement cost'!N$16*C57,IF(F57=Q$23,'Step 3B Implement cost'!P$16*C57,IF(F57=Q$24,'Step 3B Implement cost'!R$16*C57,IF(F57=Q$25,'Step 3B Implement cost'!T$16*C57,IF(F57=Q$26,'Step 3B Implement cost'!V$16*C57,IF(F57=Q$27,'Step 3B Implement cost'!X$16*C57,IF(F57=Q$28,'Step 3B Implement cost'!Z$16*C57,0)))))))))))),0)</f>
        <v>0</v>
      </c>
      <c r="P57" s="159"/>
    </row>
    <row r="58" spans="1:16" x14ac:dyDescent="0.25">
      <c r="A58" s="10" t="s">
        <v>82</v>
      </c>
      <c r="B58" s="54"/>
      <c r="C58" s="56"/>
      <c r="D58" s="143"/>
      <c r="E58" s="143"/>
      <c r="F58" s="143"/>
      <c r="G58" s="56" t="str">
        <f t="shared" si="7"/>
        <v/>
      </c>
      <c r="H58" s="55"/>
      <c r="I58" s="56" t="str">
        <f>IF(OR(N58&gt;0,O58&gt;0),(N58+O58),"")</f>
        <v/>
      </c>
      <c r="J58" s="16"/>
      <c r="K58" s="11"/>
      <c r="L58" s="99"/>
      <c r="M58" s="3"/>
      <c r="N58" s="158">
        <f>IF(AND(C58&gt;0,E58&lt;&gt;"",E58&lt;&gt;0),IF(E58=P$17,'Step 2 Tractor Cost'!D$45*C58,IF(E58=P$18,'Step 2 Tractor Cost'!F$45*C58,IF(E58=P$19,'Step 2 Tractor Cost'!H$45*C58,IF(E58=P$20,'Step 2 Tractor Cost'!J$45*C58,IF(E58=P$21,'Step 2 Tractor Cost'!L$45*C58,IF(E58=P$22,'Step 2 Tractor Cost'!N$45*C58,0)))))),0)</f>
        <v>0</v>
      </c>
      <c r="O58" s="159">
        <f>IF(AND(C58&gt;0,F58&lt;&gt;"",F58&lt;&gt;0),IF(F58=Q$17,'Step 3B Implement cost'!D$16*C58,IF(F58=Q$18,'Step 3B Implement cost'!F$16*C58,IF(F58=Q$19,'Step 3B Implement cost'!H$16*C58,IF(F58=Q$20,'Step 3B Implement cost'!J$16*C58,IF(F58=Q$21,'Step 3B Implement cost'!L$16*C58,IF(F58=Q$22,'Step 3B Implement cost'!N$16*C58,IF(F58=Q$23,'Step 3B Implement cost'!P$16*C58,IF(F58=Q$24,'Step 3B Implement cost'!R$16*C58,IF(F58=Q$25,'Step 3B Implement cost'!T$16*C58,IF(F58=Q$26,'Step 3B Implement cost'!V$16*C58,IF(F58=Q$27,'Step 3B Implement cost'!X$16*C58,IF(F58=Q$28,'Step 3B Implement cost'!Z$16*C58,0)))))))))))),0)</f>
        <v>0</v>
      </c>
      <c r="P58" s="159"/>
    </row>
    <row r="59" spans="1:16" x14ac:dyDescent="0.25">
      <c r="A59" s="10" t="s">
        <v>195</v>
      </c>
      <c r="B59" s="54"/>
      <c r="C59" s="56"/>
      <c r="D59" s="143"/>
      <c r="E59" s="143"/>
      <c r="F59" s="143"/>
      <c r="G59" s="56" t="str">
        <f t="shared" si="7"/>
        <v/>
      </c>
      <c r="H59" s="55"/>
      <c r="I59" s="56" t="str">
        <f>IF(OR(N59&gt;0,O59&gt;0),(N59+O59),"")</f>
        <v/>
      </c>
      <c r="J59" s="56"/>
      <c r="K59" s="11"/>
      <c r="L59" s="99"/>
      <c r="M59" s="3"/>
      <c r="N59" s="158">
        <f>IF(AND(C59&gt;0,E59&lt;&gt;"",E59&lt;&gt;0),IF(E59=P$17,'Step 2 Tractor Cost'!D$45*C59,IF(E59=P$18,'Step 2 Tractor Cost'!F$45*C59,IF(E59=P$19,'Step 2 Tractor Cost'!H$45*C59,IF(E59=P$20,'Step 2 Tractor Cost'!J$45*C59,IF(E59=P$21,'Step 2 Tractor Cost'!L$45*C59,IF(E59=P$22,'Step 2 Tractor Cost'!N$45*C59,0)))))),0)</f>
        <v>0</v>
      </c>
      <c r="O59" s="159">
        <f>IF(AND(C59&gt;0,F59&lt;&gt;"",F59&lt;&gt;0),IF(F59=Q$17,'Step 3B Implement cost'!D$16*C59,IF(F59=Q$18,'Step 3B Implement cost'!F$16*C59,IF(F59=Q$19,'Step 3B Implement cost'!H$16*C59,IF(F59=Q$20,'Step 3B Implement cost'!J$16*C59,IF(F59=Q$21,'Step 3B Implement cost'!L$16*C59,IF(F59=Q$22,'Step 3B Implement cost'!N$16*C59,IF(F59=Q$23,'Step 3B Implement cost'!P$16*C59,IF(F59=Q$24,'Step 3B Implement cost'!R$16*C59,IF(F59=Q$25,'Step 3B Implement cost'!T$16*C59,IF(F59=Q$26,'Step 3B Implement cost'!V$16*C59,IF(F59=Q$27,'Step 3B Implement cost'!X$16*C59,IF(F59=Q$28,'Step 3B Implement cost'!Z$16*C59,0)))))))))))),0)</f>
        <v>0</v>
      </c>
      <c r="P59" s="159"/>
    </row>
    <row r="60" spans="1:16" x14ac:dyDescent="0.25">
      <c r="A60" s="10" t="s">
        <v>81</v>
      </c>
      <c r="B60" s="54"/>
      <c r="C60" s="54"/>
      <c r="D60" s="47"/>
      <c r="E60" s="47"/>
      <c r="F60" s="47"/>
      <c r="G60" s="54" t="str">
        <f t="shared" si="7"/>
        <v/>
      </c>
      <c r="H60" s="55"/>
      <c r="I60" s="54" t="str">
        <f>IF(OR(N60&gt;0,O60&gt;0),(N60+O60),"")</f>
        <v/>
      </c>
      <c r="J60" s="54"/>
      <c r="K60" s="11"/>
      <c r="L60" s="99"/>
      <c r="M60" s="3"/>
      <c r="N60" s="158">
        <f>IF(AND(C60&gt;0,E60&lt;&gt;"",E60&lt;&gt;0),IF(E60=P$17,'Step 2 Tractor Cost'!D$45*C60,IF(E60=P$18,'Step 2 Tractor Cost'!F$45*C60,IF(E60=P$19,'Step 2 Tractor Cost'!H$45*C60,IF(E60=P$20,'Step 2 Tractor Cost'!J$45*C60,IF(E60=P$21,'Step 2 Tractor Cost'!L$45*C60,IF(E60=P$22,'Step 2 Tractor Cost'!N$45*C60,0)))))),0)</f>
        <v>0</v>
      </c>
      <c r="O60" s="159">
        <f>IF(AND(C60&gt;0,F60&lt;&gt;"",F60&lt;&gt;0),IF(F60=Q$17,'Step 3B Implement cost'!D$16*C60,IF(F60=Q$18,'Step 3B Implement cost'!F$16*C60,IF(F60=Q$19,'Step 3B Implement cost'!H$16*C60,IF(F60=Q$20,'Step 3B Implement cost'!J$16*C60,IF(F60=Q$21,'Step 3B Implement cost'!L$16*C60,IF(F60=Q$22,'Step 3B Implement cost'!N$16*C60,IF(F60=Q$23,'Step 3B Implement cost'!P$16*C60,IF(F60=Q$24,'Step 3B Implement cost'!R$16*C60,IF(F60=Q$25,'Step 3B Implement cost'!T$16*C60,IF(F60=Q$26,'Step 3B Implement cost'!V$16*C60,IF(F60=Q$27,'Step 3B Implement cost'!X$16*C60,IF(F60=Q$28,'Step 3B Implement cost'!Z$16*C60,0)))))))))))),0)</f>
        <v>0</v>
      </c>
      <c r="P60" s="159"/>
    </row>
    <row r="61" spans="1:16" x14ac:dyDescent="0.25">
      <c r="A61" s="10"/>
      <c r="B61" s="10"/>
      <c r="C61" s="10"/>
      <c r="D61" s="10"/>
      <c r="E61" s="10"/>
      <c r="F61" s="10"/>
      <c r="G61" s="16"/>
      <c r="H61" s="16"/>
      <c r="I61" s="16"/>
      <c r="J61" s="16"/>
      <c r="K61" s="10"/>
      <c r="L61" s="99"/>
      <c r="M61" s="3"/>
    </row>
    <row r="62" spans="1:16" x14ac:dyDescent="0.25">
      <c r="A62" s="10"/>
      <c r="B62" s="10"/>
      <c r="C62" s="10"/>
      <c r="D62" s="10"/>
      <c r="E62" s="10"/>
      <c r="F62" s="10"/>
      <c r="G62" s="16"/>
      <c r="H62" s="16"/>
      <c r="I62" s="16"/>
      <c r="J62" s="16"/>
      <c r="K62" s="10"/>
      <c r="L62" s="99"/>
      <c r="M62" s="3"/>
    </row>
    <row r="63" spans="1:16" x14ac:dyDescent="0.25">
      <c r="A63" s="10" t="s">
        <v>196</v>
      </c>
      <c r="B63" s="10"/>
      <c r="C63" s="10"/>
      <c r="D63" s="10"/>
      <c r="E63" s="10"/>
      <c r="F63" s="10"/>
      <c r="G63" s="49">
        <f>SUM(G44,G52,G53,G56:G60)</f>
        <v>0</v>
      </c>
      <c r="H63" s="52">
        <f>SUM(I44,I52,I53,I56:I60)</f>
        <v>0</v>
      </c>
      <c r="I63" s="49">
        <f>SUM(I44,I54,I59:J60)</f>
        <v>0</v>
      </c>
      <c r="J63" s="49">
        <f>SUM(J44,J54,J59:J60)</f>
        <v>0</v>
      </c>
      <c r="K63" s="99" t="s">
        <v>197</v>
      </c>
      <c r="L63" s="51">
        <f xml:space="preserve"> G63+I63+J63</f>
        <v>0</v>
      </c>
      <c r="M63" s="3"/>
    </row>
    <row r="64" spans="1:16" x14ac:dyDescent="0.25">
      <c r="A64" s="10"/>
      <c r="B64" s="10"/>
      <c r="C64" s="10"/>
      <c r="D64" s="10"/>
      <c r="E64" s="10"/>
      <c r="F64" s="10"/>
      <c r="G64" s="110" t="s">
        <v>278</v>
      </c>
      <c r="H64" s="110" t="s">
        <v>273</v>
      </c>
      <c r="I64" s="110" t="s">
        <v>543</v>
      </c>
      <c r="J64" s="110" t="s">
        <v>279</v>
      </c>
      <c r="K64" s="10"/>
      <c r="L64" s="111" t="s">
        <v>280</v>
      </c>
      <c r="M64" s="3"/>
    </row>
    <row r="65" spans="1:13" x14ac:dyDescent="0.25">
      <c r="A65" s="10"/>
      <c r="B65" s="10"/>
      <c r="C65" s="10"/>
      <c r="D65" s="10"/>
      <c r="E65" s="10"/>
      <c r="F65" s="16"/>
      <c r="G65" s="16"/>
      <c r="H65" s="16"/>
      <c r="I65" s="16"/>
      <c r="J65" s="10"/>
      <c r="K65" s="99"/>
      <c r="L65" s="99"/>
      <c r="M65" s="3"/>
    </row>
    <row r="66" spans="1:13" ht="13.8" x14ac:dyDescent="0.25">
      <c r="A66" s="19" t="s">
        <v>79</v>
      </c>
      <c r="B66" s="19"/>
      <c r="C66" s="11"/>
      <c r="D66" s="11" t="s">
        <v>542</v>
      </c>
      <c r="E66" s="11" t="s">
        <v>531</v>
      </c>
      <c r="F66" s="11" t="s">
        <v>204</v>
      </c>
      <c r="G66" s="11" t="s">
        <v>544</v>
      </c>
      <c r="H66" s="15" t="s">
        <v>202</v>
      </c>
      <c r="I66" s="10" t="s">
        <v>203</v>
      </c>
      <c r="J66" s="10"/>
      <c r="K66" s="99"/>
      <c r="L66" s="99"/>
      <c r="M66" s="3"/>
    </row>
    <row r="67" spans="1:13" x14ac:dyDescent="0.25">
      <c r="A67" s="10" t="s">
        <v>528</v>
      </c>
      <c r="B67" s="10"/>
      <c r="C67" s="10"/>
      <c r="D67" s="54"/>
      <c r="E67" s="54"/>
      <c r="F67" s="149"/>
      <c r="G67" s="149"/>
      <c r="H67" s="56"/>
      <c r="I67" s="49">
        <f>(F67*G67)+(D67*E67)</f>
        <v>0</v>
      </c>
      <c r="J67" s="10"/>
      <c r="K67" s="99"/>
      <c r="L67" s="99"/>
      <c r="M67" s="3"/>
    </row>
    <row r="68" spans="1:13" x14ac:dyDescent="0.25">
      <c r="A68" s="10" t="s">
        <v>529</v>
      </c>
      <c r="B68" s="10"/>
      <c r="C68" s="10"/>
      <c r="D68" s="54"/>
      <c r="E68" s="54"/>
      <c r="F68" s="150"/>
      <c r="G68" s="150"/>
      <c r="H68" s="56"/>
      <c r="I68" s="49">
        <f t="shared" ref="I68:I71" si="8">(F68*G68)+(D68*E68)</f>
        <v>0</v>
      </c>
      <c r="J68" s="10"/>
      <c r="K68" s="99"/>
      <c r="L68" s="99"/>
      <c r="M68" s="3"/>
    </row>
    <row r="69" spans="1:13" x14ac:dyDescent="0.25">
      <c r="A69" s="15" t="s">
        <v>524</v>
      </c>
      <c r="B69" s="15"/>
      <c r="C69" s="15"/>
      <c r="D69" s="97"/>
      <c r="E69" s="97"/>
      <c r="F69" s="150"/>
      <c r="G69" s="150"/>
      <c r="H69" s="56"/>
      <c r="I69" s="49">
        <f t="shared" si="8"/>
        <v>0</v>
      </c>
      <c r="J69" s="10"/>
      <c r="K69" s="99"/>
      <c r="L69" s="99"/>
      <c r="M69" s="3"/>
    </row>
    <row r="70" spans="1:13" x14ac:dyDescent="0.25">
      <c r="A70" s="15" t="s">
        <v>525</v>
      </c>
      <c r="B70" s="15"/>
      <c r="C70" s="15"/>
      <c r="D70" s="97"/>
      <c r="E70" s="97"/>
      <c r="F70" s="149"/>
      <c r="G70" s="149"/>
      <c r="H70" s="56"/>
      <c r="I70" s="49">
        <f t="shared" si="8"/>
        <v>0</v>
      </c>
      <c r="J70" s="10"/>
      <c r="K70" s="99"/>
      <c r="L70" s="99"/>
      <c r="M70" s="3"/>
    </row>
    <row r="71" spans="1:13" x14ac:dyDescent="0.25">
      <c r="A71" s="10" t="s">
        <v>526</v>
      </c>
      <c r="B71" s="10"/>
      <c r="C71" s="10"/>
      <c r="D71" s="54"/>
      <c r="E71" s="54"/>
      <c r="F71" s="54"/>
      <c r="G71" s="54"/>
      <c r="H71" s="54"/>
      <c r="I71" s="49">
        <f t="shared" si="8"/>
        <v>0</v>
      </c>
      <c r="J71" s="10"/>
      <c r="K71" s="99"/>
      <c r="L71" s="99"/>
      <c r="M71" s="3"/>
    </row>
    <row r="72" spans="1:13" x14ac:dyDescent="0.25">
      <c r="A72" s="21" t="s">
        <v>532</v>
      </c>
      <c r="B72" s="10"/>
      <c r="C72" s="10"/>
      <c r="D72" s="49">
        <f>SUM(D67:D71)</f>
        <v>0</v>
      </c>
      <c r="E72" s="152"/>
      <c r="F72" s="16"/>
      <c r="G72" s="16"/>
      <c r="H72" s="16"/>
      <c r="I72" s="151"/>
      <c r="J72" s="10"/>
      <c r="K72" s="99"/>
      <c r="L72" s="99"/>
      <c r="M72" s="3"/>
    </row>
    <row r="73" spans="1:13" x14ac:dyDescent="0.25">
      <c r="A73" s="21" t="s">
        <v>527</v>
      </c>
      <c r="B73" s="10"/>
      <c r="C73" s="10"/>
      <c r="D73" s="10"/>
      <c r="E73" s="10"/>
      <c r="F73" s="49">
        <f>SUM(F67:F71)</f>
        <v>0</v>
      </c>
      <c r="G73" s="16"/>
      <c r="H73" s="16"/>
      <c r="I73" s="16"/>
      <c r="J73" s="10"/>
      <c r="K73" s="99"/>
      <c r="L73" s="99"/>
      <c r="M73" s="3"/>
    </row>
    <row r="74" spans="1:13" ht="13.8" x14ac:dyDescent="0.25">
      <c r="A74" s="19" t="s">
        <v>530</v>
      </c>
      <c r="B74" s="19"/>
      <c r="C74" s="19"/>
      <c r="D74" s="19"/>
      <c r="E74" s="19"/>
      <c r="F74" s="16"/>
      <c r="G74" s="16"/>
      <c r="H74" s="16"/>
      <c r="I74" s="49">
        <f>SUM(I67:I71)</f>
        <v>0</v>
      </c>
      <c r="J74" s="10"/>
      <c r="K74" s="99"/>
      <c r="L74" s="99"/>
      <c r="M74" s="3"/>
    </row>
    <row r="75" spans="1:13" ht="15.6" x14ac:dyDescent="0.3">
      <c r="A75" s="20"/>
      <c r="B75" s="20"/>
      <c r="C75" s="20"/>
      <c r="D75" s="20"/>
      <c r="E75" s="20"/>
      <c r="F75" s="16"/>
      <c r="G75" s="16"/>
      <c r="H75" s="16"/>
      <c r="I75" s="16"/>
      <c r="J75" s="10"/>
      <c r="K75" s="99"/>
      <c r="L75" s="99"/>
      <c r="M75" s="3"/>
    </row>
    <row r="76" spans="1:13" x14ac:dyDescent="0.25">
      <c r="A76" s="10"/>
      <c r="B76" s="10"/>
      <c r="C76" s="10"/>
      <c r="D76" s="10"/>
      <c r="E76" s="10"/>
      <c r="F76" s="16"/>
      <c r="G76" s="16"/>
      <c r="H76" s="16"/>
      <c r="I76" s="16"/>
      <c r="J76" s="10"/>
      <c r="K76" s="99"/>
      <c r="L76" s="99"/>
      <c r="M76" s="3"/>
    </row>
    <row r="77" spans="1:13" ht="13.8" x14ac:dyDescent="0.25">
      <c r="A77" s="19" t="s">
        <v>277</v>
      </c>
      <c r="B77" s="19"/>
      <c r="C77" s="19"/>
      <c r="D77" s="19"/>
      <c r="E77" s="19"/>
      <c r="F77" s="19"/>
      <c r="G77" s="16"/>
      <c r="H77" s="16"/>
      <c r="I77" s="16"/>
      <c r="J77" s="16"/>
      <c r="K77" s="10"/>
      <c r="L77" s="99"/>
      <c r="M77" s="3"/>
    </row>
    <row r="78" spans="1:13" x14ac:dyDescent="0.25">
      <c r="A78" s="10" t="s">
        <v>198</v>
      </c>
      <c r="B78" s="10"/>
      <c r="C78" s="10"/>
      <c r="D78" s="10"/>
      <c r="E78" s="10"/>
      <c r="F78" s="10"/>
      <c r="G78" s="53">
        <f>I74-L63</f>
        <v>0</v>
      </c>
      <c r="H78" s="16"/>
      <c r="I78" s="128" t="s">
        <v>509</v>
      </c>
      <c r="J78" s="10"/>
      <c r="K78" s="10"/>
      <c r="L78" s="99"/>
      <c r="M78" s="3"/>
    </row>
    <row r="79" spans="1:13" x14ac:dyDescent="0.25">
      <c r="A79" s="10"/>
      <c r="B79" s="10"/>
      <c r="C79" s="10"/>
      <c r="D79" s="10"/>
      <c r="E79" s="10"/>
      <c r="F79" s="10"/>
      <c r="G79" s="16"/>
      <c r="H79" s="16"/>
      <c r="I79" s="16"/>
      <c r="J79" s="10"/>
      <c r="K79" s="10"/>
      <c r="L79" s="99"/>
      <c r="M79" s="3"/>
    </row>
    <row r="80" spans="1:13" ht="13.8" x14ac:dyDescent="0.25">
      <c r="A80" s="19" t="s">
        <v>533</v>
      </c>
      <c r="B80" s="15"/>
      <c r="C80" s="15"/>
      <c r="D80" s="15"/>
      <c r="E80" s="15"/>
      <c r="F80" s="15"/>
      <c r="G80" s="162" t="str">
        <f>IF(OR(ISERROR(G78),NOT(B7&gt;0)),"",G78/B7)</f>
        <v/>
      </c>
      <c r="H80" s="16"/>
      <c r="I80" s="128" t="s">
        <v>510</v>
      </c>
      <c r="J80" s="10"/>
      <c r="K80" s="10"/>
      <c r="L80" s="99"/>
      <c r="M80" s="3"/>
    </row>
    <row r="81" spans="1:13" ht="13.8" x14ac:dyDescent="0.25">
      <c r="A81" s="19"/>
      <c r="B81" s="15"/>
      <c r="C81" s="15"/>
      <c r="D81" s="15"/>
      <c r="E81" s="15"/>
      <c r="F81" s="15"/>
      <c r="G81" s="16"/>
      <c r="H81" s="16"/>
      <c r="I81" s="128"/>
      <c r="J81" s="10"/>
      <c r="K81" s="10"/>
      <c r="L81" s="99"/>
      <c r="M81" s="3"/>
    </row>
    <row r="82" spans="1:13" x14ac:dyDescent="0.25">
      <c r="A82" s="60"/>
      <c r="B82" s="60"/>
      <c r="C82" s="60"/>
      <c r="D82" s="60"/>
      <c r="E82" s="60"/>
      <c r="F82" s="60"/>
      <c r="G82" s="61"/>
      <c r="H82" s="61"/>
      <c r="I82" s="61"/>
      <c r="J82" s="62"/>
      <c r="K82" s="62"/>
      <c r="L82" s="114"/>
      <c r="M82" s="3"/>
    </row>
    <row r="83" spans="1:13" ht="14.4" x14ac:dyDescent="0.3">
      <c r="A83" s="21" t="s">
        <v>199</v>
      </c>
      <c r="B83" s="21"/>
      <c r="C83" s="21"/>
      <c r="D83" s="21"/>
      <c r="E83" s="21"/>
      <c r="F83" s="21"/>
      <c r="G83" s="163">
        <f>IF(OR(ISERROR('Step 4A Overhead expenses'!E44),ISBLANK('Step 4A Overhead expenses'!E44)),0,'Step 4A Overhead expenses'!E44)</f>
        <v>0</v>
      </c>
      <c r="H83" s="16"/>
      <c r="I83" s="140" t="s">
        <v>512</v>
      </c>
      <c r="J83" s="10"/>
      <c r="K83" s="10"/>
      <c r="L83" s="99"/>
      <c r="M83" s="3"/>
    </row>
    <row r="84" spans="1:13" ht="14.4" x14ac:dyDescent="0.3">
      <c r="A84" s="21" t="s">
        <v>403</v>
      </c>
      <c r="B84" s="21"/>
      <c r="C84" s="21"/>
      <c r="D84" s="21"/>
      <c r="E84" s="21"/>
      <c r="F84" s="21"/>
      <c r="G84" s="163">
        <f>IF(OR(ISERROR('Step 4C Marketing worksheet'!E59),ISBLANK('Step 4C Marketing worksheet'!E59)),0,'Step 4C Marketing worksheet'!E59)</f>
        <v>0</v>
      </c>
      <c r="H84" s="10"/>
      <c r="I84" s="15" t="s">
        <v>511</v>
      </c>
      <c r="J84" s="10"/>
      <c r="K84" s="10"/>
      <c r="L84" s="99"/>
      <c r="M84" s="3"/>
    </row>
    <row r="85" spans="1:13" x14ac:dyDescent="0.25">
      <c r="A85" s="10"/>
      <c r="B85" s="10"/>
      <c r="C85" s="10"/>
      <c r="D85" s="10"/>
      <c r="E85" s="10"/>
      <c r="F85" s="10"/>
      <c r="G85" s="10"/>
      <c r="H85" s="10"/>
      <c r="I85" s="10"/>
      <c r="J85" s="10"/>
      <c r="K85" s="10"/>
      <c r="L85" s="99"/>
      <c r="M85" s="3"/>
    </row>
    <row r="86" spans="1:13" ht="13.8" x14ac:dyDescent="0.25">
      <c r="A86" s="19" t="s">
        <v>513</v>
      </c>
      <c r="B86" s="19"/>
      <c r="C86" s="19"/>
      <c r="D86" s="19"/>
      <c r="E86" s="19"/>
      <c r="F86" s="19"/>
      <c r="G86" s="49" t="str">
        <f>IF(AND(NOT(G80=""),NOT(G83=""),NOT(G84="")),G80-(G83+G84),"")</f>
        <v/>
      </c>
      <c r="H86" s="10"/>
      <c r="I86" s="10"/>
      <c r="J86" s="10"/>
      <c r="K86" s="10"/>
      <c r="L86" s="99"/>
      <c r="M86" s="3"/>
    </row>
    <row r="87" spans="1:13" x14ac:dyDescent="0.25">
      <c r="A87" s="99"/>
      <c r="B87" s="99"/>
      <c r="C87" s="99"/>
      <c r="D87" s="99"/>
      <c r="E87" s="99"/>
      <c r="F87" s="99"/>
      <c r="G87" s="99"/>
      <c r="H87" s="99"/>
      <c r="I87" s="99"/>
      <c r="J87" s="99"/>
      <c r="K87" s="99"/>
      <c r="L87" s="99"/>
    </row>
  </sheetData>
  <sheetProtection sheet="1" objects="1" scenarios="1"/>
  <dataValidations count="3">
    <dataValidation type="list" allowBlank="1" showInputMessage="1" showErrorMessage="1" sqref="D29 D27 D32:D43 D56:D60 D52:D53 D17:D24">
      <formula1>$K$7:$K$10</formula1>
    </dataValidation>
    <dataValidation type="list" allowBlank="1" showInputMessage="1" showErrorMessage="1" sqref="E17:E24 E27 E29 E32:E43 E52:E53 E56:E60">
      <formula1>$P$17:$P$23</formula1>
    </dataValidation>
    <dataValidation type="list" allowBlank="1" showInputMessage="1" showErrorMessage="1" sqref="F17:F24 F27 F29 F32:F43 F52:F53 F56:F60">
      <formula1>$Q$17:$Q$29</formula1>
    </dataValidation>
  </dataValidations>
  <pageMargins left="0.25" right="0.25" top="0.75" bottom="0.5" header="0.5" footer="0.5"/>
  <pageSetup fitToHeight="2" orientation="portrait" horizontalDpi="4294967293" verticalDpi="0" r:id="rId1"/>
  <headerFooter alignWithMargins="0">
    <oddHeader>&amp;CNOFA Organic Crop Cost of Production Project 2015</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7"/>
  <sheetViews>
    <sheetView topLeftCell="A57" zoomScaleNormal="100" workbookViewId="0">
      <selection activeCell="G26" sqref="G26"/>
    </sheetView>
  </sheetViews>
  <sheetFormatPr defaultColWidth="8.88671875" defaultRowHeight="13.2" x14ac:dyDescent="0.25"/>
  <cols>
    <col min="1" max="1" width="24.44140625" style="102" customWidth="1"/>
    <col min="2" max="2" width="8" style="102" customWidth="1"/>
    <col min="3" max="4" width="7.109375" style="102" customWidth="1"/>
    <col min="5" max="5" width="7.44140625" style="102" customWidth="1"/>
    <col min="6" max="6" width="8" style="102" customWidth="1"/>
    <col min="7" max="7" width="10.5546875" style="102" customWidth="1"/>
    <col min="8" max="8" width="9.109375" style="102" hidden="1" customWidth="1"/>
    <col min="9" max="9" width="12.109375" style="102" customWidth="1"/>
    <col min="10" max="10" width="12.5546875" style="102" customWidth="1"/>
    <col min="11" max="11" width="13.6640625" style="102" customWidth="1"/>
    <col min="12" max="12" width="14.5546875" style="102" customWidth="1"/>
    <col min="13" max="13" width="8.88671875" style="102" customWidth="1"/>
    <col min="14" max="14" width="0.5546875" style="156" customWidth="1"/>
    <col min="15" max="17" width="0.6640625" style="102" customWidth="1"/>
    <col min="18" max="16384" width="8.88671875" style="102"/>
  </cols>
  <sheetData>
    <row r="1" spans="1:14" x14ac:dyDescent="0.25">
      <c r="A1" s="99"/>
      <c r="B1" s="99"/>
      <c r="C1" s="99"/>
      <c r="D1" s="99"/>
      <c r="E1" s="99"/>
      <c r="F1" s="99"/>
      <c r="G1" s="99"/>
      <c r="H1" s="99"/>
      <c r="I1" s="99"/>
      <c r="J1" s="99"/>
      <c r="K1" s="99"/>
      <c r="L1" s="99"/>
    </row>
    <row r="2" spans="1:14" ht="13.8" x14ac:dyDescent="0.3">
      <c r="A2" s="99" t="s">
        <v>236</v>
      </c>
      <c r="B2" s="100"/>
      <c r="C2" s="145"/>
      <c r="D2" s="145"/>
      <c r="E2" s="101"/>
      <c r="F2" s="105"/>
      <c r="G2" s="105"/>
      <c r="H2" s="105"/>
      <c r="I2" s="105"/>
      <c r="J2" s="99"/>
      <c r="K2" s="99"/>
      <c r="L2" s="99" t="s">
        <v>478</v>
      </c>
    </row>
    <row r="3" spans="1:14" ht="13.2" customHeight="1" x14ac:dyDescent="0.25">
      <c r="A3" s="99"/>
      <c r="B3" s="99"/>
      <c r="C3" s="99"/>
      <c r="D3" s="99"/>
      <c r="E3" s="99"/>
      <c r="F3" s="99"/>
      <c r="G3" s="99"/>
      <c r="H3" s="99"/>
      <c r="I3" s="99"/>
      <c r="J3" s="99"/>
      <c r="K3" s="99"/>
      <c r="L3" s="99"/>
    </row>
    <row r="4" spans="1:14" ht="17.399999999999999" x14ac:dyDescent="0.3">
      <c r="A4" s="103" t="s">
        <v>157</v>
      </c>
      <c r="B4" s="146"/>
      <c r="C4" s="148"/>
      <c r="D4" s="148"/>
      <c r="E4" s="147"/>
      <c r="F4" s="105"/>
      <c r="G4" s="105"/>
      <c r="H4" s="105"/>
      <c r="I4" s="105"/>
      <c r="J4" s="99" t="s">
        <v>158</v>
      </c>
      <c r="K4" s="155"/>
      <c r="L4" s="99"/>
    </row>
    <row r="5" spans="1:14" ht="14.4" customHeight="1" x14ac:dyDescent="0.25">
      <c r="A5" s="99"/>
      <c r="B5" s="99"/>
      <c r="C5" s="99"/>
      <c r="D5" s="99"/>
      <c r="E5" s="99"/>
      <c r="F5" s="99"/>
      <c r="G5" s="99"/>
      <c r="H5" s="99"/>
      <c r="I5" s="99"/>
      <c r="J5" s="99"/>
      <c r="K5" s="99"/>
      <c r="L5" s="99"/>
    </row>
    <row r="6" spans="1:14" hidden="1" x14ac:dyDescent="0.25">
      <c r="A6" s="99"/>
      <c r="B6" s="99"/>
      <c r="C6" s="99"/>
      <c r="D6" s="99"/>
      <c r="E6" s="99"/>
      <c r="F6" s="99"/>
      <c r="G6" s="99"/>
      <c r="H6" s="99"/>
      <c r="I6" s="99"/>
      <c r="J6" s="99"/>
      <c r="K6" s="99"/>
      <c r="L6" s="99"/>
    </row>
    <row r="7" spans="1:14" ht="13.95" customHeight="1" x14ac:dyDescent="0.35">
      <c r="A7" s="10" t="s">
        <v>185</v>
      </c>
      <c r="B7" s="168"/>
      <c r="C7" s="167"/>
      <c r="D7" s="99" t="s">
        <v>534</v>
      </c>
      <c r="E7" s="99"/>
      <c r="F7" s="99"/>
      <c r="G7" s="99"/>
      <c r="H7" s="99"/>
      <c r="I7" s="99"/>
      <c r="J7" s="10" t="s">
        <v>182</v>
      </c>
      <c r="K7" s="98"/>
      <c r="L7" s="104" t="s">
        <v>548</v>
      </c>
      <c r="M7" s="3"/>
      <c r="N7" s="157"/>
    </row>
    <row r="8" spans="1:14" x14ac:dyDescent="0.25">
      <c r="A8" s="10"/>
      <c r="B8" s="10"/>
      <c r="C8" s="10"/>
      <c r="D8" s="10"/>
      <c r="E8" s="10"/>
      <c r="F8" s="10"/>
      <c r="G8" s="10"/>
      <c r="H8" s="10"/>
      <c r="I8" s="11"/>
      <c r="J8" s="10"/>
      <c r="K8" s="98"/>
      <c r="L8" s="104" t="s">
        <v>184</v>
      </c>
      <c r="M8" s="3"/>
    </row>
    <row r="9" spans="1:14" x14ac:dyDescent="0.25">
      <c r="A9" s="10" t="s">
        <v>186</v>
      </c>
      <c r="B9" s="45"/>
      <c r="C9" s="48"/>
      <c r="D9" s="48"/>
      <c r="E9" s="46"/>
      <c r="F9" s="99"/>
      <c r="G9" s="99"/>
      <c r="H9" s="99"/>
      <c r="I9" s="99"/>
      <c r="J9" s="10"/>
      <c r="K9" s="98"/>
      <c r="L9" s="104" t="s">
        <v>183</v>
      </c>
      <c r="M9" s="3"/>
    </row>
    <row r="10" spans="1:14" x14ac:dyDescent="0.25">
      <c r="A10" s="10" t="s">
        <v>159</v>
      </c>
      <c r="B10" s="47"/>
      <c r="C10" s="10"/>
      <c r="D10" s="10"/>
      <c r="E10" s="10"/>
      <c r="F10" s="99"/>
      <c r="G10" s="99"/>
      <c r="H10" s="10"/>
      <c r="I10" s="10"/>
      <c r="J10" s="10"/>
      <c r="K10" s="10"/>
      <c r="L10" s="105"/>
      <c r="M10" s="3"/>
    </row>
    <row r="11" spans="1:14" x14ac:dyDescent="0.25">
      <c r="A11" s="10" t="s">
        <v>187</v>
      </c>
      <c r="B11" s="47"/>
      <c r="C11" s="10"/>
      <c r="D11" s="10"/>
      <c r="E11" s="10"/>
      <c r="F11" s="10"/>
      <c r="G11" s="10"/>
      <c r="H11" s="10"/>
      <c r="I11" s="105" t="s">
        <v>518</v>
      </c>
      <c r="J11" s="99"/>
      <c r="K11" s="155"/>
      <c r="L11" s="105"/>
      <c r="M11" s="3"/>
    </row>
    <row r="12" spans="1:14" x14ac:dyDescent="0.25">
      <c r="A12" s="10" t="s">
        <v>188</v>
      </c>
      <c r="B12" s="47"/>
      <c r="C12" s="10"/>
      <c r="D12" s="10"/>
      <c r="E12" s="10"/>
      <c r="F12" s="10"/>
      <c r="G12" s="10"/>
      <c r="H12" s="10"/>
      <c r="I12" s="105" t="s">
        <v>519</v>
      </c>
      <c r="J12" s="99"/>
      <c r="K12" s="100"/>
      <c r="L12" s="101"/>
      <c r="M12" s="3"/>
    </row>
    <row r="13" spans="1:14" ht="14.4" customHeight="1" x14ac:dyDescent="0.25">
      <c r="A13" s="10"/>
      <c r="B13" s="10"/>
      <c r="C13" s="10"/>
      <c r="D13" s="10"/>
      <c r="E13" s="10"/>
      <c r="F13" s="10"/>
      <c r="G13" s="10"/>
      <c r="H13" s="10"/>
      <c r="I13" s="10"/>
      <c r="J13" s="10"/>
      <c r="K13" s="10"/>
      <c r="L13" s="105"/>
      <c r="M13" s="3"/>
    </row>
    <row r="14" spans="1:14" ht="16.2" customHeight="1" x14ac:dyDescent="0.35">
      <c r="A14" s="12" t="s">
        <v>189</v>
      </c>
      <c r="B14" s="10" t="s">
        <v>520</v>
      </c>
      <c r="C14" s="21"/>
      <c r="D14" s="21"/>
      <c r="E14" s="21"/>
      <c r="F14" s="12"/>
      <c r="G14" s="10"/>
      <c r="H14" s="10"/>
      <c r="I14" s="10"/>
      <c r="J14" s="10"/>
      <c r="K14" s="13"/>
      <c r="L14" s="105"/>
      <c r="M14" s="3"/>
    </row>
    <row r="15" spans="1:14" x14ac:dyDescent="0.25">
      <c r="A15" s="11"/>
      <c r="B15" s="11"/>
      <c r="C15" s="11"/>
      <c r="D15" s="11"/>
      <c r="E15" s="11"/>
      <c r="F15" s="11"/>
      <c r="G15" s="10"/>
      <c r="H15" s="10"/>
      <c r="I15" s="10"/>
      <c r="J15" s="10"/>
      <c r="K15" s="10"/>
      <c r="L15" s="99"/>
      <c r="M15" s="3"/>
    </row>
    <row r="16" spans="1:14" ht="14.4" x14ac:dyDescent="0.3">
      <c r="A16" s="14" t="s">
        <v>105</v>
      </c>
      <c r="B16" s="11" t="s">
        <v>546</v>
      </c>
      <c r="C16" s="11" t="s">
        <v>547</v>
      </c>
      <c r="D16" s="11" t="s">
        <v>515</v>
      </c>
      <c r="E16" s="11" t="s">
        <v>545</v>
      </c>
      <c r="F16" s="11" t="s">
        <v>516</v>
      </c>
      <c r="G16" s="15" t="s">
        <v>345</v>
      </c>
      <c r="H16" s="10"/>
      <c r="I16" s="15" t="s">
        <v>104</v>
      </c>
      <c r="J16" s="15" t="s">
        <v>346</v>
      </c>
      <c r="K16" s="10" t="s">
        <v>103</v>
      </c>
      <c r="L16" s="99"/>
      <c r="M16" s="3"/>
    </row>
    <row r="17" spans="1:17" x14ac:dyDescent="0.25">
      <c r="A17" s="10" t="s">
        <v>190</v>
      </c>
      <c r="B17" s="54"/>
      <c r="C17" s="56"/>
      <c r="D17" s="56"/>
      <c r="E17" s="56"/>
      <c r="F17" s="56"/>
      <c r="G17" s="56" t="str">
        <f>IF(AND(B17&gt;0,D17&gt;0),B17*D17,"")</f>
        <v/>
      </c>
      <c r="H17" s="55"/>
      <c r="I17" s="56" t="str">
        <f>IF(OR(N17&gt;0,O17&gt;0),(N17+O17),"")</f>
        <v/>
      </c>
      <c r="J17" s="16"/>
      <c r="K17" s="77"/>
      <c r="L17" s="106"/>
      <c r="M17" s="3"/>
      <c r="N17" s="158">
        <f>IF(AND(C17&gt;0,E17&lt;&gt;"",E17&lt;&gt;0),IF(E17=P$17,'Step 2 Tractor Cost'!D$45*C17,IF(E17=P$18,'Step 2 Tractor Cost'!F$45*C17,IF(E17=P$19,'Step 2 Tractor Cost'!H$45*C17,IF(E17=P$20,'Step 2 Tractor Cost'!J$45*C17,IF(E17=P$21,'Step 2 Tractor Cost'!L$45*C17,IF(E17=P$22,'Step 2 Tractor Cost'!N$45*C17,0)))))),0)</f>
        <v>0</v>
      </c>
      <c r="O17" s="159">
        <f>IF(AND(C17&gt;0,F17&lt;&gt;"",F17&lt;&gt;0),IF(F17=Q$17,'Step 3B Implement cost'!D$16*C17,IF(F17=Q$18,'Step 3B Implement cost'!F$16*C17,IF(F17=Q$19,'Step 3B Implement cost'!H$16*C17,IF(F17=Q$20,'Step 3B Implement cost'!J$16*C17,IF(F17=Q$21,'Step 3B Implement cost'!L$16*C17,IF(F17=Q$22,'Step 3B Implement cost'!N$16*C17,IF(F17=Q$23,'Step 3B Implement cost'!P$16*C17,IF(F17=Q$24,'Step 3B Implement cost'!R$16*C17,IF(F17=Q$25,'Step 3B Implement cost'!T$16*C17,IF(F17=Q$26,'Step 3B Implement cost'!V$16*C17,IF(F17=Q$27,'Step 3B Implement cost'!X$16*C17,IF(F17=Q$28,'Step 3B Implement cost'!Z$16*C17,0)))))))))))),0)</f>
        <v>0</v>
      </c>
      <c r="P17" s="160">
        <f>'Step 2 Tractor Cost'!D35</f>
        <v>0</v>
      </c>
      <c r="Q17" s="161">
        <f>'Step 3B Implement cost'!D4</f>
        <v>0</v>
      </c>
    </row>
    <row r="18" spans="1:17" x14ac:dyDescent="0.25">
      <c r="A18" s="10" t="s">
        <v>205</v>
      </c>
      <c r="B18" s="54"/>
      <c r="C18" s="56"/>
      <c r="D18" s="56"/>
      <c r="E18" s="56"/>
      <c r="F18" s="56"/>
      <c r="G18" s="56" t="str">
        <f t="shared" ref="G18:G24" si="0">IF(AND(B18&gt;0,D18&gt;0),B18*D18,"")</f>
        <v/>
      </c>
      <c r="H18" s="55"/>
      <c r="I18" s="56" t="str">
        <f t="shared" ref="I18:I24" si="1">IF(OR(N18&gt;0,O18&gt;0),(N18+O18),"")</f>
        <v/>
      </c>
      <c r="J18" s="16"/>
      <c r="K18" s="78"/>
      <c r="L18" s="107"/>
      <c r="M18" s="3"/>
      <c r="N18" s="158">
        <f>IF(AND(C18&gt;0,E18&lt;&gt;"",E18&lt;&gt;0),IF(E18=P$17,'Step 2 Tractor Cost'!D$45*C18,IF(E18=P$18,'Step 2 Tractor Cost'!F$45*C18,IF(E18=P$19,'Step 2 Tractor Cost'!H$45*C18,IF(E18=P$20,'Step 2 Tractor Cost'!J$45*C18,IF(E18=P$21,'Step 2 Tractor Cost'!L$45*C18,IF(E18=P$22,'Step 2 Tractor Cost'!N$45*C18,0)))))),0)</f>
        <v>0</v>
      </c>
      <c r="O18" s="159">
        <f>IF(AND(C18&gt;0,F18&lt;&gt;"",F18&lt;&gt;0),IF(F18=Q$17,'Step 3B Implement cost'!D$16*C18,IF(F18=Q$18,'Step 3B Implement cost'!F$16*C18,IF(F18=Q$19,'Step 3B Implement cost'!H$16*C18,IF(F18=Q$20,'Step 3B Implement cost'!J$16*C18,IF(F18=Q$21,'Step 3B Implement cost'!L$16*C18,IF(F18=Q$22,'Step 3B Implement cost'!N$16*C18,IF(F18=Q$23,'Step 3B Implement cost'!P$16*C18,IF(F18=Q$24,'Step 3B Implement cost'!R$16*C18,IF(F18=Q$25,'Step 3B Implement cost'!T$16*C18,IF(F18=Q$26,'Step 3B Implement cost'!V$16*C18,IF(F18=Q$27,'Step 3B Implement cost'!X$16*C18,IF(F18=Q$28,'Step 3B Implement cost'!Z$16*C18,0)))))))))))),0)</f>
        <v>0</v>
      </c>
      <c r="P18" s="160">
        <f>'Step 2 Tractor Cost'!F35</f>
        <v>0</v>
      </c>
      <c r="Q18" s="161">
        <f>'Step 3B Implement cost'!F4</f>
        <v>0</v>
      </c>
    </row>
    <row r="19" spans="1:17" x14ac:dyDescent="0.25">
      <c r="A19" s="10" t="s">
        <v>102</v>
      </c>
      <c r="B19" s="54"/>
      <c r="C19" s="56"/>
      <c r="D19" s="56"/>
      <c r="E19" s="56"/>
      <c r="F19" s="56"/>
      <c r="G19" s="56" t="str">
        <f t="shared" si="0"/>
        <v/>
      </c>
      <c r="H19" s="55"/>
      <c r="I19" s="56" t="str">
        <f t="shared" si="1"/>
        <v/>
      </c>
      <c r="J19" s="16"/>
      <c r="K19" s="78"/>
      <c r="L19" s="107"/>
      <c r="M19" s="3"/>
      <c r="N19" s="158">
        <f>IF(AND(C19&gt;0,E19&lt;&gt;"",E19&lt;&gt;0),IF(E19=P$17,'Step 2 Tractor Cost'!D$45*C19,IF(E19=P$18,'Step 2 Tractor Cost'!F$45*C19,IF(E19=P$19,'Step 2 Tractor Cost'!H$45*C19,IF(E19=P$20,'Step 2 Tractor Cost'!J$45*C19,IF(E19=P$21,'Step 2 Tractor Cost'!L$45*C19,IF(E19=P$22,'Step 2 Tractor Cost'!N$45*C19,0)))))),0)</f>
        <v>0</v>
      </c>
      <c r="O19" s="159">
        <f>IF(AND(C19&gt;0,F19&lt;&gt;"",F19&lt;&gt;0),IF(F19=Q$17,'Step 3B Implement cost'!D$16*C19,IF(F19=Q$18,'Step 3B Implement cost'!F$16*C19,IF(F19=Q$19,'Step 3B Implement cost'!H$16*C19,IF(F19=Q$20,'Step 3B Implement cost'!J$16*C19,IF(F19=Q$21,'Step 3B Implement cost'!L$16*C19,IF(F19=Q$22,'Step 3B Implement cost'!N$16*C19,IF(F19=Q$23,'Step 3B Implement cost'!P$16*C19,IF(F19=Q$24,'Step 3B Implement cost'!R$16*C19,IF(F19=Q$25,'Step 3B Implement cost'!T$16*C19,IF(F19=Q$26,'Step 3B Implement cost'!V$16*C19,IF(F19=Q$27,'Step 3B Implement cost'!X$16*C19,IF(F19=Q$28,'Step 3B Implement cost'!Z$16*C19,0)))))))))))),0)</f>
        <v>0</v>
      </c>
      <c r="P19" s="160">
        <f>'Step 2 Tractor Cost'!H35</f>
        <v>0</v>
      </c>
      <c r="Q19" s="161">
        <f>'Step 3B Implement cost'!H4</f>
        <v>0</v>
      </c>
    </row>
    <row r="20" spans="1:17" x14ac:dyDescent="0.25">
      <c r="A20" s="10" t="s">
        <v>206</v>
      </c>
      <c r="B20" s="54"/>
      <c r="C20" s="56"/>
      <c r="D20" s="56"/>
      <c r="E20" s="56"/>
      <c r="F20" s="56"/>
      <c r="G20" s="56" t="str">
        <f t="shared" si="0"/>
        <v/>
      </c>
      <c r="H20" s="55"/>
      <c r="I20" s="56" t="str">
        <f t="shared" si="1"/>
        <v/>
      </c>
      <c r="J20" s="16"/>
      <c r="K20" s="78"/>
      <c r="L20" s="107"/>
      <c r="M20" s="3"/>
      <c r="N20" s="158">
        <f>IF(AND(C20&gt;0,E20&lt;&gt;"",E20&lt;&gt;0),IF(E20=P$17,'Step 2 Tractor Cost'!D$45*C20,IF(E20=P$18,'Step 2 Tractor Cost'!F$45*C20,IF(E20=P$19,'Step 2 Tractor Cost'!H$45*C20,IF(E20=P$20,'Step 2 Tractor Cost'!J$45*C20,IF(E20=P$21,'Step 2 Tractor Cost'!L$45*C20,IF(E20=P$22,'Step 2 Tractor Cost'!N$45*C20,0)))))),0)</f>
        <v>0</v>
      </c>
      <c r="O20" s="159">
        <f>IF(AND(C20&gt;0,F20&lt;&gt;"",F20&lt;&gt;0),IF(F20=Q$17,'Step 3B Implement cost'!D$16*C20,IF(F20=Q$18,'Step 3B Implement cost'!F$16*C20,IF(F20=Q$19,'Step 3B Implement cost'!H$16*C20,IF(F20=Q$20,'Step 3B Implement cost'!J$16*C20,IF(F20=Q$21,'Step 3B Implement cost'!L$16*C20,IF(F20=Q$22,'Step 3B Implement cost'!N$16*C20,IF(F20=Q$23,'Step 3B Implement cost'!P$16*C20,IF(F20=Q$24,'Step 3B Implement cost'!R$16*C20,IF(F20=Q$25,'Step 3B Implement cost'!T$16*C20,IF(F20=Q$26,'Step 3B Implement cost'!V$16*C20,IF(F20=Q$27,'Step 3B Implement cost'!X$16*C20,IF(F20=Q$28,'Step 3B Implement cost'!Z$16*C20,0)))))))))))),0)</f>
        <v>0</v>
      </c>
      <c r="P20" s="160">
        <f>'Step 2 Tractor Cost'!J35</f>
        <v>0</v>
      </c>
      <c r="Q20" s="161">
        <f>'Step 3B Implement cost'!J4</f>
        <v>0</v>
      </c>
    </row>
    <row r="21" spans="1:17" x14ac:dyDescent="0.25">
      <c r="A21" s="10" t="s">
        <v>191</v>
      </c>
      <c r="B21" s="54"/>
      <c r="C21" s="56"/>
      <c r="D21" s="56"/>
      <c r="E21" s="56"/>
      <c r="F21" s="56"/>
      <c r="G21" s="56" t="str">
        <f t="shared" si="0"/>
        <v/>
      </c>
      <c r="H21" s="55"/>
      <c r="I21" s="56" t="str">
        <f t="shared" si="1"/>
        <v/>
      </c>
      <c r="J21" s="57"/>
      <c r="K21" s="78"/>
      <c r="L21" s="107"/>
      <c r="M21" s="3"/>
      <c r="N21" s="158">
        <f>IF(AND(C21&gt;0,E21&lt;&gt;"",E21&lt;&gt;0),IF(E21=P$17,'Step 2 Tractor Cost'!D$45*C21,IF(E21=P$18,'Step 2 Tractor Cost'!F$45*C21,IF(E21=P$19,'Step 2 Tractor Cost'!H$45*C21,IF(E21=P$20,'Step 2 Tractor Cost'!J$45*C21,IF(E21=P$21,'Step 2 Tractor Cost'!L$45*C21,IF(E21=P$22,'Step 2 Tractor Cost'!N$45*C21,0)))))),0)</f>
        <v>0</v>
      </c>
      <c r="O21" s="159">
        <f>IF(AND(C21&gt;0,F21&lt;&gt;"",F21&lt;&gt;0),IF(F21=Q$17,'Step 3B Implement cost'!D$16*C21,IF(F21=Q$18,'Step 3B Implement cost'!F$16*C21,IF(F21=Q$19,'Step 3B Implement cost'!H$16*C21,IF(F21=Q$20,'Step 3B Implement cost'!J$16*C21,IF(F21=Q$21,'Step 3B Implement cost'!L$16*C21,IF(F21=Q$22,'Step 3B Implement cost'!N$16*C21,IF(F21=Q$23,'Step 3B Implement cost'!P$16*C21,IF(F21=Q$24,'Step 3B Implement cost'!R$16*C21,IF(F21=Q$25,'Step 3B Implement cost'!T$16*C21,IF(F21=Q$26,'Step 3B Implement cost'!V$16*C21,IF(F21=Q$27,'Step 3B Implement cost'!X$16*C21,IF(F21=Q$28,'Step 3B Implement cost'!Z$16*C21,0)))))))))))),0)</f>
        <v>0</v>
      </c>
      <c r="P21" s="160">
        <f>'Step 2 Tractor Cost'!L35</f>
        <v>0</v>
      </c>
      <c r="Q21" s="161">
        <f>'Step 3B Implement cost'!L4</f>
        <v>0</v>
      </c>
    </row>
    <row r="22" spans="1:17" x14ac:dyDescent="0.25">
      <c r="A22" s="15" t="s">
        <v>192</v>
      </c>
      <c r="B22" s="97"/>
      <c r="C22" s="142"/>
      <c r="D22" s="142"/>
      <c r="E22" s="142"/>
      <c r="F22" s="142"/>
      <c r="G22" s="56" t="str">
        <f t="shared" si="0"/>
        <v/>
      </c>
      <c r="H22" s="55"/>
      <c r="I22" s="56" t="str">
        <f t="shared" si="1"/>
        <v/>
      </c>
      <c r="J22" s="75"/>
      <c r="K22" s="78"/>
      <c r="L22" s="107"/>
      <c r="M22" s="3"/>
      <c r="N22" s="158">
        <f>IF(AND(C22&gt;0,E22&lt;&gt;"",E22&lt;&gt;0),IF(E22=P$17,'Step 2 Tractor Cost'!D$45*C22,IF(E22=P$18,'Step 2 Tractor Cost'!F$45*C22,IF(E22=P$19,'Step 2 Tractor Cost'!H$45*C22,IF(E22=P$20,'Step 2 Tractor Cost'!J$45*C22,IF(E22=P$21,'Step 2 Tractor Cost'!L$45*C22,IF(E22=P$22,'Step 2 Tractor Cost'!N$45*C22,0)))))),0)</f>
        <v>0</v>
      </c>
      <c r="O22" s="159">
        <f>IF(AND(C22&gt;0,F22&lt;&gt;"",F22&lt;&gt;0),IF(F22=Q$17,'Step 3B Implement cost'!D$16*C22,IF(F22=Q$18,'Step 3B Implement cost'!F$16*C22,IF(F22=Q$19,'Step 3B Implement cost'!H$16*C22,IF(F22=Q$20,'Step 3B Implement cost'!J$16*C22,IF(F22=Q$21,'Step 3B Implement cost'!L$16*C22,IF(F22=Q$22,'Step 3B Implement cost'!N$16*C22,IF(F22=Q$23,'Step 3B Implement cost'!P$16*C22,IF(F22=Q$24,'Step 3B Implement cost'!R$16*C22,IF(F22=Q$25,'Step 3B Implement cost'!T$16*C22,IF(F22=Q$26,'Step 3B Implement cost'!V$16*C22,IF(F22=Q$27,'Step 3B Implement cost'!X$16*C22,IF(F22=Q$28,'Step 3B Implement cost'!Z$16*C22,0)))))))))))),0)</f>
        <v>0</v>
      </c>
      <c r="P22" s="160">
        <f>'Step 2 Tractor Cost'!N35</f>
        <v>0</v>
      </c>
      <c r="Q22" s="161">
        <f>'Step 3B Implement cost'!N4</f>
        <v>0</v>
      </c>
    </row>
    <row r="23" spans="1:17" x14ac:dyDescent="0.25">
      <c r="A23" s="10" t="s">
        <v>81</v>
      </c>
      <c r="B23" s="54"/>
      <c r="C23" s="56"/>
      <c r="D23" s="56"/>
      <c r="E23" s="56"/>
      <c r="F23" s="56"/>
      <c r="G23" s="56" t="str">
        <f t="shared" si="0"/>
        <v/>
      </c>
      <c r="H23" s="55"/>
      <c r="I23" s="56" t="str">
        <f t="shared" si="1"/>
        <v/>
      </c>
      <c r="J23" s="57"/>
      <c r="K23" s="78"/>
      <c r="L23" s="107"/>
      <c r="M23" s="3"/>
      <c r="N23" s="158">
        <f>IF(AND(C23&gt;0,E23&lt;&gt;"",E23&lt;&gt;0),IF(E23=P$17,'Step 2 Tractor Cost'!D$45*C23,IF(E23=P$18,'Step 2 Tractor Cost'!F$45*C23,IF(E23=P$19,'Step 2 Tractor Cost'!H$45*C23,IF(E23=P$20,'Step 2 Tractor Cost'!J$45*C23,IF(E23=P$21,'Step 2 Tractor Cost'!L$45*C23,IF(E23=P$22,'Step 2 Tractor Cost'!N$45*C23,0)))))),0)</f>
        <v>0</v>
      </c>
      <c r="O23" s="159">
        <f>IF(AND(C23&gt;0,F23&lt;&gt;"",F23&lt;&gt;0),IF(F23=Q$17,'Step 3B Implement cost'!D$16*C23,IF(F23=Q$18,'Step 3B Implement cost'!F$16*C23,IF(F23=Q$19,'Step 3B Implement cost'!H$16*C23,IF(F23=Q$20,'Step 3B Implement cost'!J$16*C23,IF(F23=Q$21,'Step 3B Implement cost'!L$16*C23,IF(F23=Q$22,'Step 3B Implement cost'!N$16*C23,IF(F23=Q$23,'Step 3B Implement cost'!P$16*C23,IF(F23=Q$24,'Step 3B Implement cost'!R$16*C23,IF(F23=Q$25,'Step 3B Implement cost'!T$16*C23,IF(F23=Q$26,'Step 3B Implement cost'!V$16*C23,IF(F23=Q$27,'Step 3B Implement cost'!X$16*C23,IF(F23=Q$28,'Step 3B Implement cost'!Z$16*C23,0)))))))))))),0)</f>
        <v>0</v>
      </c>
      <c r="P23" s="161"/>
      <c r="Q23" s="161">
        <f>'Step 3B Implement cost'!P4</f>
        <v>0</v>
      </c>
    </row>
    <row r="24" spans="1:17" x14ac:dyDescent="0.25">
      <c r="A24" s="10" t="s">
        <v>101</v>
      </c>
      <c r="B24" s="54"/>
      <c r="C24" s="54"/>
      <c r="D24" s="54"/>
      <c r="E24" s="54"/>
      <c r="F24" s="54"/>
      <c r="G24" s="54" t="str">
        <f t="shared" si="0"/>
        <v/>
      </c>
      <c r="H24" s="58"/>
      <c r="I24" s="54" t="str">
        <f t="shared" si="1"/>
        <v/>
      </c>
      <c r="J24" s="58"/>
      <c r="K24" s="78"/>
      <c r="L24" s="107"/>
      <c r="M24" s="3"/>
      <c r="N24" s="158">
        <f>IF(AND(C24&gt;0,E24&lt;&gt;"",E24&lt;&gt;0),IF(E24=P$17,'Step 2 Tractor Cost'!D$45*C24,IF(E24=P$18,'Step 2 Tractor Cost'!F$45*C24,IF(E24=P$19,'Step 2 Tractor Cost'!H$45*C24,IF(E24=P$20,'Step 2 Tractor Cost'!J$45*C24,IF(E24=P$21,'Step 2 Tractor Cost'!L$45*C24,IF(E24=P$22,'Step 2 Tractor Cost'!N$45*C24,0)))))),0)</f>
        <v>0</v>
      </c>
      <c r="O24" s="159">
        <f>IF(AND(C24&gt;0,F24&lt;&gt;"",F24&lt;&gt;0),IF(F24=Q$17,'Step 3B Implement cost'!D$16*C24,IF(F24=Q$18,'Step 3B Implement cost'!F$16*C24,IF(F24=Q$19,'Step 3B Implement cost'!H$16*C24,IF(F24=Q$20,'Step 3B Implement cost'!J$16*C24,IF(F24=Q$21,'Step 3B Implement cost'!L$16*C24,IF(F24=Q$22,'Step 3B Implement cost'!N$16*C24,IF(F24=Q$23,'Step 3B Implement cost'!P$16*C24,IF(F24=Q$24,'Step 3B Implement cost'!R$16*C24,IF(F24=Q$25,'Step 3B Implement cost'!T$16*C24,IF(F24=Q$26,'Step 3B Implement cost'!V$16*C24,IF(F24=Q$27,'Step 3B Implement cost'!X$16*C24,IF(F24=Q$28,'Step 3B Implement cost'!Z$16*C24,0)))))))))))),0)</f>
        <v>0</v>
      </c>
      <c r="P24" s="159"/>
      <c r="Q24" s="166">
        <f>'Step 3B Implement cost'!R4</f>
        <v>0</v>
      </c>
    </row>
    <row r="25" spans="1:17" x14ac:dyDescent="0.25">
      <c r="A25" s="10"/>
      <c r="B25" s="10"/>
      <c r="C25" s="10"/>
      <c r="D25" s="10"/>
      <c r="E25" s="10"/>
      <c r="F25" s="10"/>
      <c r="G25" s="10"/>
      <c r="H25" s="10"/>
      <c r="I25" s="10"/>
      <c r="J25" s="10"/>
      <c r="K25" s="78"/>
      <c r="L25" s="108"/>
      <c r="M25" s="3"/>
      <c r="N25" s="158">
        <f>IF(AND(C25&gt;0,E25&lt;&gt;"",E25&lt;&gt;0),IF(E25=P$17,'Step 2 Tractor Cost'!D$45*C25,IF(E25=P$18,'Step 2 Tractor Cost'!F$45*C25,IF(E25=P$19,'Step 2 Tractor Cost'!H$45*C25,IF(E25=P$20,'Step 2 Tractor Cost'!J$45*C25,IF(E25=P$21,'Step 2 Tractor Cost'!L$45*C25,IF(E25=P$22,'Step 2 Tractor Cost'!N$45*C25,0)))))),0)</f>
        <v>0</v>
      </c>
      <c r="O25" s="159">
        <f>IF(AND(C25&gt;0,F25&lt;&gt;"",F25&lt;&gt;0),IF(F25=Q$17,'Step 3B Implement cost'!D$16*C25,IF(F25=Q$18,'Step 3B Implement cost'!F$16*C25,IF(F25=Q$19,'Step 3B Implement cost'!H$16*C25,IF(F25=Q$20,'Step 3B Implement cost'!J$16*C25,IF(F25=Q$21,'Step 3B Implement cost'!L$16*C25,IF(F25=Q$22,'Step 3B Implement cost'!N$16*C25,IF(F25=Q$23,'Step 3B Implement cost'!P$16*C25,IF(F25=Q$24,'Step 3B Implement cost'!R$16*C25,IF(F25=Q$25,'Step 3B Implement cost'!T$16*C25,IF(F25=Q$26,'Step 3B Implement cost'!V$16*C25,IF(F25=Q$27,'Step 3B Implement cost'!X$16*C25,IF(F25=Q$28,'Step 3B Implement cost'!Z$16*C25,0)))))))))))),0)</f>
        <v>0</v>
      </c>
      <c r="P25" s="159"/>
      <c r="Q25" s="166">
        <f>'Step 3B Implement cost'!T4</f>
        <v>0</v>
      </c>
    </row>
    <row r="26" spans="1:17" ht="14.4" x14ac:dyDescent="0.3">
      <c r="A26" s="14" t="s">
        <v>193</v>
      </c>
      <c r="B26" s="14"/>
      <c r="C26" s="14"/>
      <c r="D26" s="14"/>
      <c r="E26" s="14"/>
      <c r="F26" s="14"/>
      <c r="G26" s="10"/>
      <c r="H26" s="10"/>
      <c r="I26" s="10"/>
      <c r="J26" s="10"/>
      <c r="K26" s="78"/>
      <c r="L26" s="107"/>
      <c r="M26" s="3"/>
      <c r="N26" s="158">
        <f>IF(AND(C26&gt;0,E26&lt;&gt;"",E26&lt;&gt;0),IF(E26=P$17,'Step 2 Tractor Cost'!D$45*C26,IF(E26=P$18,'Step 2 Tractor Cost'!F$45*C26,IF(E26=P$19,'Step 2 Tractor Cost'!H$45*C26,IF(E26=P$20,'Step 2 Tractor Cost'!J$45*C26,IF(E26=P$21,'Step 2 Tractor Cost'!L$45*C26,IF(E26=P$22,'Step 2 Tractor Cost'!N$45*C26,0)))))),0)</f>
        <v>0</v>
      </c>
      <c r="O26" s="159">
        <f>IF(AND(C26&gt;0,F26&lt;&gt;"",F26&lt;&gt;0),IF(F26=Q$17,'Step 3B Implement cost'!D$16*C26,IF(F26=Q$18,'Step 3B Implement cost'!F$16*C26,IF(F26=Q$19,'Step 3B Implement cost'!H$16*C26,IF(F26=Q$20,'Step 3B Implement cost'!J$16*C26,IF(F26=Q$21,'Step 3B Implement cost'!L$16*C26,IF(F26=Q$22,'Step 3B Implement cost'!N$16*C26,IF(F26=Q$23,'Step 3B Implement cost'!P$16*C26,IF(F26=Q$24,'Step 3B Implement cost'!R$16*C26,IF(F26=Q$25,'Step 3B Implement cost'!T$16*C26,IF(F26=Q$26,'Step 3B Implement cost'!V$16*C26,IF(F26=Q$27,'Step 3B Implement cost'!X$16*C26,IF(F26=Q$28,'Step 3B Implement cost'!Z$16*C26,0)))))))))))),0)</f>
        <v>0</v>
      </c>
      <c r="P26" s="159"/>
      <c r="Q26" s="166">
        <f>'Step 3B Implement cost'!V4</f>
        <v>0</v>
      </c>
    </row>
    <row r="27" spans="1:17" x14ac:dyDescent="0.25">
      <c r="A27" s="10" t="s">
        <v>207</v>
      </c>
      <c r="B27" s="54"/>
      <c r="C27" s="54"/>
      <c r="D27" s="47"/>
      <c r="E27" s="47"/>
      <c r="F27" s="47"/>
      <c r="G27" s="54" t="str">
        <f t="shared" ref="G27" si="2">IF(AND(B27&gt;0,D27&gt;0),B27*D27,"")</f>
        <v/>
      </c>
      <c r="H27" s="165"/>
      <c r="I27" s="54" t="str">
        <f>IF(OR(N27&gt;0,O27&gt;0),(N27+O27),"")</f>
        <v/>
      </c>
      <c r="J27" s="57"/>
      <c r="K27" s="78"/>
      <c r="L27" s="107"/>
      <c r="M27" s="3"/>
      <c r="N27" s="158">
        <f>IF(AND(C27&gt;0,E27&lt;&gt;"",E27&lt;&gt;0),IF(E27=P$17,'Step 2 Tractor Cost'!D$45*C27,IF(E27=P$18,'Step 2 Tractor Cost'!F$45*C27,IF(E27=P$19,'Step 2 Tractor Cost'!H$45*C27,IF(E27=P$20,'Step 2 Tractor Cost'!J$45*C27,IF(E27=P$21,'Step 2 Tractor Cost'!L$45*C27,IF(E27=P$22,'Step 2 Tractor Cost'!N$45*C27,0)))))),0)</f>
        <v>0</v>
      </c>
      <c r="O27" s="159">
        <f>IF(AND(C27&gt;0,F27&lt;&gt;"",F27&lt;&gt;0),IF(F27=Q$17,'Step 3B Implement cost'!D$16*C27,IF(F27=Q$18,'Step 3B Implement cost'!F$16*C27,IF(F27=Q$19,'Step 3B Implement cost'!H$16*C27,IF(F27=Q$20,'Step 3B Implement cost'!J$16*C27,IF(F27=Q$21,'Step 3B Implement cost'!L$16*C27,IF(F27=Q$22,'Step 3B Implement cost'!N$16*C27,IF(F27=Q$23,'Step 3B Implement cost'!P$16*C27,IF(F27=Q$24,'Step 3B Implement cost'!R$16*C27,IF(F27=Q$25,'Step 3B Implement cost'!T$16*C27,IF(F27=Q$26,'Step 3B Implement cost'!V$16*C27,IF(F27=Q$27,'Step 3B Implement cost'!X$16*C27,IF(F27=Q$28,'Step 3B Implement cost'!Z$16*C27,0)))))))))))),0)</f>
        <v>0</v>
      </c>
      <c r="P27" s="159"/>
      <c r="Q27" s="166">
        <f>'Step 3B Implement cost'!X4</f>
        <v>0</v>
      </c>
    </row>
    <row r="28" spans="1:17" x14ac:dyDescent="0.25">
      <c r="A28" s="10" t="s">
        <v>100</v>
      </c>
      <c r="B28" s="10"/>
      <c r="C28" s="10"/>
      <c r="D28" s="10"/>
      <c r="E28" s="10"/>
      <c r="F28" s="10"/>
      <c r="G28" s="16"/>
      <c r="H28" s="16"/>
      <c r="I28" s="16"/>
      <c r="J28" s="59"/>
      <c r="K28" s="78"/>
      <c r="L28" s="107"/>
      <c r="M28" s="3"/>
      <c r="N28" s="158">
        <f>IF(AND(C28&gt;0,E28&lt;&gt;"",E28&lt;&gt;0),IF(E28=P$17,'Step 2 Tractor Cost'!D$45*C28,IF(E28=P$18,'Step 2 Tractor Cost'!F$45*C28,IF(E28=P$19,'Step 2 Tractor Cost'!H$45*C28,IF(E28=P$20,'Step 2 Tractor Cost'!J$45*C28,IF(E28=P$21,'Step 2 Tractor Cost'!L$45*C28,IF(E28=P$22,'Step 2 Tractor Cost'!N$45*C28,0)))))),0)</f>
        <v>0</v>
      </c>
      <c r="O28" s="159">
        <f>IF(AND(C28&gt;0,F28&lt;&gt;"",F28&lt;&gt;0),IF(F28=Q$17,'Step 3B Implement cost'!D$16*C28,IF(F28=Q$18,'Step 3B Implement cost'!F$16*C28,IF(F28=Q$19,'Step 3B Implement cost'!H$16*C28,IF(F28=Q$20,'Step 3B Implement cost'!J$16*C28,IF(F28=Q$21,'Step 3B Implement cost'!L$16*C28,IF(F28=Q$22,'Step 3B Implement cost'!N$16*C28,IF(F28=Q$23,'Step 3B Implement cost'!P$16*C28,IF(F28=Q$24,'Step 3B Implement cost'!R$16*C28,IF(F28=Q$25,'Step 3B Implement cost'!T$16*C28,IF(F28=Q$26,'Step 3B Implement cost'!V$16*C28,IF(F28=Q$27,'Step 3B Implement cost'!X$16*C28,IF(F28=Q$28,'Step 3B Implement cost'!Z$16*C28,0)))))))))))),0)</f>
        <v>0</v>
      </c>
      <c r="P28" s="159"/>
      <c r="Q28" s="166">
        <f>'Step 3B Implement cost'!Z4</f>
        <v>0</v>
      </c>
    </row>
    <row r="29" spans="1:17" x14ac:dyDescent="0.25">
      <c r="A29" s="10" t="s">
        <v>99</v>
      </c>
      <c r="B29" s="54"/>
      <c r="C29" s="54"/>
      <c r="D29" s="47"/>
      <c r="E29" s="47"/>
      <c r="F29" s="47"/>
      <c r="G29" s="54" t="str">
        <f t="shared" ref="G29" si="3">IF(AND(B29&gt;0,D29&gt;0),B29*D29,"")</f>
        <v/>
      </c>
      <c r="H29" s="165"/>
      <c r="I29" s="54" t="str">
        <f>IF(OR(N29&gt;0,O29&gt;0),(N29+O29),"")</f>
        <v/>
      </c>
      <c r="J29" s="16"/>
      <c r="K29" s="78"/>
      <c r="L29" s="107"/>
      <c r="M29" s="3"/>
      <c r="N29" s="158">
        <f>IF(AND(C29&gt;0,E29&lt;&gt;"",E29&lt;&gt;0),IF(E29=P$17,'Step 2 Tractor Cost'!D$45*C29,IF(E29=P$18,'Step 2 Tractor Cost'!F$45*C29,IF(E29=P$19,'Step 2 Tractor Cost'!H$45*C29,IF(E29=P$20,'Step 2 Tractor Cost'!J$45*C29,IF(E29=P$21,'Step 2 Tractor Cost'!L$45*C29,IF(E29=P$22,'Step 2 Tractor Cost'!N$45*C29,0)))))),0)</f>
        <v>0</v>
      </c>
      <c r="O29" s="159">
        <f>IF(AND(C29&gt;0,F29&lt;&gt;"",F29&lt;&gt;0),IF(F29=Q$17,'Step 3B Implement cost'!D$16*C29,IF(F29=Q$18,'Step 3B Implement cost'!F$16*C29,IF(F29=Q$19,'Step 3B Implement cost'!H$16*C29,IF(F29=Q$20,'Step 3B Implement cost'!J$16*C29,IF(F29=Q$21,'Step 3B Implement cost'!L$16*C29,IF(F29=Q$22,'Step 3B Implement cost'!N$16*C29,IF(F29=Q$23,'Step 3B Implement cost'!P$16*C29,IF(F29=Q$24,'Step 3B Implement cost'!R$16*C29,IF(F29=Q$25,'Step 3B Implement cost'!T$16*C29,IF(F29=Q$26,'Step 3B Implement cost'!V$16*C29,IF(F29=Q$27,'Step 3B Implement cost'!X$16*C29,IF(F29=Q$28,'Step 3B Implement cost'!Z$16*C29,0)))))))))))),0)</f>
        <v>0</v>
      </c>
      <c r="P29" s="159"/>
    </row>
    <row r="30" spans="1:17" x14ac:dyDescent="0.25">
      <c r="A30" s="11"/>
      <c r="B30" s="11"/>
      <c r="C30" s="11"/>
      <c r="D30" s="11"/>
      <c r="E30" s="11"/>
      <c r="F30" s="11"/>
      <c r="G30" s="10"/>
      <c r="H30" s="10"/>
      <c r="I30" s="10"/>
      <c r="J30" s="10"/>
      <c r="K30" s="78"/>
      <c r="L30" s="107"/>
      <c r="M30" s="3"/>
      <c r="N30" s="158">
        <f>IF(AND(C30&gt;0,E30&lt;&gt;"",E30&lt;&gt;0),IF(E30=P$17,'Step 2 Tractor Cost'!D$45*C30,IF(E30=P$18,'Step 2 Tractor Cost'!F$45*C30,IF(E30=P$19,'Step 2 Tractor Cost'!H$45*C30,IF(E30=P$20,'Step 2 Tractor Cost'!J$45*C30,IF(E30=P$21,'Step 2 Tractor Cost'!L$45*C30,IF(E30=P$22,'Step 2 Tractor Cost'!N$45*C30,0)))))),0)</f>
        <v>0</v>
      </c>
      <c r="O30" s="159">
        <f>IF(AND(C30&gt;0,F30&lt;&gt;"",F30&lt;&gt;0),IF(F30=Q$17,'Step 3B Implement cost'!D$16*C30,IF(F30=Q$18,'Step 3B Implement cost'!F$16*C30,IF(F30=Q$19,'Step 3B Implement cost'!H$16*C30,IF(F30=Q$20,'Step 3B Implement cost'!J$16*C30,IF(F30=Q$21,'Step 3B Implement cost'!L$16*C30,IF(F30=Q$22,'Step 3B Implement cost'!N$16*C30,IF(F30=Q$23,'Step 3B Implement cost'!P$16*C30,IF(F30=Q$24,'Step 3B Implement cost'!R$16*C30,IF(F30=Q$25,'Step 3B Implement cost'!T$16*C30,IF(F30=Q$26,'Step 3B Implement cost'!V$16*C30,IF(F30=Q$27,'Step 3B Implement cost'!X$16*C30,IF(F30=Q$28,'Step 3B Implement cost'!Z$16*C30,0)))))))))))),0)</f>
        <v>0</v>
      </c>
      <c r="P30" s="159"/>
    </row>
    <row r="31" spans="1:17" ht="14.4" x14ac:dyDescent="0.3">
      <c r="A31" s="14" t="s">
        <v>98</v>
      </c>
      <c r="B31" s="14"/>
      <c r="C31" s="14"/>
      <c r="D31" s="14"/>
      <c r="E31" s="14"/>
      <c r="F31" s="14"/>
      <c r="G31" s="10"/>
      <c r="H31" s="10"/>
      <c r="I31" s="10"/>
      <c r="J31" s="10"/>
      <c r="K31" s="78"/>
      <c r="L31" s="107"/>
      <c r="M31" s="3"/>
      <c r="N31" s="158">
        <f>IF(AND(C31&gt;0,E31&lt;&gt;"",E31&lt;&gt;0),IF(E31=P$17,'Step 2 Tractor Cost'!D$45*C31,IF(E31=P$18,'Step 2 Tractor Cost'!F$45*C31,IF(E31=P$19,'Step 2 Tractor Cost'!H$45*C31,IF(E31=P$20,'Step 2 Tractor Cost'!J$45*C31,IF(E31=P$21,'Step 2 Tractor Cost'!L$45*C31,IF(E31=P$22,'Step 2 Tractor Cost'!N$45*C31,0)))))),0)</f>
        <v>0</v>
      </c>
      <c r="O31" s="159">
        <f>IF(AND(C31&gt;0,F31&lt;&gt;"",F31&lt;&gt;0),IF(F31=Q$17,'Step 3B Implement cost'!D$16*C31,IF(F31=Q$18,'Step 3B Implement cost'!F$16*C31,IF(F31=Q$19,'Step 3B Implement cost'!H$16*C31,IF(F31=Q$20,'Step 3B Implement cost'!J$16*C31,IF(F31=Q$21,'Step 3B Implement cost'!L$16*C31,IF(F31=Q$22,'Step 3B Implement cost'!N$16*C31,IF(F31=Q$23,'Step 3B Implement cost'!P$16*C31,IF(F31=Q$24,'Step 3B Implement cost'!R$16*C31,IF(F31=Q$25,'Step 3B Implement cost'!T$16*C31,IF(F31=Q$26,'Step 3B Implement cost'!V$16*C31,IF(F31=Q$27,'Step 3B Implement cost'!X$16*C31,IF(F31=Q$28,'Step 3B Implement cost'!Z$16*C31,0)))))))))))),0)</f>
        <v>0</v>
      </c>
      <c r="P31" s="159"/>
    </row>
    <row r="32" spans="1:17" x14ac:dyDescent="0.25">
      <c r="A32" s="10" t="s">
        <v>138</v>
      </c>
      <c r="B32" s="54"/>
      <c r="C32" s="56"/>
      <c r="D32" s="143"/>
      <c r="E32" s="143"/>
      <c r="F32" s="143"/>
      <c r="G32" s="56" t="str">
        <f t="shared" ref="G32:G43" si="4">IF(AND(B32&gt;0,D32&gt;0),B32*D32,"")</f>
        <v/>
      </c>
      <c r="H32" s="16"/>
      <c r="I32" s="16"/>
      <c r="J32" s="59"/>
      <c r="K32" s="78"/>
      <c r="L32" s="107"/>
      <c r="M32" s="3"/>
      <c r="N32" s="158">
        <f>IF(AND(C32&gt;0,E32&lt;&gt;"",E32&lt;&gt;0),IF(E32=P$17,'Step 2 Tractor Cost'!D$45*C32,IF(E32=P$18,'Step 2 Tractor Cost'!F$45*C32,IF(E32=P$19,'Step 2 Tractor Cost'!H$45*C32,IF(E32=P$20,'Step 2 Tractor Cost'!J$45*C32,IF(E32=P$21,'Step 2 Tractor Cost'!L$45*C32,IF(E32=P$22,'Step 2 Tractor Cost'!N$45*C32,0)))))),0)</f>
        <v>0</v>
      </c>
      <c r="O32" s="159">
        <f>IF(AND(C32&gt;0,F32&lt;&gt;"",F32&lt;&gt;0),IF(F32=Q$17,'Step 3B Implement cost'!D$16*C32,IF(F32=Q$18,'Step 3B Implement cost'!F$16*C32,IF(F32=Q$19,'Step 3B Implement cost'!H$16*C32,IF(F32=Q$20,'Step 3B Implement cost'!J$16*C32,IF(F32=Q$21,'Step 3B Implement cost'!L$16*C32,IF(F32=Q$22,'Step 3B Implement cost'!N$16*C32,IF(F32=Q$23,'Step 3B Implement cost'!P$16*C32,IF(F32=Q$24,'Step 3B Implement cost'!R$16*C32,IF(F32=Q$25,'Step 3B Implement cost'!T$16*C32,IF(F32=Q$26,'Step 3B Implement cost'!V$16*C32,IF(F32=Q$27,'Step 3B Implement cost'!X$16*C32,IF(F32=Q$28,'Step 3B Implement cost'!Z$16*C32,0)))))))))))),0)</f>
        <v>0</v>
      </c>
      <c r="P32" s="159"/>
    </row>
    <row r="33" spans="1:19" x14ac:dyDescent="0.25">
      <c r="A33" s="10" t="s">
        <v>97</v>
      </c>
      <c r="B33" s="54"/>
      <c r="C33" s="56"/>
      <c r="D33" s="143"/>
      <c r="E33" s="143"/>
      <c r="F33" s="143"/>
      <c r="G33" s="56" t="str">
        <f t="shared" si="4"/>
        <v/>
      </c>
      <c r="H33" s="16"/>
      <c r="I33" s="16"/>
      <c r="J33" s="16"/>
      <c r="K33" s="78"/>
      <c r="L33" s="107"/>
      <c r="M33" s="3"/>
      <c r="N33" s="158">
        <f>IF(AND(C33&gt;0,E33&lt;&gt;"",E33&lt;&gt;0),IF(E33=P$17,'Step 2 Tractor Cost'!D$45*C33,IF(E33=P$18,'Step 2 Tractor Cost'!F$45*C33,IF(E33=P$19,'Step 2 Tractor Cost'!H$45*C33,IF(E33=P$20,'Step 2 Tractor Cost'!J$45*C33,IF(E33=P$21,'Step 2 Tractor Cost'!L$45*C33,IF(E33=P$22,'Step 2 Tractor Cost'!N$45*C33,0)))))),0)</f>
        <v>0</v>
      </c>
      <c r="O33" s="159">
        <f>IF(AND(C33&gt;0,F33&lt;&gt;"",F33&lt;&gt;0),IF(F33=Q$17,'Step 3B Implement cost'!D$16*C33,IF(F33=Q$18,'Step 3B Implement cost'!F$16*C33,IF(F33=Q$19,'Step 3B Implement cost'!H$16*C33,IF(F33=Q$20,'Step 3B Implement cost'!J$16*C33,IF(F33=Q$21,'Step 3B Implement cost'!L$16*C33,IF(F33=Q$22,'Step 3B Implement cost'!N$16*C33,IF(F33=Q$23,'Step 3B Implement cost'!P$16*C33,IF(F33=Q$24,'Step 3B Implement cost'!R$16*C33,IF(F33=Q$25,'Step 3B Implement cost'!T$16*C33,IF(F33=Q$26,'Step 3B Implement cost'!V$16*C33,IF(F33=Q$27,'Step 3B Implement cost'!X$16*C33,IF(F33=Q$28,'Step 3B Implement cost'!Z$16*C33,0)))))))))))),0)</f>
        <v>0</v>
      </c>
      <c r="P33" s="159"/>
    </row>
    <row r="34" spans="1:19" x14ac:dyDescent="0.25">
      <c r="A34" s="10" t="s">
        <v>96</v>
      </c>
      <c r="B34" s="54"/>
      <c r="C34" s="56"/>
      <c r="D34" s="143"/>
      <c r="E34" s="143"/>
      <c r="F34" s="143"/>
      <c r="G34" s="56" t="str">
        <f t="shared" si="4"/>
        <v/>
      </c>
      <c r="H34" s="16"/>
      <c r="I34" s="16"/>
      <c r="J34" s="16"/>
      <c r="K34" s="78"/>
      <c r="L34" s="107"/>
      <c r="M34" s="3"/>
      <c r="N34" s="158">
        <f>IF(AND(C34&gt;0,E34&lt;&gt;"",E34&lt;&gt;0),IF(E34=P$17,'Step 2 Tractor Cost'!D$45*C34,IF(E34=P$18,'Step 2 Tractor Cost'!F$45*C34,IF(E34=P$19,'Step 2 Tractor Cost'!H$45*C34,IF(E34=P$20,'Step 2 Tractor Cost'!J$45*C34,IF(E34=P$21,'Step 2 Tractor Cost'!L$45*C34,IF(E34=P$22,'Step 2 Tractor Cost'!N$45*C34,0)))))),0)</f>
        <v>0</v>
      </c>
      <c r="O34" s="159">
        <f>IF(AND(C34&gt;0,F34&lt;&gt;"",F34&lt;&gt;0),IF(F34=Q$17,'Step 3B Implement cost'!D$16*C34,IF(F34=Q$18,'Step 3B Implement cost'!F$16*C34,IF(F34=Q$19,'Step 3B Implement cost'!H$16*C34,IF(F34=Q$20,'Step 3B Implement cost'!J$16*C34,IF(F34=Q$21,'Step 3B Implement cost'!L$16*C34,IF(F34=Q$22,'Step 3B Implement cost'!N$16*C34,IF(F34=Q$23,'Step 3B Implement cost'!P$16*C34,IF(F34=Q$24,'Step 3B Implement cost'!R$16*C34,IF(F34=Q$25,'Step 3B Implement cost'!T$16*C34,IF(F34=Q$26,'Step 3B Implement cost'!V$16*C34,IF(F34=Q$27,'Step 3B Implement cost'!X$16*C34,IF(F34=Q$28,'Step 3B Implement cost'!Z$16*C34,0)))))))))))),0)</f>
        <v>0</v>
      </c>
      <c r="P34" s="159"/>
    </row>
    <row r="35" spans="1:19" x14ac:dyDescent="0.25">
      <c r="A35" s="10" t="s">
        <v>95</v>
      </c>
      <c r="B35" s="54"/>
      <c r="C35" s="56"/>
      <c r="D35" s="143"/>
      <c r="E35" s="143"/>
      <c r="F35" s="143"/>
      <c r="G35" s="56" t="str">
        <f t="shared" si="4"/>
        <v/>
      </c>
      <c r="H35" s="16"/>
      <c r="I35" s="16"/>
      <c r="J35" s="16"/>
      <c r="K35" s="78"/>
      <c r="L35" s="107"/>
      <c r="M35" s="3"/>
      <c r="N35" s="158">
        <f>IF(AND(C35&gt;0,E35&lt;&gt;"",E35&lt;&gt;0),IF(E35=P$17,'Step 2 Tractor Cost'!D$45*C35,IF(E35=P$18,'Step 2 Tractor Cost'!F$45*C35,IF(E35=P$19,'Step 2 Tractor Cost'!H$45*C35,IF(E35=P$20,'Step 2 Tractor Cost'!J$45*C35,IF(E35=P$21,'Step 2 Tractor Cost'!L$45*C35,IF(E35=P$22,'Step 2 Tractor Cost'!N$45*C35,0)))))),0)</f>
        <v>0</v>
      </c>
      <c r="O35" s="159">
        <f>IF(AND(C35&gt;0,F35&lt;&gt;"",F35&lt;&gt;0),IF(F35=Q$17,'Step 3B Implement cost'!D$16*C35,IF(F35=Q$18,'Step 3B Implement cost'!F$16*C35,IF(F35=Q$19,'Step 3B Implement cost'!H$16*C35,IF(F35=Q$20,'Step 3B Implement cost'!J$16*C35,IF(F35=Q$21,'Step 3B Implement cost'!L$16*C35,IF(F35=Q$22,'Step 3B Implement cost'!N$16*C35,IF(F35=Q$23,'Step 3B Implement cost'!P$16*C35,IF(F35=Q$24,'Step 3B Implement cost'!R$16*C35,IF(F35=Q$25,'Step 3B Implement cost'!T$16*C35,IF(F35=Q$26,'Step 3B Implement cost'!V$16*C35,IF(F35=Q$27,'Step 3B Implement cost'!X$16*C35,IF(F35=Q$28,'Step 3B Implement cost'!Z$16*C35,0)))))))))))),0)</f>
        <v>0</v>
      </c>
      <c r="P35" s="159"/>
    </row>
    <row r="36" spans="1:19" x14ac:dyDescent="0.25">
      <c r="A36" s="10" t="s">
        <v>94</v>
      </c>
      <c r="B36" s="54"/>
      <c r="C36" s="56"/>
      <c r="D36" s="143"/>
      <c r="E36" s="143"/>
      <c r="F36" s="143"/>
      <c r="G36" s="56" t="str">
        <f t="shared" si="4"/>
        <v/>
      </c>
      <c r="H36" s="16"/>
      <c r="I36" s="16"/>
      <c r="J36" s="16"/>
      <c r="K36" s="78"/>
      <c r="L36" s="107"/>
      <c r="M36" s="3"/>
      <c r="N36" s="158">
        <f>IF(AND(C36&gt;0,E36&lt;&gt;"",E36&lt;&gt;0),IF(E36=P$17,'Step 2 Tractor Cost'!D$45*C36,IF(E36=P$18,'Step 2 Tractor Cost'!F$45*C36,IF(E36=P$19,'Step 2 Tractor Cost'!H$45*C36,IF(E36=P$20,'Step 2 Tractor Cost'!J$45*C36,IF(E36=P$21,'Step 2 Tractor Cost'!L$45*C36,IF(E36=P$22,'Step 2 Tractor Cost'!N$45*C36,0)))))),0)</f>
        <v>0</v>
      </c>
      <c r="O36" s="159">
        <f>IF(AND(C36&gt;0,F36&lt;&gt;"",F36&lt;&gt;0),IF(F36=Q$17,'Step 3B Implement cost'!D$16*C36,IF(F36=Q$18,'Step 3B Implement cost'!F$16*C36,IF(F36=Q$19,'Step 3B Implement cost'!H$16*C36,IF(F36=Q$20,'Step 3B Implement cost'!J$16*C36,IF(F36=Q$21,'Step 3B Implement cost'!L$16*C36,IF(F36=Q$22,'Step 3B Implement cost'!N$16*C36,IF(F36=Q$23,'Step 3B Implement cost'!P$16*C36,IF(F36=Q$24,'Step 3B Implement cost'!R$16*C36,IF(F36=Q$25,'Step 3B Implement cost'!T$16*C36,IF(F36=Q$26,'Step 3B Implement cost'!V$16*C36,IF(F36=Q$27,'Step 3B Implement cost'!X$16*C36,IF(F36=Q$28,'Step 3B Implement cost'!Z$16*C36,0)))))))))))),0)</f>
        <v>0</v>
      </c>
      <c r="P36" s="159"/>
    </row>
    <row r="37" spans="1:19" x14ac:dyDescent="0.25">
      <c r="A37" s="10" t="s">
        <v>93</v>
      </c>
      <c r="B37" s="54"/>
      <c r="C37" s="56"/>
      <c r="D37" s="143"/>
      <c r="E37" s="143"/>
      <c r="F37" s="143"/>
      <c r="G37" s="56" t="str">
        <f t="shared" si="4"/>
        <v/>
      </c>
      <c r="H37" s="16"/>
      <c r="I37" s="56" t="str">
        <f t="shared" ref="I37:I43" si="5">IF(OR(N37&gt;0,O37&gt;0),(N37+O37),"")</f>
        <v/>
      </c>
      <c r="J37" s="59"/>
      <c r="K37" s="78"/>
      <c r="L37" s="107"/>
      <c r="M37" s="3"/>
      <c r="N37" s="158">
        <f>IF(AND(C37&gt;0,E37&lt;&gt;"",E37&lt;&gt;0),IF(E37=P$17,'Step 2 Tractor Cost'!D$45*C37,IF(E37=P$18,'Step 2 Tractor Cost'!F$45*C37,IF(E37=P$19,'Step 2 Tractor Cost'!H$45*C37,IF(E37=P$20,'Step 2 Tractor Cost'!J$45*C37,IF(E37=P$21,'Step 2 Tractor Cost'!L$45*C37,IF(E37=P$22,'Step 2 Tractor Cost'!N$45*C37,0)))))),0)</f>
        <v>0</v>
      </c>
      <c r="O37" s="159">
        <f>IF(AND(C37&gt;0,F37&lt;&gt;"",F37&lt;&gt;0),IF(F37=Q$17,'Step 3B Implement cost'!D$16*C37,IF(F37=Q$18,'Step 3B Implement cost'!F$16*C37,IF(F37=Q$19,'Step 3B Implement cost'!H$16*C37,IF(F37=Q$20,'Step 3B Implement cost'!J$16*C37,IF(F37=Q$21,'Step 3B Implement cost'!L$16*C37,IF(F37=Q$22,'Step 3B Implement cost'!N$16*C37,IF(F37=Q$23,'Step 3B Implement cost'!P$16*C37,IF(F37=Q$24,'Step 3B Implement cost'!R$16*C37,IF(F37=Q$25,'Step 3B Implement cost'!T$16*C37,IF(F37=Q$26,'Step 3B Implement cost'!V$16*C37,IF(F37=Q$27,'Step 3B Implement cost'!X$16*C37,IF(F37=Q$28,'Step 3B Implement cost'!Z$16*C37,0)))))))))))),0)</f>
        <v>0</v>
      </c>
      <c r="P37" s="159"/>
    </row>
    <row r="38" spans="1:19" x14ac:dyDescent="0.25">
      <c r="A38" s="10" t="s">
        <v>92</v>
      </c>
      <c r="B38" s="54"/>
      <c r="C38" s="56"/>
      <c r="D38" s="143"/>
      <c r="E38" s="143"/>
      <c r="F38" s="143"/>
      <c r="G38" s="56" t="str">
        <f t="shared" si="4"/>
        <v/>
      </c>
      <c r="H38" s="16"/>
      <c r="I38" s="56" t="str">
        <f t="shared" si="5"/>
        <v/>
      </c>
      <c r="J38" s="16"/>
      <c r="K38" s="78"/>
      <c r="L38" s="107"/>
      <c r="M38" s="3"/>
      <c r="N38" s="158">
        <f>IF(AND(C38&gt;0,E38&lt;&gt;"",E38&lt;&gt;0),IF(E38=P$17,'Step 2 Tractor Cost'!D$45*C38,IF(E38=P$18,'Step 2 Tractor Cost'!F$45*C38,IF(E38=P$19,'Step 2 Tractor Cost'!H$45*C38,IF(E38=P$20,'Step 2 Tractor Cost'!J$45*C38,IF(E38=P$21,'Step 2 Tractor Cost'!L$45*C38,IF(E38=P$22,'Step 2 Tractor Cost'!N$45*C38,0)))))),0)</f>
        <v>0</v>
      </c>
      <c r="O38" s="159">
        <f>IF(AND(C38&gt;0,F38&lt;&gt;"",F38&lt;&gt;0),IF(F38=Q$17,'Step 3B Implement cost'!D$16*C38,IF(F38=Q$18,'Step 3B Implement cost'!F$16*C38,IF(F38=Q$19,'Step 3B Implement cost'!H$16*C38,IF(F38=Q$20,'Step 3B Implement cost'!J$16*C38,IF(F38=Q$21,'Step 3B Implement cost'!L$16*C38,IF(F38=Q$22,'Step 3B Implement cost'!N$16*C38,IF(F38=Q$23,'Step 3B Implement cost'!P$16*C38,IF(F38=Q$24,'Step 3B Implement cost'!R$16*C38,IF(F38=Q$25,'Step 3B Implement cost'!T$16*C38,IF(F38=Q$26,'Step 3B Implement cost'!V$16*C38,IF(F38=Q$27,'Step 3B Implement cost'!X$16*C38,IF(F38=Q$28,'Step 3B Implement cost'!Z$16*C38,0)))))))))))),0)</f>
        <v>0</v>
      </c>
      <c r="P38" s="159"/>
    </row>
    <row r="39" spans="1:19" x14ac:dyDescent="0.25">
      <c r="A39" s="10" t="s">
        <v>91</v>
      </c>
      <c r="B39" s="54"/>
      <c r="C39" s="56"/>
      <c r="D39" s="143"/>
      <c r="E39" s="143"/>
      <c r="F39" s="143"/>
      <c r="G39" s="56" t="str">
        <f t="shared" si="4"/>
        <v/>
      </c>
      <c r="H39" s="16"/>
      <c r="I39" s="56" t="str">
        <f t="shared" si="5"/>
        <v/>
      </c>
      <c r="J39" s="16"/>
      <c r="K39" s="78"/>
      <c r="L39" s="107"/>
      <c r="M39" s="4"/>
      <c r="N39" s="158">
        <f>IF(AND(C39&gt;0,E39&lt;&gt;"",E39&lt;&gt;0),IF(E39=P$17,'Step 2 Tractor Cost'!D$45*C39,IF(E39=P$18,'Step 2 Tractor Cost'!F$45*C39,IF(E39=P$19,'Step 2 Tractor Cost'!H$45*C39,IF(E39=P$20,'Step 2 Tractor Cost'!J$45*C39,IF(E39=P$21,'Step 2 Tractor Cost'!L$45*C39,IF(E39=P$22,'Step 2 Tractor Cost'!N$45*C39,0)))))),0)</f>
        <v>0</v>
      </c>
      <c r="O39" s="159">
        <f>IF(AND(C39&gt;0,F39&lt;&gt;"",F39&lt;&gt;0),IF(F39=Q$17,'Step 3B Implement cost'!D$16*C39,IF(F39=Q$18,'Step 3B Implement cost'!F$16*C39,IF(F39=Q$19,'Step 3B Implement cost'!H$16*C39,IF(F39=Q$20,'Step 3B Implement cost'!J$16*C39,IF(F39=Q$21,'Step 3B Implement cost'!L$16*C39,IF(F39=Q$22,'Step 3B Implement cost'!N$16*C39,IF(F39=Q$23,'Step 3B Implement cost'!P$16*C39,IF(F39=Q$24,'Step 3B Implement cost'!R$16*C39,IF(F39=Q$25,'Step 3B Implement cost'!T$16*C39,IF(F39=Q$26,'Step 3B Implement cost'!V$16*C39,IF(F39=Q$27,'Step 3B Implement cost'!X$16*C39,IF(F39=Q$28,'Step 3B Implement cost'!Z$16*C39,0)))))))))))),0)</f>
        <v>0</v>
      </c>
      <c r="P39" s="159"/>
    </row>
    <row r="40" spans="1:19" x14ac:dyDescent="0.25">
      <c r="A40" s="10" t="s">
        <v>90</v>
      </c>
      <c r="B40" s="54"/>
      <c r="C40" s="56"/>
      <c r="D40" s="143"/>
      <c r="E40" s="143"/>
      <c r="F40" s="143"/>
      <c r="G40" s="56" t="str">
        <f t="shared" si="4"/>
        <v/>
      </c>
      <c r="H40" s="16"/>
      <c r="I40" s="56" t="str">
        <f t="shared" si="5"/>
        <v/>
      </c>
      <c r="J40" s="57"/>
      <c r="K40" s="78"/>
      <c r="L40" s="107"/>
      <c r="M40" s="3"/>
      <c r="N40" s="158">
        <f>IF(AND(C40&gt;0,E40&lt;&gt;"",E40&lt;&gt;0),IF(E40=P$17,'Step 2 Tractor Cost'!D$45*C40,IF(E40=P$18,'Step 2 Tractor Cost'!F$45*C40,IF(E40=P$19,'Step 2 Tractor Cost'!H$45*C40,IF(E40=P$20,'Step 2 Tractor Cost'!J$45*C40,IF(E40=P$21,'Step 2 Tractor Cost'!L$45*C40,IF(E40=P$22,'Step 2 Tractor Cost'!N$45*C40,0)))))),0)</f>
        <v>0</v>
      </c>
      <c r="O40" s="159">
        <f>IF(AND(C40&gt;0,F40&lt;&gt;"",F40&lt;&gt;0),IF(F40=Q$17,'Step 3B Implement cost'!D$16*C40,IF(F40=Q$18,'Step 3B Implement cost'!F$16*C40,IF(F40=Q$19,'Step 3B Implement cost'!H$16*C40,IF(F40=Q$20,'Step 3B Implement cost'!J$16*C40,IF(F40=Q$21,'Step 3B Implement cost'!L$16*C40,IF(F40=Q$22,'Step 3B Implement cost'!N$16*C40,IF(F40=Q$23,'Step 3B Implement cost'!P$16*C40,IF(F40=Q$24,'Step 3B Implement cost'!R$16*C40,IF(F40=Q$25,'Step 3B Implement cost'!T$16*C40,IF(F40=Q$26,'Step 3B Implement cost'!V$16*C40,IF(F40=Q$27,'Step 3B Implement cost'!X$16*C40,IF(F40=Q$28,'Step 3B Implement cost'!Z$16*C40,0)))))))))))),0)</f>
        <v>0</v>
      </c>
      <c r="P40" s="159"/>
    </row>
    <row r="41" spans="1:19" x14ac:dyDescent="0.25">
      <c r="A41" s="10" t="s">
        <v>89</v>
      </c>
      <c r="B41" s="54"/>
      <c r="C41" s="56"/>
      <c r="D41" s="143"/>
      <c r="E41" s="143"/>
      <c r="F41" s="143"/>
      <c r="G41" s="56" t="str">
        <f t="shared" si="4"/>
        <v/>
      </c>
      <c r="H41" s="16"/>
      <c r="I41" s="56" t="str">
        <f t="shared" si="5"/>
        <v/>
      </c>
      <c r="J41" s="57"/>
      <c r="K41" s="78"/>
      <c r="L41" s="107"/>
      <c r="M41" s="3"/>
      <c r="N41" s="158">
        <f>IF(AND(C41&gt;0,E41&lt;&gt;"",E41&lt;&gt;0),IF(E41=P$17,'Step 2 Tractor Cost'!D$45*C41,IF(E41=P$18,'Step 2 Tractor Cost'!F$45*C41,IF(E41=P$19,'Step 2 Tractor Cost'!H$45*C41,IF(E41=P$20,'Step 2 Tractor Cost'!J$45*C41,IF(E41=P$21,'Step 2 Tractor Cost'!L$45*C41,IF(E41=P$22,'Step 2 Tractor Cost'!N$45*C41,0)))))),0)</f>
        <v>0</v>
      </c>
      <c r="O41" s="159">
        <f>IF(AND(C41&gt;0,F41&lt;&gt;"",F41&lt;&gt;0),IF(F41=Q$17,'Step 3B Implement cost'!D$16*C41,IF(F41=Q$18,'Step 3B Implement cost'!F$16*C41,IF(F41=Q$19,'Step 3B Implement cost'!H$16*C41,IF(F41=Q$20,'Step 3B Implement cost'!J$16*C41,IF(F41=Q$21,'Step 3B Implement cost'!L$16*C41,IF(F41=Q$22,'Step 3B Implement cost'!N$16*C41,IF(F41=Q$23,'Step 3B Implement cost'!P$16*C41,IF(F41=Q$24,'Step 3B Implement cost'!R$16*C41,IF(F41=Q$25,'Step 3B Implement cost'!T$16*C41,IF(F41=Q$26,'Step 3B Implement cost'!V$16*C41,IF(F41=Q$27,'Step 3B Implement cost'!X$16*C41,IF(F41=Q$28,'Step 3B Implement cost'!Z$16*C41,0)))))))))))),0)</f>
        <v>0</v>
      </c>
      <c r="P41" s="159"/>
    </row>
    <row r="42" spans="1:19" x14ac:dyDescent="0.25">
      <c r="A42" s="10" t="s">
        <v>88</v>
      </c>
      <c r="B42" s="54"/>
      <c r="C42" s="56"/>
      <c r="D42" s="143"/>
      <c r="E42" s="143"/>
      <c r="F42" s="143"/>
      <c r="G42" s="56" t="str">
        <f t="shared" si="4"/>
        <v/>
      </c>
      <c r="H42" s="16"/>
      <c r="I42" s="56" t="str">
        <f t="shared" si="5"/>
        <v/>
      </c>
      <c r="J42" s="57"/>
      <c r="K42" s="78"/>
      <c r="L42" s="107"/>
      <c r="M42" s="3"/>
      <c r="N42" s="158">
        <f>IF(AND(C42&gt;0,E42&lt;&gt;"",E42&lt;&gt;0),IF(E42=P$17,'Step 2 Tractor Cost'!D$45*C42,IF(E42=P$18,'Step 2 Tractor Cost'!F$45*C42,IF(E42=P$19,'Step 2 Tractor Cost'!H$45*C42,IF(E42=P$20,'Step 2 Tractor Cost'!J$45*C42,IF(E42=P$21,'Step 2 Tractor Cost'!L$45*C42,IF(E42=P$22,'Step 2 Tractor Cost'!N$45*C42,0)))))),0)</f>
        <v>0</v>
      </c>
      <c r="O42" s="159">
        <f>IF(AND(C42&gt;0,F42&lt;&gt;"",F42&lt;&gt;0),IF(F42=Q$17,'Step 3B Implement cost'!D$16*C42,IF(F42=Q$18,'Step 3B Implement cost'!F$16*C42,IF(F42=Q$19,'Step 3B Implement cost'!H$16*C42,IF(F42=Q$20,'Step 3B Implement cost'!J$16*C42,IF(F42=Q$21,'Step 3B Implement cost'!L$16*C42,IF(F42=Q$22,'Step 3B Implement cost'!N$16*C42,IF(F42=Q$23,'Step 3B Implement cost'!P$16*C42,IF(F42=Q$24,'Step 3B Implement cost'!R$16*C42,IF(F42=Q$25,'Step 3B Implement cost'!T$16*C42,IF(F42=Q$26,'Step 3B Implement cost'!V$16*C42,IF(F42=Q$27,'Step 3B Implement cost'!X$16*C42,IF(F42=Q$28,'Step 3B Implement cost'!Z$16*C42,0)))))))))))),0)</f>
        <v>0</v>
      </c>
      <c r="P42" s="159"/>
    </row>
    <row r="43" spans="1:19" x14ac:dyDescent="0.25">
      <c r="A43" s="10" t="s">
        <v>81</v>
      </c>
      <c r="B43" s="54"/>
      <c r="C43" s="54"/>
      <c r="D43" s="47"/>
      <c r="E43" s="47"/>
      <c r="F43" s="47"/>
      <c r="G43" s="56" t="str">
        <f t="shared" si="4"/>
        <v/>
      </c>
      <c r="H43" s="16"/>
      <c r="I43" s="56" t="str">
        <f t="shared" si="5"/>
        <v/>
      </c>
      <c r="J43" s="57"/>
      <c r="K43" s="79"/>
      <c r="L43" s="109"/>
      <c r="M43" s="3"/>
      <c r="N43" s="158">
        <f>IF(AND(C43&gt;0,E43&lt;&gt;"",E43&lt;&gt;0),IF(E43=P$17,'Step 2 Tractor Cost'!D$45*C43,IF(E43=P$18,'Step 2 Tractor Cost'!F$45*C43,IF(E43=P$19,'Step 2 Tractor Cost'!H$45*C43,IF(E43=P$20,'Step 2 Tractor Cost'!J$45*C43,IF(E43=P$21,'Step 2 Tractor Cost'!L$45*C43,IF(E43=P$22,'Step 2 Tractor Cost'!N$45*C43,0)))))),0)</f>
        <v>0</v>
      </c>
      <c r="O43" s="159">
        <f>IF(AND(C43&gt;0,F43&lt;&gt;"",F43&lt;&gt;0),IF(F43=Q$17,'Step 3B Implement cost'!D$16*C43,IF(F43=Q$18,'Step 3B Implement cost'!F$16*C43,IF(F43=Q$19,'Step 3B Implement cost'!H$16*C43,IF(F43=Q$20,'Step 3B Implement cost'!J$16*C43,IF(F43=Q$21,'Step 3B Implement cost'!L$16*C43,IF(F43=Q$22,'Step 3B Implement cost'!N$16*C43,IF(F43=Q$23,'Step 3B Implement cost'!P$16*C43,IF(F43=Q$24,'Step 3B Implement cost'!R$16*C43,IF(F43=Q$25,'Step 3B Implement cost'!T$16*C43,IF(F43=Q$26,'Step 3B Implement cost'!V$16*C43,IF(F43=Q$27,'Step 3B Implement cost'!X$16*C43,IF(F43=Q$28,'Step 3B Implement cost'!Z$16*C43,0)))))))))))),0)</f>
        <v>0</v>
      </c>
      <c r="P43" s="159"/>
    </row>
    <row r="44" spans="1:19" x14ac:dyDescent="0.25">
      <c r="A44" s="10" t="s">
        <v>160</v>
      </c>
      <c r="B44" s="10"/>
      <c r="C44" s="10"/>
      <c r="D44" s="10"/>
      <c r="E44" s="10"/>
      <c r="F44" s="10"/>
      <c r="G44" s="49">
        <f>SUM(G17:G24, G27,G29,G32:G43)</f>
        <v>0</v>
      </c>
      <c r="H44" s="16"/>
      <c r="I44" s="49">
        <f>SUM(I17:I24, I27,I29, I37:I43)</f>
        <v>0</v>
      </c>
      <c r="J44" s="50">
        <f>SUM(J21:J24, J27:J28, J32,J37,J40:J43)</f>
        <v>0</v>
      </c>
      <c r="K44" s="17" t="s">
        <v>80</v>
      </c>
      <c r="L44" s="76">
        <f>G44+I44+J44</f>
        <v>0</v>
      </c>
      <c r="M44" s="3"/>
      <c r="N44" s="158">
        <f>IF(AND(C44&gt;0,E44&lt;&gt;"",E44&lt;&gt;0),IF(E44=P$17,'Step 2 Tractor Cost'!D$45*C44,IF(E44=P$18,'Step 2 Tractor Cost'!F$45*C44,IF(E44=P$19,'Step 2 Tractor Cost'!H$45*C44,IF(E44=P$20,'Step 2 Tractor Cost'!J$45*C44,IF(E44=P$21,'Step 2 Tractor Cost'!L$45*C44,IF(E44=P$22,'Step 2 Tractor Cost'!N$45*C44,0)))))),0)</f>
        <v>0</v>
      </c>
      <c r="O44" s="159">
        <f>IF(AND(C44&gt;0,F44&lt;&gt;"",F44&lt;&gt;0),IF(F44=Q$17,'Step 3B Implement cost'!D$16*C44,IF(F44=Q$18,'Step 3B Implement cost'!F$16*C44,IF(F44=Q$19,'Step 3B Implement cost'!H$16*C44,IF(F44=Q$20,'Step 3B Implement cost'!J$16*C44,IF(F44=Q$21,'Step 3B Implement cost'!L$16*C44,IF(F44=Q$22,'Step 3B Implement cost'!N$16*C44,IF(F44=Q$23,'Step 3B Implement cost'!P$16*C44,IF(F44=Q$24,'Step 3B Implement cost'!R$16*C44,IF(F44=Q$25,'Step 3B Implement cost'!T$16*C44,IF(F44=Q$26,'Step 3B Implement cost'!V$16*C44,IF(F44=Q$27,'Step 3B Implement cost'!X$16*C44,IF(F44=Q$28,'Step 3B Implement cost'!Z$16*C44,0)))))))))))),0)</f>
        <v>0</v>
      </c>
      <c r="P44" s="159"/>
    </row>
    <row r="45" spans="1:19" x14ac:dyDescent="0.25">
      <c r="A45" s="10"/>
      <c r="B45" s="10"/>
      <c r="C45" s="10"/>
      <c r="D45" s="10"/>
      <c r="E45" s="10"/>
      <c r="F45" s="10"/>
      <c r="G45" s="110" t="s">
        <v>275</v>
      </c>
      <c r="H45" s="16"/>
      <c r="I45" s="110" t="s">
        <v>273</v>
      </c>
      <c r="J45" s="110" t="s">
        <v>274</v>
      </c>
      <c r="K45" s="10"/>
      <c r="L45" s="111" t="s">
        <v>276</v>
      </c>
      <c r="M45" s="3"/>
      <c r="N45" s="158">
        <f>IF(AND(C45&gt;0,E45&lt;&gt;"",E45&lt;&gt;0),IF(E45=P$17,'Step 2 Tractor Cost'!D$45*C45,IF(E45=P$18,'Step 2 Tractor Cost'!F$45*C45,IF(E45=P$19,'Step 2 Tractor Cost'!H$45*C45,IF(E45=P$20,'Step 2 Tractor Cost'!J$45*C45,IF(E45=P$21,'Step 2 Tractor Cost'!L$45*C45,IF(E45=P$22,'Step 2 Tractor Cost'!N$45*C45,0)))))),0)</f>
        <v>0</v>
      </c>
      <c r="O45" s="159">
        <f>IF(AND(C45&gt;0,F45&lt;&gt;"",F45&lt;&gt;0),IF(F45=Q$17,'Step 3B Implement cost'!D$16*C45,IF(F45=Q$18,'Step 3B Implement cost'!F$16*C45,IF(F45=Q$19,'Step 3B Implement cost'!H$16*C45,IF(F45=Q$20,'Step 3B Implement cost'!J$16*C45,IF(F45=Q$21,'Step 3B Implement cost'!L$16*C45,IF(F45=Q$22,'Step 3B Implement cost'!N$16*C45,IF(F45=Q$23,'Step 3B Implement cost'!P$16*C45,IF(F45=Q$24,'Step 3B Implement cost'!R$16*C45,IF(F45=Q$25,'Step 3B Implement cost'!T$16*C45,IF(F45=Q$26,'Step 3B Implement cost'!V$16*C45,IF(F45=Q$27,'Step 3B Implement cost'!X$16*C45,IF(F45=Q$28,'Step 3B Implement cost'!Z$16*C45,0)))))))))))),0)</f>
        <v>0</v>
      </c>
      <c r="P45" s="159"/>
    </row>
    <row r="46" spans="1:19" x14ac:dyDescent="0.25">
      <c r="A46" s="10"/>
      <c r="B46" s="10"/>
      <c r="C46" s="10"/>
      <c r="D46" s="10"/>
      <c r="E46" s="10"/>
      <c r="F46" s="10"/>
      <c r="G46" s="16"/>
      <c r="H46" s="16"/>
      <c r="I46" s="16"/>
      <c r="J46" s="16"/>
      <c r="K46" s="10"/>
      <c r="L46" s="112"/>
      <c r="M46" s="3"/>
      <c r="N46" s="158">
        <f>IF(AND(C46&gt;0,E46&lt;&gt;"",E46&lt;&gt;0),IF(E46=P$17,'Step 2 Tractor Cost'!D$45*C46,IF(E46=P$18,'Step 2 Tractor Cost'!F$45*C46,IF(E46=P$19,'Step 2 Tractor Cost'!H$45*C46,IF(E46=P$20,'Step 2 Tractor Cost'!J$45*C46,IF(E46=P$21,'Step 2 Tractor Cost'!L$45*C46,IF(E46=P$22,'Step 2 Tractor Cost'!N$45*C46,0)))))),0)</f>
        <v>0</v>
      </c>
      <c r="O46" s="159">
        <f>IF(AND(C46&gt;0,F46&lt;&gt;"",F46&lt;&gt;0),IF(F46=Q$17,'Step 3B Implement cost'!D$16*C46,IF(F46=Q$18,'Step 3B Implement cost'!F$16*C46,IF(F46=Q$19,'Step 3B Implement cost'!H$16*C46,IF(F46=Q$20,'Step 3B Implement cost'!J$16*C46,IF(F46=Q$21,'Step 3B Implement cost'!L$16*C46,IF(F46=Q$22,'Step 3B Implement cost'!N$16*C46,IF(F46=Q$23,'Step 3B Implement cost'!P$16*C46,IF(F46=Q$24,'Step 3B Implement cost'!R$16*C46,IF(F46=Q$25,'Step 3B Implement cost'!T$16*C46,IF(F46=Q$26,'Step 3B Implement cost'!V$16*C46,IF(F46=Q$27,'Step 3B Implement cost'!X$16*C46,IF(F46=Q$28,'Step 3B Implement cost'!Z$16*C46,0)))))))))))),0)</f>
        <v>0</v>
      </c>
      <c r="P46" s="159"/>
      <c r="S46" s="113"/>
    </row>
    <row r="47" spans="1:19" ht="14.4" x14ac:dyDescent="0.3">
      <c r="A47" s="14" t="s">
        <v>87</v>
      </c>
      <c r="B47" s="14"/>
      <c r="C47" s="14"/>
      <c r="D47" s="14"/>
      <c r="E47" s="14"/>
      <c r="F47" s="14"/>
      <c r="G47" s="16" t="s">
        <v>194</v>
      </c>
      <c r="H47" s="16"/>
      <c r="I47" s="16"/>
      <c r="J47" s="16"/>
      <c r="K47" s="47"/>
      <c r="L47" s="112"/>
      <c r="M47" s="3"/>
      <c r="N47" s="158">
        <f>IF(AND(C47&gt;0,E47&lt;&gt;"",E47&lt;&gt;0),IF(E47=P$17,'Step 2 Tractor Cost'!D$45*C47,IF(E47=P$18,'Step 2 Tractor Cost'!F$45*C47,IF(E47=P$19,'Step 2 Tractor Cost'!H$45*C47,IF(E47=P$20,'Step 2 Tractor Cost'!J$45*C47,IF(E47=P$21,'Step 2 Tractor Cost'!L$45*C47,IF(E47=P$22,'Step 2 Tractor Cost'!N$45*C47,0)))))),0)</f>
        <v>0</v>
      </c>
      <c r="O47" s="159">
        <f>IF(AND(C47&gt;0,F47&lt;&gt;"",F47&lt;&gt;0),IF(F47=Q$17,'Step 3B Implement cost'!D$16*C47,IF(F47=Q$18,'Step 3B Implement cost'!F$16*C47,IF(F47=Q$19,'Step 3B Implement cost'!H$16*C47,IF(F47=Q$20,'Step 3B Implement cost'!J$16*C47,IF(F47=Q$21,'Step 3B Implement cost'!L$16*C47,IF(F47=Q$22,'Step 3B Implement cost'!N$16*C47,IF(F47=Q$23,'Step 3B Implement cost'!P$16*C47,IF(F47=Q$24,'Step 3B Implement cost'!R$16*C47,IF(F47=Q$25,'Step 3B Implement cost'!T$16*C47,IF(F47=Q$26,'Step 3B Implement cost'!V$16*C47,IF(F47=Q$27,'Step 3B Implement cost'!X$16*C47,IF(F47=Q$28,'Step 3B Implement cost'!Z$16*C47,0)))))))))))),0)</f>
        <v>0</v>
      </c>
      <c r="P47" s="159"/>
    </row>
    <row r="48" spans="1:19" x14ac:dyDescent="0.25">
      <c r="A48" s="10"/>
      <c r="B48" s="10"/>
      <c r="C48" s="10"/>
      <c r="D48" s="10"/>
      <c r="E48" s="10"/>
      <c r="F48" s="10"/>
      <c r="G48" s="16" t="s">
        <v>200</v>
      </c>
      <c r="H48" s="16"/>
      <c r="I48" s="16"/>
      <c r="J48" s="16"/>
      <c r="K48" s="47"/>
      <c r="L48" s="99"/>
      <c r="M48" s="3"/>
      <c r="N48" s="158">
        <f>IF(AND(C48&gt;0,E48&lt;&gt;"",E48&lt;&gt;0),IF(E48=P$17,'Step 2 Tractor Cost'!D$45*C48,IF(E48=P$18,'Step 2 Tractor Cost'!F$45*C48,IF(E48=P$19,'Step 2 Tractor Cost'!H$45*C48,IF(E48=P$20,'Step 2 Tractor Cost'!J$45*C48,IF(E48=P$21,'Step 2 Tractor Cost'!L$45*C48,IF(E48=P$22,'Step 2 Tractor Cost'!N$45*C48,0)))))),0)</f>
        <v>0</v>
      </c>
      <c r="O48" s="159">
        <f>IF(AND(C48&gt;0,F48&lt;&gt;"",F48&lt;&gt;0),IF(F48=Q$17,'Step 3B Implement cost'!D$16*C48,IF(F48=Q$18,'Step 3B Implement cost'!F$16*C48,IF(F48=Q$19,'Step 3B Implement cost'!H$16*C48,IF(F48=Q$20,'Step 3B Implement cost'!J$16*C48,IF(F48=Q$21,'Step 3B Implement cost'!L$16*C48,IF(F48=Q$22,'Step 3B Implement cost'!N$16*C48,IF(F48=Q$23,'Step 3B Implement cost'!P$16*C48,IF(F48=Q$24,'Step 3B Implement cost'!R$16*C48,IF(F48=Q$25,'Step 3B Implement cost'!T$16*C48,IF(F48=Q$26,'Step 3B Implement cost'!V$16*C48,IF(F48=Q$27,'Step 3B Implement cost'!X$16*C48,IF(F48=Q$28,'Step 3B Implement cost'!Z$16*C48,0)))))))))))),0)</f>
        <v>0</v>
      </c>
      <c r="P48" s="159"/>
    </row>
    <row r="49" spans="1:16" x14ac:dyDescent="0.25">
      <c r="A49" s="10"/>
      <c r="B49" s="10"/>
      <c r="C49" s="10"/>
      <c r="D49" s="10"/>
      <c r="E49" s="10"/>
      <c r="F49" s="10"/>
      <c r="G49" s="16" t="s">
        <v>215</v>
      </c>
      <c r="H49" s="16"/>
      <c r="I49" s="16"/>
      <c r="J49" s="16"/>
      <c r="K49" s="47"/>
      <c r="L49" s="99"/>
      <c r="M49" s="3"/>
      <c r="N49" s="158">
        <f>IF(AND(C49&gt;0,E49&lt;&gt;"",E49&lt;&gt;0),IF(E49=P$17,'Step 2 Tractor Cost'!D$45*C49,IF(E49=P$18,'Step 2 Tractor Cost'!F$45*C49,IF(E49=P$19,'Step 2 Tractor Cost'!H$45*C49,IF(E49=P$20,'Step 2 Tractor Cost'!J$45*C49,IF(E49=P$21,'Step 2 Tractor Cost'!L$45*C49,IF(E49=P$22,'Step 2 Tractor Cost'!N$45*C49,0)))))),0)</f>
        <v>0</v>
      </c>
      <c r="O49" s="159">
        <f>IF(AND(C49&gt;0,F49&lt;&gt;"",F49&lt;&gt;0),IF(F49=Q$17,'Step 3B Implement cost'!D$16*C49,IF(F49=Q$18,'Step 3B Implement cost'!F$16*C49,IF(F49=Q$19,'Step 3B Implement cost'!H$16*C49,IF(F49=Q$20,'Step 3B Implement cost'!J$16*C49,IF(F49=Q$21,'Step 3B Implement cost'!L$16*C49,IF(F49=Q$22,'Step 3B Implement cost'!N$16*C49,IF(F49=Q$23,'Step 3B Implement cost'!P$16*C49,IF(F49=Q$24,'Step 3B Implement cost'!R$16*C49,IF(F49=Q$25,'Step 3B Implement cost'!T$16*C49,IF(F49=Q$26,'Step 3B Implement cost'!V$16*C49,IF(F49=Q$27,'Step 3B Implement cost'!X$16*C49,IF(F49=Q$28,'Step 3B Implement cost'!Z$16*C49,0)))))))))))),0)</f>
        <v>0</v>
      </c>
      <c r="P49" s="159"/>
    </row>
    <row r="50" spans="1:16" ht="15.6" x14ac:dyDescent="0.3">
      <c r="A50" s="18"/>
      <c r="B50" s="18"/>
      <c r="C50" s="18"/>
      <c r="D50" s="18"/>
      <c r="E50" s="18"/>
      <c r="F50" s="18"/>
      <c r="G50" s="16" t="s">
        <v>201</v>
      </c>
      <c r="H50" s="16"/>
      <c r="I50" s="16"/>
      <c r="J50" s="16"/>
      <c r="K50" s="47"/>
      <c r="L50" s="99"/>
      <c r="M50" s="3"/>
      <c r="N50" s="158">
        <f>IF(AND(C50&gt;0,E50&lt;&gt;"",E50&lt;&gt;0),IF(E50=P$17,'Step 2 Tractor Cost'!D$45*C50,IF(E50=P$18,'Step 2 Tractor Cost'!F$45*C50,IF(E50=P$19,'Step 2 Tractor Cost'!H$45*C50,IF(E50=P$20,'Step 2 Tractor Cost'!J$45*C50,IF(E50=P$21,'Step 2 Tractor Cost'!L$45*C50,IF(E50=P$22,'Step 2 Tractor Cost'!N$45*C50,0)))))),0)</f>
        <v>0</v>
      </c>
      <c r="O50" s="159">
        <f>IF(AND(C50&gt;0,F50&lt;&gt;"",F50&lt;&gt;0),IF(F50=Q$17,'Step 3B Implement cost'!D$16*C50,IF(F50=Q$18,'Step 3B Implement cost'!F$16*C50,IF(F50=Q$19,'Step 3B Implement cost'!H$16*C50,IF(F50=Q$20,'Step 3B Implement cost'!J$16*C50,IF(F50=Q$21,'Step 3B Implement cost'!L$16*C50,IF(F50=Q$22,'Step 3B Implement cost'!N$16*C50,IF(F50=Q$23,'Step 3B Implement cost'!P$16*C50,IF(F50=Q$24,'Step 3B Implement cost'!R$16*C50,IF(F50=Q$25,'Step 3B Implement cost'!T$16*C50,IF(F50=Q$26,'Step 3B Implement cost'!V$16*C50,IF(F50=Q$27,'Step 3B Implement cost'!X$16*C50,IF(F50=Q$28,'Step 3B Implement cost'!Z$16*C50,0)))))))))))),0)</f>
        <v>0</v>
      </c>
      <c r="P50" s="159"/>
    </row>
    <row r="51" spans="1:16" ht="15.6" x14ac:dyDescent="0.3">
      <c r="A51" s="18"/>
      <c r="B51" s="11" t="s">
        <v>344</v>
      </c>
      <c r="C51" s="11" t="s">
        <v>547</v>
      </c>
      <c r="D51" s="11" t="s">
        <v>521</v>
      </c>
      <c r="E51" s="11" t="s">
        <v>545</v>
      </c>
      <c r="F51" s="11" t="s">
        <v>516</v>
      </c>
      <c r="G51" s="128" t="s">
        <v>522</v>
      </c>
      <c r="H51" s="16"/>
      <c r="I51" s="128" t="s">
        <v>104</v>
      </c>
      <c r="J51" s="128" t="s">
        <v>523</v>
      </c>
      <c r="K51" s="10"/>
      <c r="L51" s="99"/>
      <c r="M51" s="3"/>
      <c r="N51" s="158">
        <f>IF(AND(C51&gt;0,E51&lt;&gt;"",E51&lt;&gt;0),IF(E51=P$17,'Step 2 Tractor Cost'!D$45*C51,IF(E51=P$18,'Step 2 Tractor Cost'!F$45*C51,IF(E51=P$19,'Step 2 Tractor Cost'!H$45*C51,IF(E51=P$20,'Step 2 Tractor Cost'!J$45*C51,IF(E51=P$21,'Step 2 Tractor Cost'!L$45*C51,IF(E51=P$22,'Step 2 Tractor Cost'!N$45*C51,0)))))),0)</f>
        <v>0</v>
      </c>
      <c r="O51" s="159">
        <f>IF(AND(C51&gt;0,F51&lt;&gt;"",F51&lt;&gt;0),IF(F51=Q$17,'Step 3B Implement cost'!D$16*C51,IF(F51=Q$18,'Step 3B Implement cost'!F$16*C51,IF(F51=Q$19,'Step 3B Implement cost'!H$16*C51,IF(F51=Q$20,'Step 3B Implement cost'!J$16*C51,IF(F51=Q$21,'Step 3B Implement cost'!L$16*C51,IF(F51=Q$22,'Step 3B Implement cost'!N$16*C51,IF(F51=Q$23,'Step 3B Implement cost'!P$16*C51,IF(F51=Q$24,'Step 3B Implement cost'!R$16*C51,IF(F51=Q$25,'Step 3B Implement cost'!T$16*C51,IF(F51=Q$26,'Step 3B Implement cost'!V$16*C51,IF(F51=Q$27,'Step 3B Implement cost'!X$16*C51,IF(F51=Q$28,'Step 3B Implement cost'!Z$16*C51,0)))))))))))),0)</f>
        <v>0</v>
      </c>
      <c r="P51" s="159"/>
    </row>
    <row r="52" spans="1:16" x14ac:dyDescent="0.25">
      <c r="A52" s="15" t="s">
        <v>125</v>
      </c>
      <c r="B52" s="97"/>
      <c r="C52" s="142"/>
      <c r="D52" s="144"/>
      <c r="E52" s="144"/>
      <c r="F52" s="144"/>
      <c r="G52" s="56" t="str">
        <f t="shared" ref="G52:G53" si="6">IF(AND(B52&gt;0,D52&gt;0),B52*D52,"")</f>
        <v/>
      </c>
      <c r="H52" s="55"/>
      <c r="I52" s="56" t="str">
        <f>IF(OR(N52&gt;0,O52&gt;0),(N52+O52),"")</f>
        <v/>
      </c>
      <c r="J52" s="16"/>
      <c r="K52" s="11"/>
      <c r="L52" s="99"/>
      <c r="M52" s="3"/>
      <c r="N52" s="158">
        <f>IF(AND(C52&gt;0,E52&lt;&gt;"",E52&lt;&gt;0),IF(E52=P$17,'Step 2 Tractor Cost'!D$45*C52,IF(E52=P$18,'Step 2 Tractor Cost'!F$45*C52,IF(E52=P$19,'Step 2 Tractor Cost'!H$45*C52,IF(E52=P$20,'Step 2 Tractor Cost'!J$45*C52,IF(E52=P$21,'Step 2 Tractor Cost'!L$45*C52,IF(E52=P$22,'Step 2 Tractor Cost'!N$45*C52,0)))))),0)</f>
        <v>0</v>
      </c>
      <c r="O52" s="159">
        <f>IF(AND(C52&gt;0,F52&lt;&gt;"",F52&lt;&gt;0),IF(F52=Q$17,'Step 3B Implement cost'!D$16*C52,IF(F52=Q$18,'Step 3B Implement cost'!F$16*C52,IF(F52=Q$19,'Step 3B Implement cost'!H$16*C52,IF(F52=Q$20,'Step 3B Implement cost'!J$16*C52,IF(F52=Q$21,'Step 3B Implement cost'!L$16*C52,IF(F52=Q$22,'Step 3B Implement cost'!N$16*C52,IF(F52=Q$23,'Step 3B Implement cost'!P$16*C52,IF(F52=Q$24,'Step 3B Implement cost'!R$16*C52,IF(F52=Q$25,'Step 3B Implement cost'!T$16*C52,IF(F52=Q$26,'Step 3B Implement cost'!V$16*C52,IF(F52=Q$27,'Step 3B Implement cost'!X$16*C52,IF(F52=Q$28,'Step 3B Implement cost'!Z$16*C52,0)))))))))))),0)</f>
        <v>0</v>
      </c>
      <c r="P52" s="159"/>
    </row>
    <row r="53" spans="1:16" x14ac:dyDescent="0.25">
      <c r="A53" s="15" t="s">
        <v>517</v>
      </c>
      <c r="B53" s="97"/>
      <c r="C53" s="97"/>
      <c r="D53" s="98"/>
      <c r="E53" s="98"/>
      <c r="F53" s="98"/>
      <c r="G53" s="54" t="str">
        <f t="shared" si="6"/>
        <v/>
      </c>
      <c r="H53" s="165"/>
      <c r="I53" s="54" t="str">
        <f>IF(OR(N53&gt;0,O53&gt;0),(N53+O53),"")</f>
        <v/>
      </c>
      <c r="J53" s="16"/>
      <c r="K53" s="11"/>
      <c r="L53" s="99"/>
      <c r="M53" s="3"/>
      <c r="N53" s="158">
        <f>IF(AND(C53&gt;0,E53&lt;&gt;"",E53&lt;&gt;0),IF(E53=P$17,'Step 2 Tractor Cost'!D$45*C53,IF(E53=P$18,'Step 2 Tractor Cost'!F$45*C53,IF(E53=P$19,'Step 2 Tractor Cost'!H$45*C53,IF(E53=P$20,'Step 2 Tractor Cost'!J$45*C53,IF(E53=P$21,'Step 2 Tractor Cost'!L$45*C53,IF(E53=P$22,'Step 2 Tractor Cost'!N$45*C53,0)))))),0)</f>
        <v>0</v>
      </c>
      <c r="O53" s="159">
        <f>IF(AND(C53&gt;0,F53&lt;&gt;"",F53&lt;&gt;0),IF(F53=Q$17,'Step 3B Implement cost'!D$16*C53,IF(F53=Q$18,'Step 3B Implement cost'!F$16*C53,IF(F53=Q$19,'Step 3B Implement cost'!H$16*C53,IF(F53=Q$20,'Step 3B Implement cost'!J$16*C53,IF(F53=Q$21,'Step 3B Implement cost'!L$16*C53,IF(F53=Q$22,'Step 3B Implement cost'!N$16*C53,IF(F53=Q$23,'Step 3B Implement cost'!P$16*C53,IF(F53=Q$24,'Step 3B Implement cost'!R$16*C53,IF(F53=Q$25,'Step 3B Implement cost'!T$16*C53,IF(F53=Q$26,'Step 3B Implement cost'!V$16*C53,IF(F53=Q$27,'Step 3B Implement cost'!X$16*C53,IF(F53=Q$28,'Step 3B Implement cost'!Z$16*C53,0)))))))))))),0)</f>
        <v>0</v>
      </c>
      <c r="P53" s="159"/>
    </row>
    <row r="54" spans="1:16" x14ac:dyDescent="0.25">
      <c r="A54" s="15" t="s">
        <v>86</v>
      </c>
      <c r="B54" s="15"/>
      <c r="C54" s="15"/>
      <c r="D54" s="15"/>
      <c r="E54" s="15"/>
      <c r="F54" s="15"/>
      <c r="G54" s="16"/>
      <c r="H54" s="16"/>
      <c r="I54" s="16"/>
      <c r="J54" s="54"/>
      <c r="K54" s="11"/>
      <c r="L54" s="99"/>
      <c r="M54" s="3"/>
      <c r="N54" s="158">
        <f>IF(AND(C54&gt;0,E54&lt;&gt;"",E54&lt;&gt;0),IF(E54=P$17,'Step 2 Tractor Cost'!D$45*C54,IF(E54=P$18,'Step 2 Tractor Cost'!F$45*C54,IF(E54=P$19,'Step 2 Tractor Cost'!H$45*C54,IF(E54=P$20,'Step 2 Tractor Cost'!J$45*C54,IF(E54=P$21,'Step 2 Tractor Cost'!L$45*C54,IF(E54=P$22,'Step 2 Tractor Cost'!N$45*C54,0)))))),0)</f>
        <v>0</v>
      </c>
      <c r="O54" s="159">
        <f>IF(AND(C54&gt;0,F54&lt;&gt;"",F54&lt;&gt;0),IF(F54=Q$17,'Step 3B Implement cost'!D$16*C54,IF(F54=Q$18,'Step 3B Implement cost'!F$16*C54,IF(F54=Q$19,'Step 3B Implement cost'!H$16*C54,IF(F54=Q$20,'Step 3B Implement cost'!J$16*C54,IF(F54=Q$21,'Step 3B Implement cost'!L$16*C54,IF(F54=Q$22,'Step 3B Implement cost'!N$16*C54,IF(F54=Q$23,'Step 3B Implement cost'!P$16*C54,IF(F54=Q$24,'Step 3B Implement cost'!R$16*C54,IF(F54=Q$25,'Step 3B Implement cost'!T$16*C54,IF(F54=Q$26,'Step 3B Implement cost'!V$16*C54,IF(F54=Q$27,'Step 3B Implement cost'!X$16*C54,IF(F54=Q$28,'Step 3B Implement cost'!Z$16*C54,0)))))))))))),0)</f>
        <v>0</v>
      </c>
      <c r="P54" s="159"/>
    </row>
    <row r="55" spans="1:16" ht="14.4" x14ac:dyDescent="0.3">
      <c r="A55" s="14" t="s">
        <v>85</v>
      </c>
      <c r="B55" s="14"/>
      <c r="C55" s="14"/>
      <c r="D55" s="14"/>
      <c r="E55" s="14"/>
      <c r="F55" s="14"/>
      <c r="G55" s="16"/>
      <c r="H55" s="16"/>
      <c r="I55" s="16"/>
      <c r="J55" s="16"/>
      <c r="K55" s="10"/>
      <c r="L55" s="99"/>
      <c r="M55" s="3"/>
      <c r="N55" s="158">
        <f>IF(AND(C55&gt;0,E55&lt;&gt;"",E55&lt;&gt;0),IF(E55=P$17,'Step 2 Tractor Cost'!D$45*C55,IF(E55=P$18,'Step 2 Tractor Cost'!F$45*C55,IF(E55=P$19,'Step 2 Tractor Cost'!H$45*C55,IF(E55=P$20,'Step 2 Tractor Cost'!J$45*C55,IF(E55=P$21,'Step 2 Tractor Cost'!L$45*C55,IF(E55=P$22,'Step 2 Tractor Cost'!N$45*C55,0)))))),0)</f>
        <v>0</v>
      </c>
      <c r="O55" s="159">
        <f>IF(AND(C55&gt;0,F55&lt;&gt;"",F55&lt;&gt;0),IF(F55=Q$17,'Step 3B Implement cost'!D$16*C55,IF(F55=Q$18,'Step 3B Implement cost'!F$16*C55,IF(F55=Q$19,'Step 3B Implement cost'!H$16*C55,IF(F55=Q$20,'Step 3B Implement cost'!J$16*C55,IF(F55=Q$21,'Step 3B Implement cost'!L$16*C55,IF(F55=Q$22,'Step 3B Implement cost'!N$16*C55,IF(F55=Q$23,'Step 3B Implement cost'!P$16*C55,IF(F55=Q$24,'Step 3B Implement cost'!R$16*C55,IF(F55=Q$25,'Step 3B Implement cost'!T$16*C55,IF(F55=Q$26,'Step 3B Implement cost'!V$16*C55,IF(F55=Q$27,'Step 3B Implement cost'!X$16*C55,IF(F55=Q$28,'Step 3B Implement cost'!Z$16*C55,0)))))))))))),0)</f>
        <v>0</v>
      </c>
      <c r="P55" s="159"/>
    </row>
    <row r="56" spans="1:16" x14ac:dyDescent="0.25">
      <c r="A56" s="10" t="s">
        <v>84</v>
      </c>
      <c r="B56" s="54"/>
      <c r="C56" s="56"/>
      <c r="D56" s="143"/>
      <c r="E56" s="143"/>
      <c r="F56" s="143"/>
      <c r="G56" s="56" t="str">
        <f t="shared" ref="G56:G60" si="7">IF(AND(B56&gt;0,D56&gt;0),B56*D56,"")</f>
        <v/>
      </c>
      <c r="H56" s="55"/>
      <c r="I56" s="56" t="str">
        <f>IF(OR(N56&gt;0,O56&gt;0),(N56+O56),"")</f>
        <v/>
      </c>
      <c r="J56" s="16"/>
      <c r="K56" s="11"/>
      <c r="L56" s="99"/>
      <c r="M56" s="3"/>
      <c r="N56" s="158">
        <f>IF(AND(C56&gt;0,E56&lt;&gt;"",E56&lt;&gt;0),IF(E56=P$17,'Step 2 Tractor Cost'!D$45*C56,IF(E56=P$18,'Step 2 Tractor Cost'!F$45*C56,IF(E56=P$19,'Step 2 Tractor Cost'!H$45*C56,IF(E56=P$20,'Step 2 Tractor Cost'!J$45*C56,IF(E56=P$21,'Step 2 Tractor Cost'!L$45*C56,IF(E56=P$22,'Step 2 Tractor Cost'!N$45*C56,0)))))),0)</f>
        <v>0</v>
      </c>
      <c r="O56" s="159">
        <f>IF(AND(C56&gt;0,F56&lt;&gt;"",F56&lt;&gt;0),IF(F56=Q$17,'Step 3B Implement cost'!D$16*C56,IF(F56=Q$18,'Step 3B Implement cost'!F$16*C56,IF(F56=Q$19,'Step 3B Implement cost'!H$16*C56,IF(F56=Q$20,'Step 3B Implement cost'!J$16*C56,IF(F56=Q$21,'Step 3B Implement cost'!L$16*C56,IF(F56=Q$22,'Step 3B Implement cost'!N$16*C56,IF(F56=Q$23,'Step 3B Implement cost'!P$16*C56,IF(F56=Q$24,'Step 3B Implement cost'!R$16*C56,IF(F56=Q$25,'Step 3B Implement cost'!T$16*C56,IF(F56=Q$26,'Step 3B Implement cost'!V$16*C56,IF(F56=Q$27,'Step 3B Implement cost'!X$16*C56,IF(F56=Q$28,'Step 3B Implement cost'!Z$16*C56,0)))))))))))),0)</f>
        <v>0</v>
      </c>
      <c r="P56" s="159"/>
    </row>
    <row r="57" spans="1:16" x14ac:dyDescent="0.25">
      <c r="A57" s="10" t="s">
        <v>83</v>
      </c>
      <c r="B57" s="54"/>
      <c r="C57" s="56"/>
      <c r="D57" s="143"/>
      <c r="E57" s="143"/>
      <c r="F57" s="143"/>
      <c r="G57" s="56" t="str">
        <f t="shared" si="7"/>
        <v/>
      </c>
      <c r="H57" s="55"/>
      <c r="I57" s="56" t="str">
        <f>IF(OR(N57&gt;0,O57&gt;0),(N57+O57),"")</f>
        <v/>
      </c>
      <c r="J57" s="16"/>
      <c r="K57" s="11"/>
      <c r="L57" s="99"/>
      <c r="M57" s="3"/>
      <c r="N57" s="158">
        <f>IF(AND(C57&gt;0,E57&lt;&gt;"",E57&lt;&gt;0),IF(E57=P$17,'Step 2 Tractor Cost'!D$45*C57,IF(E57=P$18,'Step 2 Tractor Cost'!F$45*C57,IF(E57=P$19,'Step 2 Tractor Cost'!H$45*C57,IF(E57=P$20,'Step 2 Tractor Cost'!J$45*C57,IF(E57=P$21,'Step 2 Tractor Cost'!L$45*C57,IF(E57=P$22,'Step 2 Tractor Cost'!N$45*C57,0)))))),0)</f>
        <v>0</v>
      </c>
      <c r="O57" s="159">
        <f>IF(AND(C57&gt;0,F57&lt;&gt;"",F57&lt;&gt;0),IF(F57=Q$17,'Step 3B Implement cost'!D$16*C57,IF(F57=Q$18,'Step 3B Implement cost'!F$16*C57,IF(F57=Q$19,'Step 3B Implement cost'!H$16*C57,IF(F57=Q$20,'Step 3B Implement cost'!J$16*C57,IF(F57=Q$21,'Step 3B Implement cost'!L$16*C57,IF(F57=Q$22,'Step 3B Implement cost'!N$16*C57,IF(F57=Q$23,'Step 3B Implement cost'!P$16*C57,IF(F57=Q$24,'Step 3B Implement cost'!R$16*C57,IF(F57=Q$25,'Step 3B Implement cost'!T$16*C57,IF(F57=Q$26,'Step 3B Implement cost'!V$16*C57,IF(F57=Q$27,'Step 3B Implement cost'!X$16*C57,IF(F57=Q$28,'Step 3B Implement cost'!Z$16*C57,0)))))))))))),0)</f>
        <v>0</v>
      </c>
      <c r="P57" s="159"/>
    </row>
    <row r="58" spans="1:16" x14ac:dyDescent="0.25">
      <c r="A58" s="10" t="s">
        <v>82</v>
      </c>
      <c r="B58" s="54"/>
      <c r="C58" s="56"/>
      <c r="D58" s="143"/>
      <c r="E58" s="143"/>
      <c r="F58" s="143"/>
      <c r="G58" s="56" t="str">
        <f t="shared" si="7"/>
        <v/>
      </c>
      <c r="H58" s="55"/>
      <c r="I58" s="56" t="str">
        <f>IF(OR(N58&gt;0,O58&gt;0),(N58+O58),"")</f>
        <v/>
      </c>
      <c r="J58" s="16"/>
      <c r="K58" s="11"/>
      <c r="L58" s="99"/>
      <c r="M58" s="3"/>
      <c r="N58" s="158">
        <f>IF(AND(C58&gt;0,E58&lt;&gt;"",E58&lt;&gt;0),IF(E58=P$17,'Step 2 Tractor Cost'!D$45*C58,IF(E58=P$18,'Step 2 Tractor Cost'!F$45*C58,IF(E58=P$19,'Step 2 Tractor Cost'!H$45*C58,IF(E58=P$20,'Step 2 Tractor Cost'!J$45*C58,IF(E58=P$21,'Step 2 Tractor Cost'!L$45*C58,IF(E58=P$22,'Step 2 Tractor Cost'!N$45*C58,0)))))),0)</f>
        <v>0</v>
      </c>
      <c r="O58" s="159">
        <f>IF(AND(C58&gt;0,F58&lt;&gt;"",F58&lt;&gt;0),IF(F58=Q$17,'Step 3B Implement cost'!D$16*C58,IF(F58=Q$18,'Step 3B Implement cost'!F$16*C58,IF(F58=Q$19,'Step 3B Implement cost'!H$16*C58,IF(F58=Q$20,'Step 3B Implement cost'!J$16*C58,IF(F58=Q$21,'Step 3B Implement cost'!L$16*C58,IF(F58=Q$22,'Step 3B Implement cost'!N$16*C58,IF(F58=Q$23,'Step 3B Implement cost'!P$16*C58,IF(F58=Q$24,'Step 3B Implement cost'!R$16*C58,IF(F58=Q$25,'Step 3B Implement cost'!T$16*C58,IF(F58=Q$26,'Step 3B Implement cost'!V$16*C58,IF(F58=Q$27,'Step 3B Implement cost'!X$16*C58,IF(F58=Q$28,'Step 3B Implement cost'!Z$16*C58,0)))))))))))),0)</f>
        <v>0</v>
      </c>
      <c r="P58" s="159"/>
    </row>
    <row r="59" spans="1:16" x14ac:dyDescent="0.25">
      <c r="A59" s="10" t="s">
        <v>195</v>
      </c>
      <c r="B59" s="54"/>
      <c r="C59" s="56"/>
      <c r="D59" s="143"/>
      <c r="E59" s="143"/>
      <c r="F59" s="143"/>
      <c r="G59" s="56" t="str">
        <f t="shared" si="7"/>
        <v/>
      </c>
      <c r="H59" s="55"/>
      <c r="I59" s="56" t="str">
        <f>IF(OR(N59&gt;0,O59&gt;0),(N59+O59),"")</f>
        <v/>
      </c>
      <c r="J59" s="56"/>
      <c r="K59" s="11"/>
      <c r="L59" s="99"/>
      <c r="M59" s="3"/>
      <c r="N59" s="158">
        <f>IF(AND(C59&gt;0,E59&lt;&gt;"",E59&lt;&gt;0),IF(E59=P$17,'Step 2 Tractor Cost'!D$45*C59,IF(E59=P$18,'Step 2 Tractor Cost'!F$45*C59,IF(E59=P$19,'Step 2 Tractor Cost'!H$45*C59,IF(E59=P$20,'Step 2 Tractor Cost'!J$45*C59,IF(E59=P$21,'Step 2 Tractor Cost'!L$45*C59,IF(E59=P$22,'Step 2 Tractor Cost'!N$45*C59,0)))))),0)</f>
        <v>0</v>
      </c>
      <c r="O59" s="159">
        <f>IF(AND(C59&gt;0,F59&lt;&gt;"",F59&lt;&gt;0),IF(F59=Q$17,'Step 3B Implement cost'!D$16*C59,IF(F59=Q$18,'Step 3B Implement cost'!F$16*C59,IF(F59=Q$19,'Step 3B Implement cost'!H$16*C59,IF(F59=Q$20,'Step 3B Implement cost'!J$16*C59,IF(F59=Q$21,'Step 3B Implement cost'!L$16*C59,IF(F59=Q$22,'Step 3B Implement cost'!N$16*C59,IF(F59=Q$23,'Step 3B Implement cost'!P$16*C59,IF(F59=Q$24,'Step 3B Implement cost'!R$16*C59,IF(F59=Q$25,'Step 3B Implement cost'!T$16*C59,IF(F59=Q$26,'Step 3B Implement cost'!V$16*C59,IF(F59=Q$27,'Step 3B Implement cost'!X$16*C59,IF(F59=Q$28,'Step 3B Implement cost'!Z$16*C59,0)))))))))))),0)</f>
        <v>0</v>
      </c>
      <c r="P59" s="159"/>
    </row>
    <row r="60" spans="1:16" x14ac:dyDescent="0.25">
      <c r="A60" s="10" t="s">
        <v>81</v>
      </c>
      <c r="B60" s="54"/>
      <c r="C60" s="54"/>
      <c r="D60" s="47"/>
      <c r="E60" s="47"/>
      <c r="F60" s="47"/>
      <c r="G60" s="54" t="str">
        <f t="shared" si="7"/>
        <v/>
      </c>
      <c r="H60" s="55"/>
      <c r="I60" s="54" t="str">
        <f>IF(OR(N60&gt;0,O60&gt;0),(N60+O60),"")</f>
        <v/>
      </c>
      <c r="J60" s="54"/>
      <c r="K60" s="11"/>
      <c r="L60" s="99"/>
      <c r="M60" s="3"/>
      <c r="N60" s="158">
        <f>IF(AND(C60&gt;0,E60&lt;&gt;"",E60&lt;&gt;0),IF(E60=P$17,'Step 2 Tractor Cost'!D$45*C60,IF(E60=P$18,'Step 2 Tractor Cost'!F$45*C60,IF(E60=P$19,'Step 2 Tractor Cost'!H$45*C60,IF(E60=P$20,'Step 2 Tractor Cost'!J$45*C60,IF(E60=P$21,'Step 2 Tractor Cost'!L$45*C60,IF(E60=P$22,'Step 2 Tractor Cost'!N$45*C60,0)))))),0)</f>
        <v>0</v>
      </c>
      <c r="O60" s="159">
        <f>IF(AND(C60&gt;0,F60&lt;&gt;"",F60&lt;&gt;0),IF(F60=Q$17,'Step 3B Implement cost'!D$16*C60,IF(F60=Q$18,'Step 3B Implement cost'!F$16*C60,IF(F60=Q$19,'Step 3B Implement cost'!H$16*C60,IF(F60=Q$20,'Step 3B Implement cost'!J$16*C60,IF(F60=Q$21,'Step 3B Implement cost'!L$16*C60,IF(F60=Q$22,'Step 3B Implement cost'!N$16*C60,IF(F60=Q$23,'Step 3B Implement cost'!P$16*C60,IF(F60=Q$24,'Step 3B Implement cost'!R$16*C60,IF(F60=Q$25,'Step 3B Implement cost'!T$16*C60,IF(F60=Q$26,'Step 3B Implement cost'!V$16*C60,IF(F60=Q$27,'Step 3B Implement cost'!X$16*C60,IF(F60=Q$28,'Step 3B Implement cost'!Z$16*C60,0)))))))))))),0)</f>
        <v>0</v>
      </c>
      <c r="P60" s="159"/>
    </row>
    <row r="61" spans="1:16" x14ac:dyDescent="0.25">
      <c r="A61" s="10"/>
      <c r="B61" s="10"/>
      <c r="C61" s="10"/>
      <c r="D61" s="10"/>
      <c r="E61" s="10"/>
      <c r="F61" s="10"/>
      <c r="G61" s="16"/>
      <c r="H61" s="16"/>
      <c r="I61" s="16"/>
      <c r="J61" s="16"/>
      <c r="K61" s="10"/>
      <c r="L61" s="99"/>
      <c r="M61" s="3"/>
    </row>
    <row r="62" spans="1:16" x14ac:dyDescent="0.25">
      <c r="A62" s="10"/>
      <c r="B62" s="10"/>
      <c r="C62" s="10"/>
      <c r="D62" s="10"/>
      <c r="E62" s="10"/>
      <c r="F62" s="10"/>
      <c r="G62" s="16"/>
      <c r="H62" s="16"/>
      <c r="I62" s="16"/>
      <c r="J62" s="16"/>
      <c r="K62" s="10"/>
      <c r="L62" s="99"/>
      <c r="M62" s="3"/>
    </row>
    <row r="63" spans="1:16" x14ac:dyDescent="0.25">
      <c r="A63" s="10" t="s">
        <v>196</v>
      </c>
      <c r="B63" s="10"/>
      <c r="C63" s="10"/>
      <c r="D63" s="10"/>
      <c r="E63" s="10"/>
      <c r="F63" s="10"/>
      <c r="G63" s="49">
        <f>SUM(G44,G52,G53,G56:G60)</f>
        <v>0</v>
      </c>
      <c r="H63" s="52">
        <f>SUM(I44,I52,I53,I56:I60)</f>
        <v>0</v>
      </c>
      <c r="I63" s="49">
        <f>SUM(I44,I54,I59:J60)</f>
        <v>0</v>
      </c>
      <c r="J63" s="49">
        <f>SUM(J44,J54,J59:J60)</f>
        <v>0</v>
      </c>
      <c r="K63" s="99" t="s">
        <v>197</v>
      </c>
      <c r="L63" s="51">
        <f xml:space="preserve"> G63+I63+J63</f>
        <v>0</v>
      </c>
      <c r="M63" s="3"/>
    </row>
    <row r="64" spans="1:16" x14ac:dyDescent="0.25">
      <c r="A64" s="10"/>
      <c r="B64" s="10"/>
      <c r="C64" s="10"/>
      <c r="D64" s="10"/>
      <c r="E64" s="10"/>
      <c r="F64" s="10"/>
      <c r="G64" s="110" t="s">
        <v>278</v>
      </c>
      <c r="H64" s="110" t="s">
        <v>273</v>
      </c>
      <c r="I64" s="110" t="s">
        <v>543</v>
      </c>
      <c r="J64" s="110" t="s">
        <v>279</v>
      </c>
      <c r="K64" s="10"/>
      <c r="L64" s="111" t="s">
        <v>280</v>
      </c>
      <c r="M64" s="3"/>
    </row>
    <row r="65" spans="1:13" x14ac:dyDescent="0.25">
      <c r="A65" s="10"/>
      <c r="B65" s="10"/>
      <c r="C65" s="10"/>
      <c r="D65" s="10"/>
      <c r="E65" s="10"/>
      <c r="F65" s="16"/>
      <c r="G65" s="16"/>
      <c r="H65" s="16"/>
      <c r="I65" s="16"/>
      <c r="J65" s="10"/>
      <c r="K65" s="99"/>
      <c r="L65" s="99"/>
      <c r="M65" s="3"/>
    </row>
    <row r="66" spans="1:13" ht="13.8" x14ac:dyDescent="0.25">
      <c r="A66" s="19" t="s">
        <v>79</v>
      </c>
      <c r="B66" s="19"/>
      <c r="C66" s="11"/>
      <c r="D66" s="11" t="s">
        <v>542</v>
      </c>
      <c r="E66" s="11" t="s">
        <v>531</v>
      </c>
      <c r="F66" s="11" t="s">
        <v>204</v>
      </c>
      <c r="G66" s="11" t="s">
        <v>544</v>
      </c>
      <c r="H66" s="15" t="s">
        <v>202</v>
      </c>
      <c r="I66" s="10" t="s">
        <v>203</v>
      </c>
      <c r="J66" s="10"/>
      <c r="K66" s="99"/>
      <c r="L66" s="99"/>
      <c r="M66" s="3"/>
    </row>
    <row r="67" spans="1:13" x14ac:dyDescent="0.25">
      <c r="A67" s="10" t="s">
        <v>528</v>
      </c>
      <c r="B67" s="10"/>
      <c r="C67" s="10"/>
      <c r="D67" s="54"/>
      <c r="E67" s="54"/>
      <c r="F67" s="149"/>
      <c r="G67" s="149"/>
      <c r="H67" s="56"/>
      <c r="I67" s="49">
        <f>(F67*G67)+(D67*E67)</f>
        <v>0</v>
      </c>
      <c r="J67" s="10"/>
      <c r="K67" s="99"/>
      <c r="L67" s="99"/>
      <c r="M67" s="3"/>
    </row>
    <row r="68" spans="1:13" x14ac:dyDescent="0.25">
      <c r="A68" s="10" t="s">
        <v>529</v>
      </c>
      <c r="B68" s="10"/>
      <c r="C68" s="10"/>
      <c r="D68" s="54"/>
      <c r="E68" s="54"/>
      <c r="F68" s="150"/>
      <c r="G68" s="150"/>
      <c r="H68" s="56"/>
      <c r="I68" s="49">
        <f t="shared" ref="I68:I71" si="8">(F68*G68)+(D68*E68)</f>
        <v>0</v>
      </c>
      <c r="J68" s="10"/>
      <c r="K68" s="99"/>
      <c r="L68" s="99"/>
      <c r="M68" s="3"/>
    </row>
    <row r="69" spans="1:13" x14ac:dyDescent="0.25">
      <c r="A69" s="15" t="s">
        <v>524</v>
      </c>
      <c r="B69" s="15"/>
      <c r="C69" s="15"/>
      <c r="D69" s="97"/>
      <c r="E69" s="97"/>
      <c r="F69" s="150"/>
      <c r="G69" s="150"/>
      <c r="H69" s="56"/>
      <c r="I69" s="49">
        <f t="shared" si="8"/>
        <v>0</v>
      </c>
      <c r="J69" s="10"/>
      <c r="K69" s="99"/>
      <c r="L69" s="99"/>
      <c r="M69" s="3"/>
    </row>
    <row r="70" spans="1:13" x14ac:dyDescent="0.25">
      <c r="A70" s="15" t="s">
        <v>525</v>
      </c>
      <c r="B70" s="15"/>
      <c r="C70" s="15"/>
      <c r="D70" s="97"/>
      <c r="E70" s="97"/>
      <c r="F70" s="149"/>
      <c r="G70" s="149"/>
      <c r="H70" s="56"/>
      <c r="I70" s="49">
        <f t="shared" si="8"/>
        <v>0</v>
      </c>
      <c r="J70" s="10"/>
      <c r="K70" s="99"/>
      <c r="L70" s="99"/>
      <c r="M70" s="3"/>
    </row>
    <row r="71" spans="1:13" x14ac:dyDescent="0.25">
      <c r="A71" s="10" t="s">
        <v>526</v>
      </c>
      <c r="B71" s="10"/>
      <c r="C71" s="10"/>
      <c r="D71" s="54"/>
      <c r="E71" s="54"/>
      <c r="F71" s="54"/>
      <c r="G71" s="54"/>
      <c r="H71" s="54"/>
      <c r="I71" s="49">
        <f t="shared" si="8"/>
        <v>0</v>
      </c>
      <c r="J71" s="10"/>
      <c r="K71" s="99"/>
      <c r="L71" s="99"/>
      <c r="M71" s="3"/>
    </row>
    <row r="72" spans="1:13" x14ac:dyDescent="0.25">
      <c r="A72" s="21" t="s">
        <v>532</v>
      </c>
      <c r="B72" s="10"/>
      <c r="C72" s="10"/>
      <c r="D72" s="49">
        <f>SUM(D67:D71)</f>
        <v>0</v>
      </c>
      <c r="E72" s="152"/>
      <c r="F72" s="16"/>
      <c r="G72" s="16"/>
      <c r="H72" s="16"/>
      <c r="I72" s="151"/>
      <c r="J72" s="10"/>
      <c r="K72" s="99"/>
      <c r="L72" s="99"/>
      <c r="M72" s="3"/>
    </row>
    <row r="73" spans="1:13" x14ac:dyDescent="0.25">
      <c r="A73" s="21" t="s">
        <v>527</v>
      </c>
      <c r="B73" s="10"/>
      <c r="C73" s="10"/>
      <c r="D73" s="10"/>
      <c r="E73" s="10"/>
      <c r="F73" s="49">
        <f>SUM(F67:F71)</f>
        <v>0</v>
      </c>
      <c r="G73" s="16"/>
      <c r="H73" s="16"/>
      <c r="I73" s="16"/>
      <c r="J73" s="10"/>
      <c r="K73" s="99"/>
      <c r="L73" s="99"/>
      <c r="M73" s="3"/>
    </row>
    <row r="74" spans="1:13" ht="13.8" x14ac:dyDescent="0.25">
      <c r="A74" s="19" t="s">
        <v>530</v>
      </c>
      <c r="B74" s="19"/>
      <c r="C74" s="19"/>
      <c r="D74" s="19"/>
      <c r="E74" s="19"/>
      <c r="F74" s="16"/>
      <c r="G74" s="16"/>
      <c r="H74" s="16"/>
      <c r="I74" s="49">
        <f>SUM(I67:I71)</f>
        <v>0</v>
      </c>
      <c r="J74" s="10"/>
      <c r="K74" s="99"/>
      <c r="L74" s="99"/>
      <c r="M74" s="3"/>
    </row>
    <row r="75" spans="1:13" ht="15.6" x14ac:dyDescent="0.3">
      <c r="A75" s="20"/>
      <c r="B75" s="20"/>
      <c r="C75" s="20"/>
      <c r="D75" s="20"/>
      <c r="E75" s="20"/>
      <c r="F75" s="16"/>
      <c r="G75" s="16"/>
      <c r="H75" s="16"/>
      <c r="I75" s="16"/>
      <c r="J75" s="10"/>
      <c r="K75" s="99"/>
      <c r="L75" s="99"/>
      <c r="M75" s="3"/>
    </row>
    <row r="76" spans="1:13" x14ac:dyDescent="0.25">
      <c r="A76" s="10"/>
      <c r="B76" s="10"/>
      <c r="C76" s="10"/>
      <c r="D76" s="10"/>
      <c r="E76" s="10"/>
      <c r="F76" s="16"/>
      <c r="G76" s="16"/>
      <c r="H76" s="16"/>
      <c r="I76" s="16"/>
      <c r="J76" s="10"/>
      <c r="K76" s="99"/>
      <c r="L76" s="99"/>
      <c r="M76" s="3"/>
    </row>
    <row r="77" spans="1:13" ht="13.8" x14ac:dyDescent="0.25">
      <c r="A77" s="19" t="s">
        <v>277</v>
      </c>
      <c r="B77" s="19"/>
      <c r="C77" s="19"/>
      <c r="D77" s="19"/>
      <c r="E77" s="19"/>
      <c r="F77" s="19"/>
      <c r="G77" s="16"/>
      <c r="H77" s="16"/>
      <c r="I77" s="16"/>
      <c r="J77" s="16"/>
      <c r="K77" s="10"/>
      <c r="L77" s="99"/>
      <c r="M77" s="3"/>
    </row>
    <row r="78" spans="1:13" x14ac:dyDescent="0.25">
      <c r="A78" s="10" t="s">
        <v>198</v>
      </c>
      <c r="B78" s="10"/>
      <c r="C78" s="10"/>
      <c r="D78" s="10"/>
      <c r="E78" s="10"/>
      <c r="F78" s="10"/>
      <c r="G78" s="53">
        <f>I74-L63</f>
        <v>0</v>
      </c>
      <c r="H78" s="16"/>
      <c r="I78" s="128" t="s">
        <v>509</v>
      </c>
      <c r="J78" s="10"/>
      <c r="K78" s="10"/>
      <c r="L78" s="99"/>
      <c r="M78" s="3"/>
    </row>
    <row r="79" spans="1:13" x14ac:dyDescent="0.25">
      <c r="A79" s="10"/>
      <c r="B79" s="10"/>
      <c r="C79" s="10"/>
      <c r="D79" s="10"/>
      <c r="E79" s="10"/>
      <c r="F79" s="10"/>
      <c r="G79" s="16"/>
      <c r="H79" s="16"/>
      <c r="I79" s="16"/>
      <c r="J79" s="10"/>
      <c r="K79" s="10"/>
      <c r="L79" s="99"/>
      <c r="M79" s="3"/>
    </row>
    <row r="80" spans="1:13" ht="13.8" x14ac:dyDescent="0.25">
      <c r="A80" s="19" t="s">
        <v>533</v>
      </c>
      <c r="B80" s="15"/>
      <c r="C80" s="15"/>
      <c r="D80" s="15"/>
      <c r="E80" s="15"/>
      <c r="F80" s="15"/>
      <c r="G80" s="162" t="str">
        <f>IF(OR(ISERROR(G78),NOT(B7&gt;0)),"",G78/B7)</f>
        <v/>
      </c>
      <c r="H80" s="16"/>
      <c r="I80" s="128" t="s">
        <v>510</v>
      </c>
      <c r="J80" s="10"/>
      <c r="K80" s="10"/>
      <c r="L80" s="99"/>
      <c r="M80" s="3"/>
    </row>
    <row r="81" spans="1:13" ht="13.8" x14ac:dyDescent="0.25">
      <c r="A81" s="19"/>
      <c r="B81" s="15"/>
      <c r="C81" s="15"/>
      <c r="D81" s="15"/>
      <c r="E81" s="15"/>
      <c r="F81" s="15"/>
      <c r="G81" s="16"/>
      <c r="H81" s="16"/>
      <c r="I81" s="128"/>
      <c r="J81" s="10"/>
      <c r="K81" s="10"/>
      <c r="L81" s="99"/>
      <c r="M81" s="3"/>
    </row>
    <row r="82" spans="1:13" x14ac:dyDescent="0.25">
      <c r="A82" s="60"/>
      <c r="B82" s="60"/>
      <c r="C82" s="60"/>
      <c r="D82" s="60"/>
      <c r="E82" s="60"/>
      <c r="F82" s="60"/>
      <c r="G82" s="61"/>
      <c r="H82" s="61"/>
      <c r="I82" s="61"/>
      <c r="J82" s="62"/>
      <c r="K82" s="62"/>
      <c r="L82" s="114"/>
      <c r="M82" s="3"/>
    </row>
    <row r="83" spans="1:13" ht="14.4" x14ac:dyDescent="0.3">
      <c r="A83" s="21" t="s">
        <v>199</v>
      </c>
      <c r="B83" s="21"/>
      <c r="C83" s="21"/>
      <c r="D83" s="21"/>
      <c r="E83" s="21"/>
      <c r="F83" s="21"/>
      <c r="G83" s="163">
        <f>IF(OR(ISERROR('Step 4A Overhead expenses'!E44),ISBLANK('Step 4A Overhead expenses'!E44)),0,'Step 4A Overhead expenses'!E44)</f>
        <v>0</v>
      </c>
      <c r="H83" s="16"/>
      <c r="I83" s="140" t="s">
        <v>512</v>
      </c>
      <c r="J83" s="10"/>
      <c r="K83" s="10"/>
      <c r="L83" s="99"/>
      <c r="M83" s="3"/>
    </row>
    <row r="84" spans="1:13" ht="14.4" x14ac:dyDescent="0.3">
      <c r="A84" s="21" t="s">
        <v>403</v>
      </c>
      <c r="B84" s="21"/>
      <c r="C84" s="21"/>
      <c r="D84" s="21"/>
      <c r="E84" s="21"/>
      <c r="F84" s="21"/>
      <c r="G84" s="163">
        <f>IF(OR(ISERROR('Step 4C Marketing worksheet'!E59),ISBLANK('Step 4C Marketing worksheet'!E59)),0,'Step 4C Marketing worksheet'!E59)</f>
        <v>0</v>
      </c>
      <c r="H84" s="10"/>
      <c r="I84" s="15" t="s">
        <v>511</v>
      </c>
      <c r="J84" s="10"/>
      <c r="K84" s="10"/>
      <c r="L84" s="99"/>
      <c r="M84" s="3"/>
    </row>
    <row r="85" spans="1:13" x14ac:dyDescent="0.25">
      <c r="A85" s="10"/>
      <c r="B85" s="10"/>
      <c r="C85" s="10"/>
      <c r="D85" s="10"/>
      <c r="E85" s="10"/>
      <c r="F85" s="10"/>
      <c r="G85" s="10"/>
      <c r="H85" s="10"/>
      <c r="I85" s="10"/>
      <c r="J85" s="10"/>
      <c r="K85" s="10"/>
      <c r="L85" s="99"/>
      <c r="M85" s="3"/>
    </row>
    <row r="86" spans="1:13" ht="13.8" x14ac:dyDescent="0.25">
      <c r="A86" s="19" t="s">
        <v>513</v>
      </c>
      <c r="B86" s="19"/>
      <c r="C86" s="19"/>
      <c r="D86" s="19"/>
      <c r="E86" s="19"/>
      <c r="F86" s="19"/>
      <c r="G86" s="49" t="str">
        <f>IF(AND(NOT(G80=""),NOT(G83=""),NOT(G84="")),G80-(G83+G84),"")</f>
        <v/>
      </c>
      <c r="H86" s="10"/>
      <c r="I86" s="10"/>
      <c r="J86" s="10"/>
      <c r="K86" s="10"/>
      <c r="L86" s="99"/>
      <c r="M86" s="3"/>
    </row>
    <row r="87" spans="1:13" x14ac:dyDescent="0.25">
      <c r="A87" s="99"/>
      <c r="B87" s="99"/>
      <c r="C87" s="99"/>
      <c r="D87" s="99"/>
      <c r="E87" s="99"/>
      <c r="F87" s="99"/>
      <c r="G87" s="99"/>
      <c r="H87" s="99"/>
      <c r="I87" s="99"/>
      <c r="J87" s="99"/>
      <c r="K87" s="99"/>
      <c r="L87" s="99"/>
    </row>
  </sheetData>
  <sheetProtection sheet="1" objects="1" scenarios="1"/>
  <dataValidations count="3">
    <dataValidation type="list" allowBlank="1" showInputMessage="1" showErrorMessage="1" sqref="F17:F24 F27 F29 F32:F43 F52:F53 F56:F60">
      <formula1>$Q$17:$Q$29</formula1>
    </dataValidation>
    <dataValidation type="list" allowBlank="1" showInputMessage="1" showErrorMessage="1" sqref="E17:E24 E27 E29 E32:E43 E52:E53 E56:E60">
      <formula1>$P$17:$P$23</formula1>
    </dataValidation>
    <dataValidation type="list" allowBlank="1" showInputMessage="1" showErrorMessage="1" sqref="D29 D27 D32:D43 D56:D60 D52:D53 D17:D24">
      <formula1>$K$7:$K$10</formula1>
    </dataValidation>
  </dataValidations>
  <pageMargins left="0.25" right="0.25" top="0.75" bottom="0.5" header="0.5" footer="0.5"/>
  <pageSetup fitToHeight="2" orientation="portrait" horizontalDpi="4294967293" verticalDpi="0" r:id="rId1"/>
  <headerFooter alignWithMargins="0">
    <oddHeader>&amp;CNOFA Organic Crop Cost of Production Project 2015</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7"/>
  <sheetViews>
    <sheetView tabSelected="1" topLeftCell="A2" zoomScaleNormal="100" workbookViewId="0">
      <selection activeCell="I13" sqref="I13"/>
    </sheetView>
  </sheetViews>
  <sheetFormatPr defaultColWidth="8.88671875" defaultRowHeight="13.2" x14ac:dyDescent="0.25"/>
  <cols>
    <col min="1" max="1" width="24.44140625" style="102" customWidth="1"/>
    <col min="2" max="2" width="8" style="102" customWidth="1"/>
    <col min="3" max="4" width="7.109375" style="102" customWidth="1"/>
    <col min="5" max="5" width="7.44140625" style="102" customWidth="1"/>
    <col min="6" max="6" width="8" style="102" customWidth="1"/>
    <col min="7" max="7" width="10.5546875" style="102" customWidth="1"/>
    <col min="8" max="8" width="9.109375" style="102" hidden="1" customWidth="1"/>
    <col min="9" max="9" width="12.109375" style="102" customWidth="1"/>
    <col min="10" max="10" width="12.5546875" style="102" customWidth="1"/>
    <col min="11" max="11" width="13.6640625" style="102" customWidth="1"/>
    <col min="12" max="12" width="14.5546875" style="102" customWidth="1"/>
    <col min="13" max="13" width="8.88671875" style="102" customWidth="1"/>
    <col min="14" max="14" width="0.5546875" style="156" customWidth="1"/>
    <col min="15" max="17" width="0.6640625" style="102" customWidth="1"/>
    <col min="18" max="16384" width="8.88671875" style="102"/>
  </cols>
  <sheetData>
    <row r="1" spans="1:14" x14ac:dyDescent="0.25">
      <c r="A1" s="99"/>
      <c r="B1" s="99"/>
      <c r="C1" s="99"/>
      <c r="D1" s="99"/>
      <c r="E1" s="99"/>
      <c r="F1" s="99"/>
      <c r="G1" s="99"/>
      <c r="H1" s="99"/>
      <c r="I1" s="99"/>
      <c r="J1" s="99"/>
      <c r="K1" s="99"/>
      <c r="L1" s="99"/>
    </row>
    <row r="2" spans="1:14" ht="13.8" x14ac:dyDescent="0.3">
      <c r="A2" s="99" t="s">
        <v>236</v>
      </c>
      <c r="B2" s="100"/>
      <c r="C2" s="145"/>
      <c r="D2" s="145"/>
      <c r="E2" s="101"/>
      <c r="F2" s="105"/>
      <c r="G2" s="105"/>
      <c r="H2" s="105"/>
      <c r="I2" s="105"/>
      <c r="J2" s="99"/>
      <c r="K2" s="99"/>
      <c r="L2" s="99" t="s">
        <v>478</v>
      </c>
    </row>
    <row r="3" spans="1:14" ht="13.2" customHeight="1" x14ac:dyDescent="0.25">
      <c r="A3" s="99"/>
      <c r="B3" s="99"/>
      <c r="C3" s="99"/>
      <c r="D3" s="99"/>
      <c r="E3" s="99"/>
      <c r="F3" s="99"/>
      <c r="G3" s="99"/>
      <c r="H3" s="99"/>
      <c r="I3" s="99"/>
      <c r="J3" s="99"/>
      <c r="K3" s="99"/>
      <c r="L3" s="99"/>
    </row>
    <row r="4" spans="1:14" ht="17.399999999999999" x14ac:dyDescent="0.3">
      <c r="A4" s="103" t="s">
        <v>157</v>
      </c>
      <c r="B4" s="146"/>
      <c r="C4" s="148"/>
      <c r="D4" s="148"/>
      <c r="E4" s="147"/>
      <c r="F4" s="105"/>
      <c r="G4" s="105"/>
      <c r="H4" s="105"/>
      <c r="I4" s="105"/>
      <c r="J4" s="99" t="s">
        <v>158</v>
      </c>
      <c r="K4" s="155"/>
      <c r="L4" s="99"/>
    </row>
    <row r="5" spans="1:14" ht="14.4" customHeight="1" x14ac:dyDescent="0.25">
      <c r="A5" s="99"/>
      <c r="B5" s="99"/>
      <c r="C5" s="99"/>
      <c r="D5" s="99"/>
      <c r="E5" s="99"/>
      <c r="F5" s="99"/>
      <c r="G5" s="99"/>
      <c r="H5" s="99"/>
      <c r="I5" s="99"/>
      <c r="J5" s="99"/>
      <c r="K5" s="99"/>
      <c r="L5" s="99"/>
    </row>
    <row r="6" spans="1:14" hidden="1" x14ac:dyDescent="0.25">
      <c r="A6" s="99"/>
      <c r="B6" s="99"/>
      <c r="C6" s="99"/>
      <c r="D6" s="99"/>
      <c r="E6" s="99"/>
      <c r="F6" s="99"/>
      <c r="G6" s="99"/>
      <c r="H6" s="99"/>
      <c r="I6" s="99"/>
      <c r="J6" s="99"/>
      <c r="K6" s="99"/>
      <c r="L6" s="99"/>
    </row>
    <row r="7" spans="1:14" ht="13.95" customHeight="1" x14ac:dyDescent="0.35">
      <c r="A7" s="10" t="s">
        <v>185</v>
      </c>
      <c r="B7" s="168"/>
      <c r="C7" s="167"/>
      <c r="D7" s="99" t="s">
        <v>534</v>
      </c>
      <c r="E7" s="99"/>
      <c r="F7" s="99"/>
      <c r="G7" s="99"/>
      <c r="H7" s="99"/>
      <c r="I7" s="99"/>
      <c r="J7" s="10" t="s">
        <v>182</v>
      </c>
      <c r="K7" s="98"/>
      <c r="L7" s="104" t="s">
        <v>548</v>
      </c>
      <c r="M7" s="3"/>
      <c r="N7" s="157"/>
    </row>
    <row r="8" spans="1:14" x14ac:dyDescent="0.25">
      <c r="A8" s="10"/>
      <c r="B8" s="10"/>
      <c r="C8" s="10"/>
      <c r="D8" s="10"/>
      <c r="E8" s="10"/>
      <c r="F8" s="10"/>
      <c r="G8" s="10"/>
      <c r="H8" s="10"/>
      <c r="I8" s="11"/>
      <c r="J8" s="10"/>
      <c r="K8" s="98"/>
      <c r="L8" s="104" t="s">
        <v>184</v>
      </c>
      <c r="M8" s="3"/>
    </row>
    <row r="9" spans="1:14" x14ac:dyDescent="0.25">
      <c r="A9" s="10" t="s">
        <v>186</v>
      </c>
      <c r="B9" s="45"/>
      <c r="C9" s="48"/>
      <c r="D9" s="48"/>
      <c r="E9" s="46"/>
      <c r="F9" s="99"/>
      <c r="G9" s="99"/>
      <c r="H9" s="99"/>
      <c r="I9" s="99"/>
      <c r="J9" s="10"/>
      <c r="K9" s="98"/>
      <c r="L9" s="104" t="s">
        <v>183</v>
      </c>
      <c r="M9" s="3"/>
    </row>
    <row r="10" spans="1:14" x14ac:dyDescent="0.25">
      <c r="A10" s="10" t="s">
        <v>159</v>
      </c>
      <c r="B10" s="47"/>
      <c r="C10" s="10"/>
      <c r="D10" s="10"/>
      <c r="E10" s="10"/>
      <c r="F10" s="99"/>
      <c r="G10" s="99"/>
      <c r="H10" s="10"/>
      <c r="I10" s="10"/>
      <c r="J10" s="10"/>
      <c r="K10" s="10"/>
      <c r="L10" s="105"/>
      <c r="M10" s="3"/>
    </row>
    <row r="11" spans="1:14" x14ac:dyDescent="0.25">
      <c r="A11" s="10" t="s">
        <v>187</v>
      </c>
      <c r="B11" s="47"/>
      <c r="C11" s="10"/>
      <c r="D11" s="10"/>
      <c r="E11" s="10"/>
      <c r="F11" s="10"/>
      <c r="G11" s="10"/>
      <c r="H11" s="10"/>
      <c r="I11" s="105" t="s">
        <v>518</v>
      </c>
      <c r="J11" s="99"/>
      <c r="K11" s="155"/>
      <c r="L11" s="105"/>
      <c r="M11" s="3"/>
    </row>
    <row r="12" spans="1:14" x14ac:dyDescent="0.25">
      <c r="A12" s="10" t="s">
        <v>188</v>
      </c>
      <c r="B12" s="47"/>
      <c r="C12" s="10"/>
      <c r="D12" s="10"/>
      <c r="E12" s="10"/>
      <c r="F12" s="10"/>
      <c r="G12" s="10"/>
      <c r="H12" s="10"/>
      <c r="I12" s="105" t="s">
        <v>519</v>
      </c>
      <c r="J12" s="99"/>
      <c r="K12" s="100"/>
      <c r="L12" s="101"/>
      <c r="M12" s="3"/>
    </row>
    <row r="13" spans="1:14" ht="14.4" customHeight="1" x14ac:dyDescent="0.25">
      <c r="A13" s="10"/>
      <c r="B13" s="10"/>
      <c r="C13" s="10"/>
      <c r="D13" s="10"/>
      <c r="E13" s="10"/>
      <c r="F13" s="10"/>
      <c r="G13" s="10"/>
      <c r="H13" s="10"/>
      <c r="I13" s="10"/>
      <c r="J13" s="10"/>
      <c r="K13" s="10"/>
      <c r="L13" s="105"/>
      <c r="M13" s="3"/>
    </row>
    <row r="14" spans="1:14" ht="16.2" customHeight="1" x14ac:dyDescent="0.35">
      <c r="A14" s="12" t="s">
        <v>189</v>
      </c>
      <c r="B14" s="10" t="s">
        <v>520</v>
      </c>
      <c r="C14" s="21"/>
      <c r="D14" s="21"/>
      <c r="E14" s="21"/>
      <c r="F14" s="12"/>
      <c r="G14" s="10"/>
      <c r="H14" s="10"/>
      <c r="I14" s="10"/>
      <c r="J14" s="10"/>
      <c r="K14" s="13"/>
      <c r="L14" s="105"/>
      <c r="M14" s="3"/>
    </row>
    <row r="15" spans="1:14" x14ac:dyDescent="0.25">
      <c r="A15" s="11"/>
      <c r="B15" s="11"/>
      <c r="C15" s="11"/>
      <c r="D15" s="11"/>
      <c r="E15" s="11"/>
      <c r="F15" s="11"/>
      <c r="G15" s="10"/>
      <c r="H15" s="10"/>
      <c r="I15" s="10"/>
      <c r="J15" s="10"/>
      <c r="K15" s="10"/>
      <c r="L15" s="99"/>
      <c r="M15" s="3"/>
    </row>
    <row r="16" spans="1:14" ht="14.4" x14ac:dyDescent="0.3">
      <c r="A16" s="14" t="s">
        <v>105</v>
      </c>
      <c r="B16" s="11" t="s">
        <v>546</v>
      </c>
      <c r="C16" s="11" t="s">
        <v>547</v>
      </c>
      <c r="D16" s="11" t="s">
        <v>515</v>
      </c>
      <c r="E16" s="11" t="s">
        <v>545</v>
      </c>
      <c r="F16" s="11" t="s">
        <v>516</v>
      </c>
      <c r="G16" s="15" t="s">
        <v>345</v>
      </c>
      <c r="H16" s="10"/>
      <c r="I16" s="15" t="s">
        <v>104</v>
      </c>
      <c r="J16" s="15" t="s">
        <v>346</v>
      </c>
      <c r="K16" s="10" t="s">
        <v>103</v>
      </c>
      <c r="L16" s="99"/>
      <c r="M16" s="3"/>
    </row>
    <row r="17" spans="1:17" x14ac:dyDescent="0.25">
      <c r="A17" s="10" t="s">
        <v>190</v>
      </c>
      <c r="B17" s="54"/>
      <c r="C17" s="56"/>
      <c r="D17" s="56"/>
      <c r="E17" s="56"/>
      <c r="F17" s="56"/>
      <c r="G17" s="56" t="str">
        <f>IF(AND(B17&gt;0,D17&gt;0),B17*D17,"")</f>
        <v/>
      </c>
      <c r="H17" s="55"/>
      <c r="I17" s="56" t="str">
        <f>IF(OR(N17&gt;0,O17&gt;0),(N17+O17),"")</f>
        <v/>
      </c>
      <c r="J17" s="16"/>
      <c r="K17" s="77"/>
      <c r="L17" s="106"/>
      <c r="M17" s="3"/>
      <c r="N17" s="158">
        <f>IF(AND(C17&gt;0,E17&lt;&gt;"",E17&lt;&gt;0),IF(E17=P$17,'Step 2 Tractor Cost'!D$45*C17,IF(E17=P$18,'Step 2 Tractor Cost'!F$45*C17,IF(E17=P$19,'Step 2 Tractor Cost'!H$45*C17,IF(E17=P$20,'Step 2 Tractor Cost'!J$45*C17,IF(E17=P$21,'Step 2 Tractor Cost'!L$45*C17,IF(E17=P$22,'Step 2 Tractor Cost'!N$45*C17,0)))))),0)</f>
        <v>0</v>
      </c>
      <c r="O17" s="159">
        <f>IF(AND(C17&gt;0,F17&lt;&gt;"",F17&lt;&gt;0),IF(F17=Q$17,'Step 3B Implement cost'!D$16*C17,IF(F17=Q$18,'Step 3B Implement cost'!F$16*C17,IF(F17=Q$19,'Step 3B Implement cost'!H$16*C17,IF(F17=Q$20,'Step 3B Implement cost'!J$16*C17,IF(F17=Q$21,'Step 3B Implement cost'!L$16*C17,IF(F17=Q$22,'Step 3B Implement cost'!N$16*C17,IF(F17=Q$23,'Step 3B Implement cost'!P$16*C17,IF(F17=Q$24,'Step 3B Implement cost'!R$16*C17,IF(F17=Q$25,'Step 3B Implement cost'!T$16*C17,IF(F17=Q$26,'Step 3B Implement cost'!V$16*C17,IF(F17=Q$27,'Step 3B Implement cost'!X$16*C17,IF(F17=Q$28,'Step 3B Implement cost'!Z$16*C17,0)))))))))))),0)</f>
        <v>0</v>
      </c>
      <c r="P17" s="160">
        <f>'Step 2 Tractor Cost'!D35</f>
        <v>0</v>
      </c>
      <c r="Q17" s="161">
        <f>'Step 3B Implement cost'!D4</f>
        <v>0</v>
      </c>
    </row>
    <row r="18" spans="1:17" x14ac:dyDescent="0.25">
      <c r="A18" s="10" t="s">
        <v>205</v>
      </c>
      <c r="B18" s="54"/>
      <c r="C18" s="56"/>
      <c r="D18" s="56"/>
      <c r="E18" s="56"/>
      <c r="F18" s="56"/>
      <c r="G18" s="56" t="str">
        <f t="shared" ref="G18:G24" si="0">IF(AND(B18&gt;0,D18&gt;0),B18*D18,"")</f>
        <v/>
      </c>
      <c r="H18" s="55"/>
      <c r="I18" s="56" t="str">
        <f t="shared" ref="I18:I24" si="1">IF(OR(N18&gt;0,O18&gt;0),(N18+O18),"")</f>
        <v/>
      </c>
      <c r="J18" s="16"/>
      <c r="K18" s="78"/>
      <c r="L18" s="107"/>
      <c r="M18" s="3"/>
      <c r="N18" s="158">
        <f>IF(AND(C18&gt;0,E18&lt;&gt;"",E18&lt;&gt;0),IF(E18=P$17,'Step 2 Tractor Cost'!D$45*C18,IF(E18=P$18,'Step 2 Tractor Cost'!F$45*C18,IF(E18=P$19,'Step 2 Tractor Cost'!H$45*C18,IF(E18=P$20,'Step 2 Tractor Cost'!J$45*C18,IF(E18=P$21,'Step 2 Tractor Cost'!L$45*C18,IF(E18=P$22,'Step 2 Tractor Cost'!N$45*C18,0)))))),0)</f>
        <v>0</v>
      </c>
      <c r="O18" s="159">
        <f>IF(AND(C18&gt;0,F18&lt;&gt;"",F18&lt;&gt;0),IF(F18=Q$17,'Step 3B Implement cost'!D$16*C18,IF(F18=Q$18,'Step 3B Implement cost'!F$16*C18,IF(F18=Q$19,'Step 3B Implement cost'!H$16*C18,IF(F18=Q$20,'Step 3B Implement cost'!J$16*C18,IF(F18=Q$21,'Step 3B Implement cost'!L$16*C18,IF(F18=Q$22,'Step 3B Implement cost'!N$16*C18,IF(F18=Q$23,'Step 3B Implement cost'!P$16*C18,IF(F18=Q$24,'Step 3B Implement cost'!R$16*C18,IF(F18=Q$25,'Step 3B Implement cost'!T$16*C18,IF(F18=Q$26,'Step 3B Implement cost'!V$16*C18,IF(F18=Q$27,'Step 3B Implement cost'!X$16*C18,IF(F18=Q$28,'Step 3B Implement cost'!Z$16*C18,0)))))))))))),0)</f>
        <v>0</v>
      </c>
      <c r="P18" s="160">
        <f>'Step 2 Tractor Cost'!F35</f>
        <v>0</v>
      </c>
      <c r="Q18" s="161">
        <f>'Step 3B Implement cost'!F4</f>
        <v>0</v>
      </c>
    </row>
    <row r="19" spans="1:17" x14ac:dyDescent="0.25">
      <c r="A19" s="10" t="s">
        <v>102</v>
      </c>
      <c r="B19" s="54"/>
      <c r="C19" s="56"/>
      <c r="D19" s="56"/>
      <c r="E19" s="56"/>
      <c r="F19" s="56"/>
      <c r="G19" s="56" t="str">
        <f t="shared" si="0"/>
        <v/>
      </c>
      <c r="H19" s="55"/>
      <c r="I19" s="56" t="str">
        <f t="shared" si="1"/>
        <v/>
      </c>
      <c r="J19" s="16"/>
      <c r="K19" s="78"/>
      <c r="L19" s="107"/>
      <c r="M19" s="3"/>
      <c r="N19" s="158">
        <f>IF(AND(C19&gt;0,E19&lt;&gt;"",E19&lt;&gt;0),IF(E19=P$17,'Step 2 Tractor Cost'!D$45*C19,IF(E19=P$18,'Step 2 Tractor Cost'!F$45*C19,IF(E19=P$19,'Step 2 Tractor Cost'!H$45*C19,IF(E19=P$20,'Step 2 Tractor Cost'!J$45*C19,IF(E19=P$21,'Step 2 Tractor Cost'!L$45*C19,IF(E19=P$22,'Step 2 Tractor Cost'!N$45*C19,0)))))),0)</f>
        <v>0</v>
      </c>
      <c r="O19" s="159">
        <f>IF(AND(C19&gt;0,F19&lt;&gt;"",F19&lt;&gt;0),IF(F19=Q$17,'Step 3B Implement cost'!D$16*C19,IF(F19=Q$18,'Step 3B Implement cost'!F$16*C19,IF(F19=Q$19,'Step 3B Implement cost'!H$16*C19,IF(F19=Q$20,'Step 3B Implement cost'!J$16*C19,IF(F19=Q$21,'Step 3B Implement cost'!L$16*C19,IF(F19=Q$22,'Step 3B Implement cost'!N$16*C19,IF(F19=Q$23,'Step 3B Implement cost'!P$16*C19,IF(F19=Q$24,'Step 3B Implement cost'!R$16*C19,IF(F19=Q$25,'Step 3B Implement cost'!T$16*C19,IF(F19=Q$26,'Step 3B Implement cost'!V$16*C19,IF(F19=Q$27,'Step 3B Implement cost'!X$16*C19,IF(F19=Q$28,'Step 3B Implement cost'!Z$16*C19,0)))))))))))),0)</f>
        <v>0</v>
      </c>
      <c r="P19" s="160">
        <f>'Step 2 Tractor Cost'!H35</f>
        <v>0</v>
      </c>
      <c r="Q19" s="161">
        <f>'Step 3B Implement cost'!H4</f>
        <v>0</v>
      </c>
    </row>
    <row r="20" spans="1:17" x14ac:dyDescent="0.25">
      <c r="A20" s="10" t="s">
        <v>206</v>
      </c>
      <c r="B20" s="54"/>
      <c r="C20" s="56"/>
      <c r="D20" s="56"/>
      <c r="E20" s="56"/>
      <c r="F20" s="56"/>
      <c r="G20" s="56" t="str">
        <f t="shared" si="0"/>
        <v/>
      </c>
      <c r="H20" s="55"/>
      <c r="I20" s="56" t="str">
        <f t="shared" si="1"/>
        <v/>
      </c>
      <c r="J20" s="16"/>
      <c r="K20" s="78"/>
      <c r="L20" s="107"/>
      <c r="M20" s="3"/>
      <c r="N20" s="158">
        <f>IF(AND(C20&gt;0,E20&lt;&gt;"",E20&lt;&gt;0),IF(E20=P$17,'Step 2 Tractor Cost'!D$45*C20,IF(E20=P$18,'Step 2 Tractor Cost'!F$45*C20,IF(E20=P$19,'Step 2 Tractor Cost'!H$45*C20,IF(E20=P$20,'Step 2 Tractor Cost'!J$45*C20,IF(E20=P$21,'Step 2 Tractor Cost'!L$45*C20,IF(E20=P$22,'Step 2 Tractor Cost'!N$45*C20,0)))))),0)</f>
        <v>0</v>
      </c>
      <c r="O20" s="159">
        <f>IF(AND(C20&gt;0,F20&lt;&gt;"",F20&lt;&gt;0),IF(F20=Q$17,'Step 3B Implement cost'!D$16*C20,IF(F20=Q$18,'Step 3B Implement cost'!F$16*C20,IF(F20=Q$19,'Step 3B Implement cost'!H$16*C20,IF(F20=Q$20,'Step 3B Implement cost'!J$16*C20,IF(F20=Q$21,'Step 3B Implement cost'!L$16*C20,IF(F20=Q$22,'Step 3B Implement cost'!N$16*C20,IF(F20=Q$23,'Step 3B Implement cost'!P$16*C20,IF(F20=Q$24,'Step 3B Implement cost'!R$16*C20,IF(F20=Q$25,'Step 3B Implement cost'!T$16*C20,IF(F20=Q$26,'Step 3B Implement cost'!V$16*C20,IF(F20=Q$27,'Step 3B Implement cost'!X$16*C20,IF(F20=Q$28,'Step 3B Implement cost'!Z$16*C20,0)))))))))))),0)</f>
        <v>0</v>
      </c>
      <c r="P20" s="160">
        <f>'Step 2 Tractor Cost'!J35</f>
        <v>0</v>
      </c>
      <c r="Q20" s="161">
        <f>'Step 3B Implement cost'!J4</f>
        <v>0</v>
      </c>
    </row>
    <row r="21" spans="1:17" x14ac:dyDescent="0.25">
      <c r="A21" s="10" t="s">
        <v>191</v>
      </c>
      <c r="B21" s="54"/>
      <c r="C21" s="56"/>
      <c r="D21" s="56"/>
      <c r="E21" s="56"/>
      <c r="F21" s="56"/>
      <c r="G21" s="56" t="str">
        <f t="shared" si="0"/>
        <v/>
      </c>
      <c r="H21" s="55"/>
      <c r="I21" s="56" t="str">
        <f t="shared" si="1"/>
        <v/>
      </c>
      <c r="J21" s="57"/>
      <c r="K21" s="78"/>
      <c r="L21" s="107"/>
      <c r="M21" s="3"/>
      <c r="N21" s="158">
        <f>IF(AND(C21&gt;0,E21&lt;&gt;"",E21&lt;&gt;0),IF(E21=P$17,'Step 2 Tractor Cost'!D$45*C21,IF(E21=P$18,'Step 2 Tractor Cost'!F$45*C21,IF(E21=P$19,'Step 2 Tractor Cost'!H$45*C21,IF(E21=P$20,'Step 2 Tractor Cost'!J$45*C21,IF(E21=P$21,'Step 2 Tractor Cost'!L$45*C21,IF(E21=P$22,'Step 2 Tractor Cost'!N$45*C21,0)))))),0)</f>
        <v>0</v>
      </c>
      <c r="O21" s="159">
        <f>IF(AND(C21&gt;0,F21&lt;&gt;"",F21&lt;&gt;0),IF(F21=Q$17,'Step 3B Implement cost'!D$16*C21,IF(F21=Q$18,'Step 3B Implement cost'!F$16*C21,IF(F21=Q$19,'Step 3B Implement cost'!H$16*C21,IF(F21=Q$20,'Step 3B Implement cost'!J$16*C21,IF(F21=Q$21,'Step 3B Implement cost'!L$16*C21,IF(F21=Q$22,'Step 3B Implement cost'!N$16*C21,IF(F21=Q$23,'Step 3B Implement cost'!P$16*C21,IF(F21=Q$24,'Step 3B Implement cost'!R$16*C21,IF(F21=Q$25,'Step 3B Implement cost'!T$16*C21,IF(F21=Q$26,'Step 3B Implement cost'!V$16*C21,IF(F21=Q$27,'Step 3B Implement cost'!X$16*C21,IF(F21=Q$28,'Step 3B Implement cost'!Z$16*C21,0)))))))))))),0)</f>
        <v>0</v>
      </c>
      <c r="P21" s="160">
        <f>'Step 2 Tractor Cost'!L35</f>
        <v>0</v>
      </c>
      <c r="Q21" s="161">
        <f>'Step 3B Implement cost'!L4</f>
        <v>0</v>
      </c>
    </row>
    <row r="22" spans="1:17" x14ac:dyDescent="0.25">
      <c r="A22" s="15" t="s">
        <v>192</v>
      </c>
      <c r="B22" s="97"/>
      <c r="C22" s="142"/>
      <c r="D22" s="142"/>
      <c r="E22" s="142"/>
      <c r="F22" s="142"/>
      <c r="G22" s="56" t="str">
        <f t="shared" si="0"/>
        <v/>
      </c>
      <c r="H22" s="55"/>
      <c r="I22" s="56" t="str">
        <f t="shared" si="1"/>
        <v/>
      </c>
      <c r="J22" s="75"/>
      <c r="K22" s="78"/>
      <c r="L22" s="107"/>
      <c r="M22" s="3"/>
      <c r="N22" s="158">
        <f>IF(AND(C22&gt;0,E22&lt;&gt;"",E22&lt;&gt;0),IF(E22=P$17,'Step 2 Tractor Cost'!D$45*C22,IF(E22=P$18,'Step 2 Tractor Cost'!F$45*C22,IF(E22=P$19,'Step 2 Tractor Cost'!H$45*C22,IF(E22=P$20,'Step 2 Tractor Cost'!J$45*C22,IF(E22=P$21,'Step 2 Tractor Cost'!L$45*C22,IF(E22=P$22,'Step 2 Tractor Cost'!N$45*C22,0)))))),0)</f>
        <v>0</v>
      </c>
      <c r="O22" s="159">
        <f>IF(AND(C22&gt;0,F22&lt;&gt;"",F22&lt;&gt;0),IF(F22=Q$17,'Step 3B Implement cost'!D$16*C22,IF(F22=Q$18,'Step 3B Implement cost'!F$16*C22,IF(F22=Q$19,'Step 3B Implement cost'!H$16*C22,IF(F22=Q$20,'Step 3B Implement cost'!J$16*C22,IF(F22=Q$21,'Step 3B Implement cost'!L$16*C22,IF(F22=Q$22,'Step 3B Implement cost'!N$16*C22,IF(F22=Q$23,'Step 3B Implement cost'!P$16*C22,IF(F22=Q$24,'Step 3B Implement cost'!R$16*C22,IF(F22=Q$25,'Step 3B Implement cost'!T$16*C22,IF(F22=Q$26,'Step 3B Implement cost'!V$16*C22,IF(F22=Q$27,'Step 3B Implement cost'!X$16*C22,IF(F22=Q$28,'Step 3B Implement cost'!Z$16*C22,0)))))))))))),0)</f>
        <v>0</v>
      </c>
      <c r="P22" s="160">
        <f>'Step 2 Tractor Cost'!N35</f>
        <v>0</v>
      </c>
      <c r="Q22" s="161">
        <f>'Step 3B Implement cost'!N4</f>
        <v>0</v>
      </c>
    </row>
    <row r="23" spans="1:17" x14ac:dyDescent="0.25">
      <c r="A23" s="10" t="s">
        <v>81</v>
      </c>
      <c r="B23" s="54"/>
      <c r="C23" s="56"/>
      <c r="D23" s="56"/>
      <c r="E23" s="56"/>
      <c r="F23" s="56"/>
      <c r="G23" s="56" t="str">
        <f t="shared" si="0"/>
        <v/>
      </c>
      <c r="H23" s="55"/>
      <c r="I23" s="56" t="str">
        <f t="shared" si="1"/>
        <v/>
      </c>
      <c r="J23" s="57"/>
      <c r="K23" s="78"/>
      <c r="L23" s="107"/>
      <c r="M23" s="3"/>
      <c r="N23" s="158">
        <f>IF(AND(C23&gt;0,E23&lt;&gt;"",E23&lt;&gt;0),IF(E23=P$17,'Step 2 Tractor Cost'!D$45*C23,IF(E23=P$18,'Step 2 Tractor Cost'!F$45*C23,IF(E23=P$19,'Step 2 Tractor Cost'!H$45*C23,IF(E23=P$20,'Step 2 Tractor Cost'!J$45*C23,IF(E23=P$21,'Step 2 Tractor Cost'!L$45*C23,IF(E23=P$22,'Step 2 Tractor Cost'!N$45*C23,0)))))),0)</f>
        <v>0</v>
      </c>
      <c r="O23" s="159">
        <f>IF(AND(C23&gt;0,F23&lt;&gt;"",F23&lt;&gt;0),IF(F23=Q$17,'Step 3B Implement cost'!D$16*C23,IF(F23=Q$18,'Step 3B Implement cost'!F$16*C23,IF(F23=Q$19,'Step 3B Implement cost'!H$16*C23,IF(F23=Q$20,'Step 3B Implement cost'!J$16*C23,IF(F23=Q$21,'Step 3B Implement cost'!L$16*C23,IF(F23=Q$22,'Step 3B Implement cost'!N$16*C23,IF(F23=Q$23,'Step 3B Implement cost'!P$16*C23,IF(F23=Q$24,'Step 3B Implement cost'!R$16*C23,IF(F23=Q$25,'Step 3B Implement cost'!T$16*C23,IF(F23=Q$26,'Step 3B Implement cost'!V$16*C23,IF(F23=Q$27,'Step 3B Implement cost'!X$16*C23,IF(F23=Q$28,'Step 3B Implement cost'!Z$16*C23,0)))))))))))),0)</f>
        <v>0</v>
      </c>
      <c r="P23" s="161"/>
      <c r="Q23" s="161">
        <f>'Step 3B Implement cost'!P4</f>
        <v>0</v>
      </c>
    </row>
    <row r="24" spans="1:17" x14ac:dyDescent="0.25">
      <c r="A24" s="10" t="s">
        <v>101</v>
      </c>
      <c r="B24" s="54"/>
      <c r="C24" s="54"/>
      <c r="D24" s="54"/>
      <c r="E24" s="54"/>
      <c r="F24" s="54"/>
      <c r="G24" s="54" t="str">
        <f t="shared" si="0"/>
        <v/>
      </c>
      <c r="H24" s="58"/>
      <c r="I24" s="54" t="str">
        <f t="shared" si="1"/>
        <v/>
      </c>
      <c r="J24" s="58"/>
      <c r="K24" s="78"/>
      <c r="L24" s="107"/>
      <c r="M24" s="3"/>
      <c r="N24" s="158">
        <f>IF(AND(C24&gt;0,E24&lt;&gt;"",E24&lt;&gt;0),IF(E24=P$17,'Step 2 Tractor Cost'!D$45*C24,IF(E24=P$18,'Step 2 Tractor Cost'!F$45*C24,IF(E24=P$19,'Step 2 Tractor Cost'!H$45*C24,IF(E24=P$20,'Step 2 Tractor Cost'!J$45*C24,IF(E24=P$21,'Step 2 Tractor Cost'!L$45*C24,IF(E24=P$22,'Step 2 Tractor Cost'!N$45*C24,0)))))),0)</f>
        <v>0</v>
      </c>
      <c r="O24" s="159">
        <f>IF(AND(C24&gt;0,F24&lt;&gt;"",F24&lt;&gt;0),IF(F24=Q$17,'Step 3B Implement cost'!D$16*C24,IF(F24=Q$18,'Step 3B Implement cost'!F$16*C24,IF(F24=Q$19,'Step 3B Implement cost'!H$16*C24,IF(F24=Q$20,'Step 3B Implement cost'!J$16*C24,IF(F24=Q$21,'Step 3B Implement cost'!L$16*C24,IF(F24=Q$22,'Step 3B Implement cost'!N$16*C24,IF(F24=Q$23,'Step 3B Implement cost'!P$16*C24,IF(F24=Q$24,'Step 3B Implement cost'!R$16*C24,IF(F24=Q$25,'Step 3B Implement cost'!T$16*C24,IF(F24=Q$26,'Step 3B Implement cost'!V$16*C24,IF(F24=Q$27,'Step 3B Implement cost'!X$16*C24,IF(F24=Q$28,'Step 3B Implement cost'!Z$16*C24,0)))))))))))),0)</f>
        <v>0</v>
      </c>
      <c r="P24" s="159"/>
      <c r="Q24" s="166">
        <f>'Step 3B Implement cost'!R4</f>
        <v>0</v>
      </c>
    </row>
    <row r="25" spans="1:17" x14ac:dyDescent="0.25">
      <c r="A25" s="10"/>
      <c r="B25" s="10"/>
      <c r="C25" s="10"/>
      <c r="D25" s="10"/>
      <c r="E25" s="10"/>
      <c r="F25" s="10"/>
      <c r="G25" s="10"/>
      <c r="H25" s="10"/>
      <c r="I25" s="10"/>
      <c r="J25" s="10"/>
      <c r="K25" s="78"/>
      <c r="L25" s="108"/>
      <c r="M25" s="3"/>
      <c r="N25" s="158">
        <f>IF(AND(C25&gt;0,E25&lt;&gt;"",E25&lt;&gt;0),IF(E25=P$17,'Step 2 Tractor Cost'!D$45*C25,IF(E25=P$18,'Step 2 Tractor Cost'!F$45*C25,IF(E25=P$19,'Step 2 Tractor Cost'!H$45*C25,IF(E25=P$20,'Step 2 Tractor Cost'!J$45*C25,IF(E25=P$21,'Step 2 Tractor Cost'!L$45*C25,IF(E25=P$22,'Step 2 Tractor Cost'!N$45*C25,0)))))),0)</f>
        <v>0</v>
      </c>
      <c r="O25" s="159">
        <f>IF(AND(C25&gt;0,F25&lt;&gt;"",F25&lt;&gt;0),IF(F25=Q$17,'Step 3B Implement cost'!D$16*C25,IF(F25=Q$18,'Step 3B Implement cost'!F$16*C25,IF(F25=Q$19,'Step 3B Implement cost'!H$16*C25,IF(F25=Q$20,'Step 3B Implement cost'!J$16*C25,IF(F25=Q$21,'Step 3B Implement cost'!L$16*C25,IF(F25=Q$22,'Step 3B Implement cost'!N$16*C25,IF(F25=Q$23,'Step 3B Implement cost'!P$16*C25,IF(F25=Q$24,'Step 3B Implement cost'!R$16*C25,IF(F25=Q$25,'Step 3B Implement cost'!T$16*C25,IF(F25=Q$26,'Step 3B Implement cost'!V$16*C25,IF(F25=Q$27,'Step 3B Implement cost'!X$16*C25,IF(F25=Q$28,'Step 3B Implement cost'!Z$16*C25,0)))))))))))),0)</f>
        <v>0</v>
      </c>
      <c r="P25" s="159"/>
      <c r="Q25" s="166">
        <f>'Step 3B Implement cost'!T4</f>
        <v>0</v>
      </c>
    </row>
    <row r="26" spans="1:17" ht="14.4" x14ac:dyDescent="0.3">
      <c r="A26" s="14" t="s">
        <v>193</v>
      </c>
      <c r="B26" s="14"/>
      <c r="C26" s="14"/>
      <c r="D26" s="14"/>
      <c r="E26" s="14"/>
      <c r="F26" s="14"/>
      <c r="G26" s="10"/>
      <c r="H26" s="10"/>
      <c r="I26" s="10"/>
      <c r="J26" s="10"/>
      <c r="K26" s="78"/>
      <c r="L26" s="107"/>
      <c r="M26" s="3"/>
      <c r="N26" s="158">
        <f>IF(AND(C26&gt;0,E26&lt;&gt;"",E26&lt;&gt;0),IF(E26=P$17,'Step 2 Tractor Cost'!D$45*C26,IF(E26=P$18,'Step 2 Tractor Cost'!F$45*C26,IF(E26=P$19,'Step 2 Tractor Cost'!H$45*C26,IF(E26=P$20,'Step 2 Tractor Cost'!J$45*C26,IF(E26=P$21,'Step 2 Tractor Cost'!L$45*C26,IF(E26=P$22,'Step 2 Tractor Cost'!N$45*C26,0)))))),0)</f>
        <v>0</v>
      </c>
      <c r="O26" s="159">
        <f>IF(AND(C26&gt;0,F26&lt;&gt;"",F26&lt;&gt;0),IF(F26=Q$17,'Step 3B Implement cost'!D$16*C26,IF(F26=Q$18,'Step 3B Implement cost'!F$16*C26,IF(F26=Q$19,'Step 3B Implement cost'!H$16*C26,IF(F26=Q$20,'Step 3B Implement cost'!J$16*C26,IF(F26=Q$21,'Step 3B Implement cost'!L$16*C26,IF(F26=Q$22,'Step 3B Implement cost'!N$16*C26,IF(F26=Q$23,'Step 3B Implement cost'!P$16*C26,IF(F26=Q$24,'Step 3B Implement cost'!R$16*C26,IF(F26=Q$25,'Step 3B Implement cost'!T$16*C26,IF(F26=Q$26,'Step 3B Implement cost'!V$16*C26,IF(F26=Q$27,'Step 3B Implement cost'!X$16*C26,IF(F26=Q$28,'Step 3B Implement cost'!Z$16*C26,0)))))))))))),0)</f>
        <v>0</v>
      </c>
      <c r="P26" s="159"/>
      <c r="Q26" s="166">
        <f>'Step 3B Implement cost'!V4</f>
        <v>0</v>
      </c>
    </row>
    <row r="27" spans="1:17" x14ac:dyDescent="0.25">
      <c r="A27" s="10" t="s">
        <v>207</v>
      </c>
      <c r="B27" s="54"/>
      <c r="C27" s="54"/>
      <c r="D27" s="47"/>
      <c r="E27" s="47"/>
      <c r="F27" s="47"/>
      <c r="G27" s="54" t="str">
        <f t="shared" ref="G27" si="2">IF(AND(B27&gt;0,D27&gt;0),B27*D27,"")</f>
        <v/>
      </c>
      <c r="H27" s="165"/>
      <c r="I27" s="54" t="str">
        <f>IF(OR(N27&gt;0,O27&gt;0),(N27+O27),"")</f>
        <v/>
      </c>
      <c r="J27" s="57"/>
      <c r="K27" s="78"/>
      <c r="L27" s="107"/>
      <c r="M27" s="3"/>
      <c r="N27" s="158">
        <f>IF(AND(C27&gt;0,E27&lt;&gt;"",E27&lt;&gt;0),IF(E27=P$17,'Step 2 Tractor Cost'!D$45*C27,IF(E27=P$18,'Step 2 Tractor Cost'!F$45*C27,IF(E27=P$19,'Step 2 Tractor Cost'!H$45*C27,IF(E27=P$20,'Step 2 Tractor Cost'!J$45*C27,IF(E27=P$21,'Step 2 Tractor Cost'!L$45*C27,IF(E27=P$22,'Step 2 Tractor Cost'!N$45*C27,0)))))),0)</f>
        <v>0</v>
      </c>
      <c r="O27" s="159">
        <f>IF(AND(C27&gt;0,F27&lt;&gt;"",F27&lt;&gt;0),IF(F27=Q$17,'Step 3B Implement cost'!D$16*C27,IF(F27=Q$18,'Step 3B Implement cost'!F$16*C27,IF(F27=Q$19,'Step 3B Implement cost'!H$16*C27,IF(F27=Q$20,'Step 3B Implement cost'!J$16*C27,IF(F27=Q$21,'Step 3B Implement cost'!L$16*C27,IF(F27=Q$22,'Step 3B Implement cost'!N$16*C27,IF(F27=Q$23,'Step 3B Implement cost'!P$16*C27,IF(F27=Q$24,'Step 3B Implement cost'!R$16*C27,IF(F27=Q$25,'Step 3B Implement cost'!T$16*C27,IF(F27=Q$26,'Step 3B Implement cost'!V$16*C27,IF(F27=Q$27,'Step 3B Implement cost'!X$16*C27,IF(F27=Q$28,'Step 3B Implement cost'!Z$16*C27,0)))))))))))),0)</f>
        <v>0</v>
      </c>
      <c r="P27" s="159"/>
      <c r="Q27" s="166">
        <f>'Step 3B Implement cost'!X4</f>
        <v>0</v>
      </c>
    </row>
    <row r="28" spans="1:17" x14ac:dyDescent="0.25">
      <c r="A28" s="10" t="s">
        <v>100</v>
      </c>
      <c r="B28" s="10"/>
      <c r="C28" s="10"/>
      <c r="D28" s="10"/>
      <c r="E28" s="10"/>
      <c r="F28" s="10"/>
      <c r="G28" s="16"/>
      <c r="H28" s="16"/>
      <c r="I28" s="16"/>
      <c r="J28" s="59"/>
      <c r="K28" s="78"/>
      <c r="L28" s="107"/>
      <c r="M28" s="3"/>
      <c r="N28" s="158">
        <f>IF(AND(C28&gt;0,E28&lt;&gt;"",E28&lt;&gt;0),IF(E28=P$17,'Step 2 Tractor Cost'!D$45*C28,IF(E28=P$18,'Step 2 Tractor Cost'!F$45*C28,IF(E28=P$19,'Step 2 Tractor Cost'!H$45*C28,IF(E28=P$20,'Step 2 Tractor Cost'!J$45*C28,IF(E28=P$21,'Step 2 Tractor Cost'!L$45*C28,IF(E28=P$22,'Step 2 Tractor Cost'!N$45*C28,0)))))),0)</f>
        <v>0</v>
      </c>
      <c r="O28" s="159">
        <f>IF(AND(C28&gt;0,F28&lt;&gt;"",F28&lt;&gt;0),IF(F28=Q$17,'Step 3B Implement cost'!D$16*C28,IF(F28=Q$18,'Step 3B Implement cost'!F$16*C28,IF(F28=Q$19,'Step 3B Implement cost'!H$16*C28,IF(F28=Q$20,'Step 3B Implement cost'!J$16*C28,IF(F28=Q$21,'Step 3B Implement cost'!L$16*C28,IF(F28=Q$22,'Step 3B Implement cost'!N$16*C28,IF(F28=Q$23,'Step 3B Implement cost'!P$16*C28,IF(F28=Q$24,'Step 3B Implement cost'!R$16*C28,IF(F28=Q$25,'Step 3B Implement cost'!T$16*C28,IF(F28=Q$26,'Step 3B Implement cost'!V$16*C28,IF(F28=Q$27,'Step 3B Implement cost'!X$16*C28,IF(F28=Q$28,'Step 3B Implement cost'!Z$16*C28,0)))))))))))),0)</f>
        <v>0</v>
      </c>
      <c r="P28" s="159"/>
      <c r="Q28" s="166">
        <f>'Step 3B Implement cost'!Z4</f>
        <v>0</v>
      </c>
    </row>
    <row r="29" spans="1:17" x14ac:dyDescent="0.25">
      <c r="A29" s="10" t="s">
        <v>99</v>
      </c>
      <c r="B29" s="54"/>
      <c r="C29" s="54"/>
      <c r="D29" s="47"/>
      <c r="E29" s="47"/>
      <c r="F29" s="47"/>
      <c r="G29" s="54" t="str">
        <f t="shared" ref="G29" si="3">IF(AND(B29&gt;0,D29&gt;0),B29*D29,"")</f>
        <v/>
      </c>
      <c r="H29" s="165"/>
      <c r="I29" s="54" t="str">
        <f>IF(OR(N29&gt;0,O29&gt;0),(N29+O29),"")</f>
        <v/>
      </c>
      <c r="J29" s="16"/>
      <c r="K29" s="78"/>
      <c r="L29" s="107"/>
      <c r="M29" s="3"/>
      <c r="N29" s="158">
        <f>IF(AND(C29&gt;0,E29&lt;&gt;"",E29&lt;&gt;0),IF(E29=P$17,'Step 2 Tractor Cost'!D$45*C29,IF(E29=P$18,'Step 2 Tractor Cost'!F$45*C29,IF(E29=P$19,'Step 2 Tractor Cost'!H$45*C29,IF(E29=P$20,'Step 2 Tractor Cost'!J$45*C29,IF(E29=P$21,'Step 2 Tractor Cost'!L$45*C29,IF(E29=P$22,'Step 2 Tractor Cost'!N$45*C29,0)))))),0)</f>
        <v>0</v>
      </c>
      <c r="O29" s="159">
        <f>IF(AND(C29&gt;0,F29&lt;&gt;"",F29&lt;&gt;0),IF(F29=Q$17,'Step 3B Implement cost'!D$16*C29,IF(F29=Q$18,'Step 3B Implement cost'!F$16*C29,IF(F29=Q$19,'Step 3B Implement cost'!H$16*C29,IF(F29=Q$20,'Step 3B Implement cost'!J$16*C29,IF(F29=Q$21,'Step 3B Implement cost'!L$16*C29,IF(F29=Q$22,'Step 3B Implement cost'!N$16*C29,IF(F29=Q$23,'Step 3B Implement cost'!P$16*C29,IF(F29=Q$24,'Step 3B Implement cost'!R$16*C29,IF(F29=Q$25,'Step 3B Implement cost'!T$16*C29,IF(F29=Q$26,'Step 3B Implement cost'!V$16*C29,IF(F29=Q$27,'Step 3B Implement cost'!X$16*C29,IF(F29=Q$28,'Step 3B Implement cost'!Z$16*C29,0)))))))))))),0)</f>
        <v>0</v>
      </c>
      <c r="P29" s="159"/>
    </row>
    <row r="30" spans="1:17" x14ac:dyDescent="0.25">
      <c r="A30" s="11"/>
      <c r="B30" s="11"/>
      <c r="C30" s="11"/>
      <c r="D30" s="11"/>
      <c r="E30" s="11"/>
      <c r="F30" s="11"/>
      <c r="G30" s="10"/>
      <c r="H30" s="10"/>
      <c r="I30" s="10"/>
      <c r="J30" s="10"/>
      <c r="K30" s="78"/>
      <c r="L30" s="107"/>
      <c r="M30" s="3"/>
      <c r="N30" s="158">
        <f>IF(AND(C30&gt;0,E30&lt;&gt;"",E30&lt;&gt;0),IF(E30=P$17,'Step 2 Tractor Cost'!D$45*C30,IF(E30=P$18,'Step 2 Tractor Cost'!F$45*C30,IF(E30=P$19,'Step 2 Tractor Cost'!H$45*C30,IF(E30=P$20,'Step 2 Tractor Cost'!J$45*C30,IF(E30=P$21,'Step 2 Tractor Cost'!L$45*C30,IF(E30=P$22,'Step 2 Tractor Cost'!N$45*C30,0)))))),0)</f>
        <v>0</v>
      </c>
      <c r="O30" s="159">
        <f>IF(AND(C30&gt;0,F30&lt;&gt;"",F30&lt;&gt;0),IF(F30=Q$17,'Step 3B Implement cost'!D$16*C30,IF(F30=Q$18,'Step 3B Implement cost'!F$16*C30,IF(F30=Q$19,'Step 3B Implement cost'!H$16*C30,IF(F30=Q$20,'Step 3B Implement cost'!J$16*C30,IF(F30=Q$21,'Step 3B Implement cost'!L$16*C30,IF(F30=Q$22,'Step 3B Implement cost'!N$16*C30,IF(F30=Q$23,'Step 3B Implement cost'!P$16*C30,IF(F30=Q$24,'Step 3B Implement cost'!R$16*C30,IF(F30=Q$25,'Step 3B Implement cost'!T$16*C30,IF(F30=Q$26,'Step 3B Implement cost'!V$16*C30,IF(F30=Q$27,'Step 3B Implement cost'!X$16*C30,IF(F30=Q$28,'Step 3B Implement cost'!Z$16*C30,0)))))))))))),0)</f>
        <v>0</v>
      </c>
      <c r="P30" s="159"/>
    </row>
    <row r="31" spans="1:17" ht="14.4" x14ac:dyDescent="0.3">
      <c r="A31" s="14" t="s">
        <v>98</v>
      </c>
      <c r="B31" s="14"/>
      <c r="C31" s="14"/>
      <c r="D31" s="14"/>
      <c r="E31" s="14"/>
      <c r="F31" s="14"/>
      <c r="G31" s="10"/>
      <c r="H31" s="10"/>
      <c r="I31" s="10"/>
      <c r="J31" s="10"/>
      <c r="K31" s="78"/>
      <c r="L31" s="107"/>
      <c r="M31" s="3"/>
      <c r="N31" s="158">
        <f>IF(AND(C31&gt;0,E31&lt;&gt;"",E31&lt;&gt;0),IF(E31=P$17,'Step 2 Tractor Cost'!D$45*C31,IF(E31=P$18,'Step 2 Tractor Cost'!F$45*C31,IF(E31=P$19,'Step 2 Tractor Cost'!H$45*C31,IF(E31=P$20,'Step 2 Tractor Cost'!J$45*C31,IF(E31=P$21,'Step 2 Tractor Cost'!L$45*C31,IF(E31=P$22,'Step 2 Tractor Cost'!N$45*C31,0)))))),0)</f>
        <v>0</v>
      </c>
      <c r="O31" s="159">
        <f>IF(AND(C31&gt;0,F31&lt;&gt;"",F31&lt;&gt;0),IF(F31=Q$17,'Step 3B Implement cost'!D$16*C31,IF(F31=Q$18,'Step 3B Implement cost'!F$16*C31,IF(F31=Q$19,'Step 3B Implement cost'!H$16*C31,IF(F31=Q$20,'Step 3B Implement cost'!J$16*C31,IF(F31=Q$21,'Step 3B Implement cost'!L$16*C31,IF(F31=Q$22,'Step 3B Implement cost'!N$16*C31,IF(F31=Q$23,'Step 3B Implement cost'!P$16*C31,IF(F31=Q$24,'Step 3B Implement cost'!R$16*C31,IF(F31=Q$25,'Step 3B Implement cost'!T$16*C31,IF(F31=Q$26,'Step 3B Implement cost'!V$16*C31,IF(F31=Q$27,'Step 3B Implement cost'!X$16*C31,IF(F31=Q$28,'Step 3B Implement cost'!Z$16*C31,0)))))))))))),0)</f>
        <v>0</v>
      </c>
      <c r="P31" s="159"/>
    </row>
    <row r="32" spans="1:17" x14ac:dyDescent="0.25">
      <c r="A32" s="10" t="s">
        <v>138</v>
      </c>
      <c r="B32" s="54"/>
      <c r="C32" s="56"/>
      <c r="D32" s="143"/>
      <c r="E32" s="143"/>
      <c r="F32" s="143"/>
      <c r="G32" s="56" t="str">
        <f t="shared" ref="G32:G43" si="4">IF(AND(B32&gt;0,D32&gt;0),B32*D32,"")</f>
        <v/>
      </c>
      <c r="H32" s="16"/>
      <c r="I32" s="16"/>
      <c r="J32" s="59"/>
      <c r="K32" s="78"/>
      <c r="L32" s="107"/>
      <c r="M32" s="3"/>
      <c r="N32" s="158">
        <f>IF(AND(C32&gt;0,E32&lt;&gt;"",E32&lt;&gt;0),IF(E32=P$17,'Step 2 Tractor Cost'!D$45*C32,IF(E32=P$18,'Step 2 Tractor Cost'!F$45*C32,IF(E32=P$19,'Step 2 Tractor Cost'!H$45*C32,IF(E32=P$20,'Step 2 Tractor Cost'!J$45*C32,IF(E32=P$21,'Step 2 Tractor Cost'!L$45*C32,IF(E32=P$22,'Step 2 Tractor Cost'!N$45*C32,0)))))),0)</f>
        <v>0</v>
      </c>
      <c r="O32" s="159">
        <f>IF(AND(C32&gt;0,F32&lt;&gt;"",F32&lt;&gt;0),IF(F32=Q$17,'Step 3B Implement cost'!D$16*C32,IF(F32=Q$18,'Step 3B Implement cost'!F$16*C32,IF(F32=Q$19,'Step 3B Implement cost'!H$16*C32,IF(F32=Q$20,'Step 3B Implement cost'!J$16*C32,IF(F32=Q$21,'Step 3B Implement cost'!L$16*C32,IF(F32=Q$22,'Step 3B Implement cost'!N$16*C32,IF(F32=Q$23,'Step 3B Implement cost'!P$16*C32,IF(F32=Q$24,'Step 3B Implement cost'!R$16*C32,IF(F32=Q$25,'Step 3B Implement cost'!T$16*C32,IF(F32=Q$26,'Step 3B Implement cost'!V$16*C32,IF(F32=Q$27,'Step 3B Implement cost'!X$16*C32,IF(F32=Q$28,'Step 3B Implement cost'!Z$16*C32,0)))))))))))),0)</f>
        <v>0</v>
      </c>
      <c r="P32" s="159"/>
    </row>
    <row r="33" spans="1:19" x14ac:dyDescent="0.25">
      <c r="A33" s="10" t="s">
        <v>97</v>
      </c>
      <c r="B33" s="54"/>
      <c r="C33" s="56"/>
      <c r="D33" s="143"/>
      <c r="E33" s="143"/>
      <c r="F33" s="143"/>
      <c r="G33" s="56" t="str">
        <f t="shared" si="4"/>
        <v/>
      </c>
      <c r="H33" s="16"/>
      <c r="I33" s="16"/>
      <c r="J33" s="16"/>
      <c r="K33" s="78"/>
      <c r="L33" s="107"/>
      <c r="M33" s="3"/>
      <c r="N33" s="158">
        <f>IF(AND(C33&gt;0,E33&lt;&gt;"",E33&lt;&gt;0),IF(E33=P$17,'Step 2 Tractor Cost'!D$45*C33,IF(E33=P$18,'Step 2 Tractor Cost'!F$45*C33,IF(E33=P$19,'Step 2 Tractor Cost'!H$45*C33,IF(E33=P$20,'Step 2 Tractor Cost'!J$45*C33,IF(E33=P$21,'Step 2 Tractor Cost'!L$45*C33,IF(E33=P$22,'Step 2 Tractor Cost'!N$45*C33,0)))))),0)</f>
        <v>0</v>
      </c>
      <c r="O33" s="159">
        <f>IF(AND(C33&gt;0,F33&lt;&gt;"",F33&lt;&gt;0),IF(F33=Q$17,'Step 3B Implement cost'!D$16*C33,IF(F33=Q$18,'Step 3B Implement cost'!F$16*C33,IF(F33=Q$19,'Step 3B Implement cost'!H$16*C33,IF(F33=Q$20,'Step 3B Implement cost'!J$16*C33,IF(F33=Q$21,'Step 3B Implement cost'!L$16*C33,IF(F33=Q$22,'Step 3B Implement cost'!N$16*C33,IF(F33=Q$23,'Step 3B Implement cost'!P$16*C33,IF(F33=Q$24,'Step 3B Implement cost'!R$16*C33,IF(F33=Q$25,'Step 3B Implement cost'!T$16*C33,IF(F33=Q$26,'Step 3B Implement cost'!V$16*C33,IF(F33=Q$27,'Step 3B Implement cost'!X$16*C33,IF(F33=Q$28,'Step 3B Implement cost'!Z$16*C33,0)))))))))))),0)</f>
        <v>0</v>
      </c>
      <c r="P33" s="159"/>
    </row>
    <row r="34" spans="1:19" x14ac:dyDescent="0.25">
      <c r="A34" s="10" t="s">
        <v>96</v>
      </c>
      <c r="B34" s="54"/>
      <c r="C34" s="56"/>
      <c r="D34" s="143"/>
      <c r="E34" s="143"/>
      <c r="F34" s="143"/>
      <c r="G34" s="56" t="str">
        <f t="shared" si="4"/>
        <v/>
      </c>
      <c r="H34" s="16"/>
      <c r="I34" s="16"/>
      <c r="J34" s="16"/>
      <c r="K34" s="78"/>
      <c r="L34" s="107"/>
      <c r="M34" s="3"/>
      <c r="N34" s="158">
        <f>IF(AND(C34&gt;0,E34&lt;&gt;"",E34&lt;&gt;0),IF(E34=P$17,'Step 2 Tractor Cost'!D$45*C34,IF(E34=P$18,'Step 2 Tractor Cost'!F$45*C34,IF(E34=P$19,'Step 2 Tractor Cost'!H$45*C34,IF(E34=P$20,'Step 2 Tractor Cost'!J$45*C34,IF(E34=P$21,'Step 2 Tractor Cost'!L$45*C34,IF(E34=P$22,'Step 2 Tractor Cost'!N$45*C34,0)))))),0)</f>
        <v>0</v>
      </c>
      <c r="O34" s="159">
        <f>IF(AND(C34&gt;0,F34&lt;&gt;"",F34&lt;&gt;0),IF(F34=Q$17,'Step 3B Implement cost'!D$16*C34,IF(F34=Q$18,'Step 3B Implement cost'!F$16*C34,IF(F34=Q$19,'Step 3B Implement cost'!H$16*C34,IF(F34=Q$20,'Step 3B Implement cost'!J$16*C34,IF(F34=Q$21,'Step 3B Implement cost'!L$16*C34,IF(F34=Q$22,'Step 3B Implement cost'!N$16*C34,IF(F34=Q$23,'Step 3B Implement cost'!P$16*C34,IF(F34=Q$24,'Step 3B Implement cost'!R$16*C34,IF(F34=Q$25,'Step 3B Implement cost'!T$16*C34,IF(F34=Q$26,'Step 3B Implement cost'!V$16*C34,IF(F34=Q$27,'Step 3B Implement cost'!X$16*C34,IF(F34=Q$28,'Step 3B Implement cost'!Z$16*C34,0)))))))))))),0)</f>
        <v>0</v>
      </c>
      <c r="P34" s="159"/>
    </row>
    <row r="35" spans="1:19" x14ac:dyDescent="0.25">
      <c r="A35" s="10" t="s">
        <v>95</v>
      </c>
      <c r="B35" s="54"/>
      <c r="C35" s="56"/>
      <c r="D35" s="143"/>
      <c r="E35" s="143"/>
      <c r="F35" s="143"/>
      <c r="G35" s="56" t="str">
        <f t="shared" si="4"/>
        <v/>
      </c>
      <c r="H35" s="16"/>
      <c r="I35" s="16"/>
      <c r="J35" s="16"/>
      <c r="K35" s="78"/>
      <c r="L35" s="107"/>
      <c r="M35" s="3"/>
      <c r="N35" s="158">
        <f>IF(AND(C35&gt;0,E35&lt;&gt;"",E35&lt;&gt;0),IF(E35=P$17,'Step 2 Tractor Cost'!D$45*C35,IF(E35=P$18,'Step 2 Tractor Cost'!F$45*C35,IF(E35=P$19,'Step 2 Tractor Cost'!H$45*C35,IF(E35=P$20,'Step 2 Tractor Cost'!J$45*C35,IF(E35=P$21,'Step 2 Tractor Cost'!L$45*C35,IF(E35=P$22,'Step 2 Tractor Cost'!N$45*C35,0)))))),0)</f>
        <v>0</v>
      </c>
      <c r="O35" s="159">
        <f>IF(AND(C35&gt;0,F35&lt;&gt;"",F35&lt;&gt;0),IF(F35=Q$17,'Step 3B Implement cost'!D$16*C35,IF(F35=Q$18,'Step 3B Implement cost'!F$16*C35,IF(F35=Q$19,'Step 3B Implement cost'!H$16*C35,IF(F35=Q$20,'Step 3B Implement cost'!J$16*C35,IF(F35=Q$21,'Step 3B Implement cost'!L$16*C35,IF(F35=Q$22,'Step 3B Implement cost'!N$16*C35,IF(F35=Q$23,'Step 3B Implement cost'!P$16*C35,IF(F35=Q$24,'Step 3B Implement cost'!R$16*C35,IF(F35=Q$25,'Step 3B Implement cost'!T$16*C35,IF(F35=Q$26,'Step 3B Implement cost'!V$16*C35,IF(F35=Q$27,'Step 3B Implement cost'!X$16*C35,IF(F35=Q$28,'Step 3B Implement cost'!Z$16*C35,0)))))))))))),0)</f>
        <v>0</v>
      </c>
      <c r="P35" s="159"/>
    </row>
    <row r="36" spans="1:19" x14ac:dyDescent="0.25">
      <c r="A36" s="10" t="s">
        <v>94</v>
      </c>
      <c r="B36" s="54"/>
      <c r="C36" s="56"/>
      <c r="D36" s="143"/>
      <c r="E36" s="143"/>
      <c r="F36" s="143"/>
      <c r="G36" s="56" t="str">
        <f t="shared" si="4"/>
        <v/>
      </c>
      <c r="H36" s="16"/>
      <c r="I36" s="16"/>
      <c r="J36" s="16"/>
      <c r="K36" s="78"/>
      <c r="L36" s="107"/>
      <c r="M36" s="3"/>
      <c r="N36" s="158">
        <f>IF(AND(C36&gt;0,E36&lt;&gt;"",E36&lt;&gt;0),IF(E36=P$17,'Step 2 Tractor Cost'!D$45*C36,IF(E36=P$18,'Step 2 Tractor Cost'!F$45*C36,IF(E36=P$19,'Step 2 Tractor Cost'!H$45*C36,IF(E36=P$20,'Step 2 Tractor Cost'!J$45*C36,IF(E36=P$21,'Step 2 Tractor Cost'!L$45*C36,IF(E36=P$22,'Step 2 Tractor Cost'!N$45*C36,0)))))),0)</f>
        <v>0</v>
      </c>
      <c r="O36" s="159">
        <f>IF(AND(C36&gt;0,F36&lt;&gt;"",F36&lt;&gt;0),IF(F36=Q$17,'Step 3B Implement cost'!D$16*C36,IF(F36=Q$18,'Step 3B Implement cost'!F$16*C36,IF(F36=Q$19,'Step 3B Implement cost'!H$16*C36,IF(F36=Q$20,'Step 3B Implement cost'!J$16*C36,IF(F36=Q$21,'Step 3B Implement cost'!L$16*C36,IF(F36=Q$22,'Step 3B Implement cost'!N$16*C36,IF(F36=Q$23,'Step 3B Implement cost'!P$16*C36,IF(F36=Q$24,'Step 3B Implement cost'!R$16*C36,IF(F36=Q$25,'Step 3B Implement cost'!T$16*C36,IF(F36=Q$26,'Step 3B Implement cost'!V$16*C36,IF(F36=Q$27,'Step 3B Implement cost'!X$16*C36,IF(F36=Q$28,'Step 3B Implement cost'!Z$16*C36,0)))))))))))),0)</f>
        <v>0</v>
      </c>
      <c r="P36" s="159"/>
    </row>
    <row r="37" spans="1:19" x14ac:dyDescent="0.25">
      <c r="A37" s="10" t="s">
        <v>93</v>
      </c>
      <c r="B37" s="54"/>
      <c r="C37" s="56"/>
      <c r="D37" s="143"/>
      <c r="E37" s="143"/>
      <c r="F37" s="143"/>
      <c r="G37" s="56" t="str">
        <f t="shared" si="4"/>
        <v/>
      </c>
      <c r="H37" s="16"/>
      <c r="I37" s="56" t="str">
        <f t="shared" ref="I37:I43" si="5">IF(OR(N37&gt;0,O37&gt;0),(N37+O37),"")</f>
        <v/>
      </c>
      <c r="J37" s="59"/>
      <c r="K37" s="78"/>
      <c r="L37" s="107"/>
      <c r="M37" s="3"/>
      <c r="N37" s="158">
        <f>IF(AND(C37&gt;0,E37&lt;&gt;"",E37&lt;&gt;0),IF(E37=P$17,'Step 2 Tractor Cost'!D$45*C37,IF(E37=P$18,'Step 2 Tractor Cost'!F$45*C37,IF(E37=P$19,'Step 2 Tractor Cost'!H$45*C37,IF(E37=P$20,'Step 2 Tractor Cost'!J$45*C37,IF(E37=P$21,'Step 2 Tractor Cost'!L$45*C37,IF(E37=P$22,'Step 2 Tractor Cost'!N$45*C37,0)))))),0)</f>
        <v>0</v>
      </c>
      <c r="O37" s="159">
        <f>IF(AND(C37&gt;0,F37&lt;&gt;"",F37&lt;&gt;0),IF(F37=Q$17,'Step 3B Implement cost'!D$16*C37,IF(F37=Q$18,'Step 3B Implement cost'!F$16*C37,IF(F37=Q$19,'Step 3B Implement cost'!H$16*C37,IF(F37=Q$20,'Step 3B Implement cost'!J$16*C37,IF(F37=Q$21,'Step 3B Implement cost'!L$16*C37,IF(F37=Q$22,'Step 3B Implement cost'!N$16*C37,IF(F37=Q$23,'Step 3B Implement cost'!P$16*C37,IF(F37=Q$24,'Step 3B Implement cost'!R$16*C37,IF(F37=Q$25,'Step 3B Implement cost'!T$16*C37,IF(F37=Q$26,'Step 3B Implement cost'!V$16*C37,IF(F37=Q$27,'Step 3B Implement cost'!X$16*C37,IF(F37=Q$28,'Step 3B Implement cost'!Z$16*C37,0)))))))))))),0)</f>
        <v>0</v>
      </c>
      <c r="P37" s="159"/>
    </row>
    <row r="38" spans="1:19" x14ac:dyDescent="0.25">
      <c r="A38" s="10" t="s">
        <v>92</v>
      </c>
      <c r="B38" s="54"/>
      <c r="C38" s="56"/>
      <c r="D38" s="143"/>
      <c r="E38" s="143"/>
      <c r="F38" s="143"/>
      <c r="G38" s="56" t="str">
        <f t="shared" si="4"/>
        <v/>
      </c>
      <c r="H38" s="16"/>
      <c r="I38" s="56" t="str">
        <f t="shared" si="5"/>
        <v/>
      </c>
      <c r="J38" s="16"/>
      <c r="K38" s="78"/>
      <c r="L38" s="107"/>
      <c r="M38" s="3"/>
      <c r="N38" s="158">
        <f>IF(AND(C38&gt;0,E38&lt;&gt;"",E38&lt;&gt;0),IF(E38=P$17,'Step 2 Tractor Cost'!D$45*C38,IF(E38=P$18,'Step 2 Tractor Cost'!F$45*C38,IF(E38=P$19,'Step 2 Tractor Cost'!H$45*C38,IF(E38=P$20,'Step 2 Tractor Cost'!J$45*C38,IF(E38=P$21,'Step 2 Tractor Cost'!L$45*C38,IF(E38=P$22,'Step 2 Tractor Cost'!N$45*C38,0)))))),0)</f>
        <v>0</v>
      </c>
      <c r="O38" s="159">
        <f>IF(AND(C38&gt;0,F38&lt;&gt;"",F38&lt;&gt;0),IF(F38=Q$17,'Step 3B Implement cost'!D$16*C38,IF(F38=Q$18,'Step 3B Implement cost'!F$16*C38,IF(F38=Q$19,'Step 3B Implement cost'!H$16*C38,IF(F38=Q$20,'Step 3B Implement cost'!J$16*C38,IF(F38=Q$21,'Step 3B Implement cost'!L$16*C38,IF(F38=Q$22,'Step 3B Implement cost'!N$16*C38,IF(F38=Q$23,'Step 3B Implement cost'!P$16*C38,IF(F38=Q$24,'Step 3B Implement cost'!R$16*C38,IF(F38=Q$25,'Step 3B Implement cost'!T$16*C38,IF(F38=Q$26,'Step 3B Implement cost'!V$16*C38,IF(F38=Q$27,'Step 3B Implement cost'!X$16*C38,IF(F38=Q$28,'Step 3B Implement cost'!Z$16*C38,0)))))))))))),0)</f>
        <v>0</v>
      </c>
      <c r="P38" s="159"/>
    </row>
    <row r="39" spans="1:19" x14ac:dyDescent="0.25">
      <c r="A39" s="10" t="s">
        <v>91</v>
      </c>
      <c r="B39" s="54"/>
      <c r="C39" s="56"/>
      <c r="D39" s="143"/>
      <c r="E39" s="143"/>
      <c r="F39" s="143"/>
      <c r="G39" s="56" t="str">
        <f t="shared" si="4"/>
        <v/>
      </c>
      <c r="H39" s="16"/>
      <c r="I39" s="56" t="str">
        <f t="shared" si="5"/>
        <v/>
      </c>
      <c r="J39" s="16"/>
      <c r="K39" s="78"/>
      <c r="L39" s="107"/>
      <c r="M39" s="4"/>
      <c r="N39" s="158">
        <f>IF(AND(C39&gt;0,E39&lt;&gt;"",E39&lt;&gt;0),IF(E39=P$17,'Step 2 Tractor Cost'!D$45*C39,IF(E39=P$18,'Step 2 Tractor Cost'!F$45*C39,IF(E39=P$19,'Step 2 Tractor Cost'!H$45*C39,IF(E39=P$20,'Step 2 Tractor Cost'!J$45*C39,IF(E39=P$21,'Step 2 Tractor Cost'!L$45*C39,IF(E39=P$22,'Step 2 Tractor Cost'!N$45*C39,0)))))),0)</f>
        <v>0</v>
      </c>
      <c r="O39" s="159">
        <f>IF(AND(C39&gt;0,F39&lt;&gt;"",F39&lt;&gt;0),IF(F39=Q$17,'Step 3B Implement cost'!D$16*C39,IF(F39=Q$18,'Step 3B Implement cost'!F$16*C39,IF(F39=Q$19,'Step 3B Implement cost'!H$16*C39,IF(F39=Q$20,'Step 3B Implement cost'!J$16*C39,IF(F39=Q$21,'Step 3B Implement cost'!L$16*C39,IF(F39=Q$22,'Step 3B Implement cost'!N$16*C39,IF(F39=Q$23,'Step 3B Implement cost'!P$16*C39,IF(F39=Q$24,'Step 3B Implement cost'!R$16*C39,IF(F39=Q$25,'Step 3B Implement cost'!T$16*C39,IF(F39=Q$26,'Step 3B Implement cost'!V$16*C39,IF(F39=Q$27,'Step 3B Implement cost'!X$16*C39,IF(F39=Q$28,'Step 3B Implement cost'!Z$16*C39,0)))))))))))),0)</f>
        <v>0</v>
      </c>
      <c r="P39" s="159"/>
    </row>
    <row r="40" spans="1:19" x14ac:dyDescent="0.25">
      <c r="A40" s="10" t="s">
        <v>90</v>
      </c>
      <c r="B40" s="54"/>
      <c r="C40" s="56"/>
      <c r="D40" s="143"/>
      <c r="E40" s="143"/>
      <c r="F40" s="143"/>
      <c r="G40" s="56" t="str">
        <f t="shared" si="4"/>
        <v/>
      </c>
      <c r="H40" s="16"/>
      <c r="I40" s="56" t="str">
        <f t="shared" si="5"/>
        <v/>
      </c>
      <c r="J40" s="57"/>
      <c r="K40" s="78"/>
      <c r="L40" s="107"/>
      <c r="M40" s="3"/>
      <c r="N40" s="158">
        <f>IF(AND(C40&gt;0,E40&lt;&gt;"",E40&lt;&gt;0),IF(E40=P$17,'Step 2 Tractor Cost'!D$45*C40,IF(E40=P$18,'Step 2 Tractor Cost'!F$45*C40,IF(E40=P$19,'Step 2 Tractor Cost'!H$45*C40,IF(E40=P$20,'Step 2 Tractor Cost'!J$45*C40,IF(E40=P$21,'Step 2 Tractor Cost'!L$45*C40,IF(E40=P$22,'Step 2 Tractor Cost'!N$45*C40,0)))))),0)</f>
        <v>0</v>
      </c>
      <c r="O40" s="159">
        <f>IF(AND(C40&gt;0,F40&lt;&gt;"",F40&lt;&gt;0),IF(F40=Q$17,'Step 3B Implement cost'!D$16*C40,IF(F40=Q$18,'Step 3B Implement cost'!F$16*C40,IF(F40=Q$19,'Step 3B Implement cost'!H$16*C40,IF(F40=Q$20,'Step 3B Implement cost'!J$16*C40,IF(F40=Q$21,'Step 3B Implement cost'!L$16*C40,IF(F40=Q$22,'Step 3B Implement cost'!N$16*C40,IF(F40=Q$23,'Step 3B Implement cost'!P$16*C40,IF(F40=Q$24,'Step 3B Implement cost'!R$16*C40,IF(F40=Q$25,'Step 3B Implement cost'!T$16*C40,IF(F40=Q$26,'Step 3B Implement cost'!V$16*C40,IF(F40=Q$27,'Step 3B Implement cost'!X$16*C40,IF(F40=Q$28,'Step 3B Implement cost'!Z$16*C40,0)))))))))))),0)</f>
        <v>0</v>
      </c>
      <c r="P40" s="159"/>
    </row>
    <row r="41" spans="1:19" x14ac:dyDescent="0.25">
      <c r="A41" s="10" t="s">
        <v>89</v>
      </c>
      <c r="B41" s="54"/>
      <c r="C41" s="56"/>
      <c r="D41" s="143"/>
      <c r="E41" s="143"/>
      <c r="F41" s="143"/>
      <c r="G41" s="56" t="str">
        <f t="shared" si="4"/>
        <v/>
      </c>
      <c r="H41" s="16"/>
      <c r="I41" s="56" t="str">
        <f t="shared" si="5"/>
        <v/>
      </c>
      <c r="J41" s="57"/>
      <c r="K41" s="78"/>
      <c r="L41" s="107"/>
      <c r="M41" s="3"/>
      <c r="N41" s="158">
        <f>IF(AND(C41&gt;0,E41&lt;&gt;"",E41&lt;&gt;0),IF(E41=P$17,'Step 2 Tractor Cost'!D$45*C41,IF(E41=P$18,'Step 2 Tractor Cost'!F$45*C41,IF(E41=P$19,'Step 2 Tractor Cost'!H$45*C41,IF(E41=P$20,'Step 2 Tractor Cost'!J$45*C41,IF(E41=P$21,'Step 2 Tractor Cost'!L$45*C41,IF(E41=P$22,'Step 2 Tractor Cost'!N$45*C41,0)))))),0)</f>
        <v>0</v>
      </c>
      <c r="O41" s="159">
        <f>IF(AND(C41&gt;0,F41&lt;&gt;"",F41&lt;&gt;0),IF(F41=Q$17,'Step 3B Implement cost'!D$16*C41,IF(F41=Q$18,'Step 3B Implement cost'!F$16*C41,IF(F41=Q$19,'Step 3B Implement cost'!H$16*C41,IF(F41=Q$20,'Step 3B Implement cost'!J$16*C41,IF(F41=Q$21,'Step 3B Implement cost'!L$16*C41,IF(F41=Q$22,'Step 3B Implement cost'!N$16*C41,IF(F41=Q$23,'Step 3B Implement cost'!P$16*C41,IF(F41=Q$24,'Step 3B Implement cost'!R$16*C41,IF(F41=Q$25,'Step 3B Implement cost'!T$16*C41,IF(F41=Q$26,'Step 3B Implement cost'!V$16*C41,IF(F41=Q$27,'Step 3B Implement cost'!X$16*C41,IF(F41=Q$28,'Step 3B Implement cost'!Z$16*C41,0)))))))))))),0)</f>
        <v>0</v>
      </c>
      <c r="P41" s="159"/>
    </row>
    <row r="42" spans="1:19" x14ac:dyDescent="0.25">
      <c r="A42" s="10" t="s">
        <v>88</v>
      </c>
      <c r="B42" s="54"/>
      <c r="C42" s="56"/>
      <c r="D42" s="143"/>
      <c r="E42" s="143"/>
      <c r="F42" s="143"/>
      <c r="G42" s="56" t="str">
        <f t="shared" si="4"/>
        <v/>
      </c>
      <c r="H42" s="16"/>
      <c r="I42" s="56" t="str">
        <f t="shared" si="5"/>
        <v/>
      </c>
      <c r="J42" s="57"/>
      <c r="K42" s="78"/>
      <c r="L42" s="107"/>
      <c r="M42" s="3"/>
      <c r="N42" s="158">
        <f>IF(AND(C42&gt;0,E42&lt;&gt;"",E42&lt;&gt;0),IF(E42=P$17,'Step 2 Tractor Cost'!D$45*C42,IF(E42=P$18,'Step 2 Tractor Cost'!F$45*C42,IF(E42=P$19,'Step 2 Tractor Cost'!H$45*C42,IF(E42=P$20,'Step 2 Tractor Cost'!J$45*C42,IF(E42=P$21,'Step 2 Tractor Cost'!L$45*C42,IF(E42=P$22,'Step 2 Tractor Cost'!N$45*C42,0)))))),0)</f>
        <v>0</v>
      </c>
      <c r="O42" s="159">
        <f>IF(AND(C42&gt;0,F42&lt;&gt;"",F42&lt;&gt;0),IF(F42=Q$17,'Step 3B Implement cost'!D$16*C42,IF(F42=Q$18,'Step 3B Implement cost'!F$16*C42,IF(F42=Q$19,'Step 3B Implement cost'!H$16*C42,IF(F42=Q$20,'Step 3B Implement cost'!J$16*C42,IF(F42=Q$21,'Step 3B Implement cost'!L$16*C42,IF(F42=Q$22,'Step 3B Implement cost'!N$16*C42,IF(F42=Q$23,'Step 3B Implement cost'!P$16*C42,IF(F42=Q$24,'Step 3B Implement cost'!R$16*C42,IF(F42=Q$25,'Step 3B Implement cost'!T$16*C42,IF(F42=Q$26,'Step 3B Implement cost'!V$16*C42,IF(F42=Q$27,'Step 3B Implement cost'!X$16*C42,IF(F42=Q$28,'Step 3B Implement cost'!Z$16*C42,0)))))))))))),0)</f>
        <v>0</v>
      </c>
      <c r="P42" s="159"/>
    </row>
    <row r="43" spans="1:19" x14ac:dyDescent="0.25">
      <c r="A43" s="10" t="s">
        <v>81</v>
      </c>
      <c r="B43" s="54"/>
      <c r="C43" s="54"/>
      <c r="D43" s="47"/>
      <c r="E43" s="47"/>
      <c r="F43" s="47"/>
      <c r="G43" s="56" t="str">
        <f t="shared" si="4"/>
        <v/>
      </c>
      <c r="H43" s="16"/>
      <c r="I43" s="56" t="str">
        <f t="shared" si="5"/>
        <v/>
      </c>
      <c r="J43" s="57"/>
      <c r="K43" s="79"/>
      <c r="L43" s="109"/>
      <c r="M43" s="3"/>
      <c r="N43" s="158">
        <f>IF(AND(C43&gt;0,E43&lt;&gt;"",E43&lt;&gt;0),IF(E43=P$17,'Step 2 Tractor Cost'!D$45*C43,IF(E43=P$18,'Step 2 Tractor Cost'!F$45*C43,IF(E43=P$19,'Step 2 Tractor Cost'!H$45*C43,IF(E43=P$20,'Step 2 Tractor Cost'!J$45*C43,IF(E43=P$21,'Step 2 Tractor Cost'!L$45*C43,IF(E43=P$22,'Step 2 Tractor Cost'!N$45*C43,0)))))),0)</f>
        <v>0</v>
      </c>
      <c r="O43" s="159">
        <f>IF(AND(C43&gt;0,F43&lt;&gt;"",F43&lt;&gt;0),IF(F43=Q$17,'Step 3B Implement cost'!D$16*C43,IF(F43=Q$18,'Step 3B Implement cost'!F$16*C43,IF(F43=Q$19,'Step 3B Implement cost'!H$16*C43,IF(F43=Q$20,'Step 3B Implement cost'!J$16*C43,IF(F43=Q$21,'Step 3B Implement cost'!L$16*C43,IF(F43=Q$22,'Step 3B Implement cost'!N$16*C43,IF(F43=Q$23,'Step 3B Implement cost'!P$16*C43,IF(F43=Q$24,'Step 3B Implement cost'!R$16*C43,IF(F43=Q$25,'Step 3B Implement cost'!T$16*C43,IF(F43=Q$26,'Step 3B Implement cost'!V$16*C43,IF(F43=Q$27,'Step 3B Implement cost'!X$16*C43,IF(F43=Q$28,'Step 3B Implement cost'!Z$16*C43,0)))))))))))),0)</f>
        <v>0</v>
      </c>
      <c r="P43" s="159"/>
    </row>
    <row r="44" spans="1:19" x14ac:dyDescent="0.25">
      <c r="A44" s="10" t="s">
        <v>160</v>
      </c>
      <c r="B44" s="10"/>
      <c r="C44" s="10"/>
      <c r="D44" s="10"/>
      <c r="E44" s="10"/>
      <c r="F44" s="10"/>
      <c r="G44" s="49">
        <f>SUM(G17:G24, G27,G29,G32:G43)</f>
        <v>0</v>
      </c>
      <c r="H44" s="16"/>
      <c r="I44" s="49">
        <f>SUM(I17:I24, I27,I29, I37:I43)</f>
        <v>0</v>
      </c>
      <c r="J44" s="50">
        <f>SUM(J21:J24, J27:J28, J32,J37,J40:J43)</f>
        <v>0</v>
      </c>
      <c r="K44" s="17" t="s">
        <v>80</v>
      </c>
      <c r="L44" s="76">
        <f>G44+I44+J44</f>
        <v>0</v>
      </c>
      <c r="M44" s="3"/>
      <c r="N44" s="158">
        <f>IF(AND(C44&gt;0,E44&lt;&gt;"",E44&lt;&gt;0),IF(E44=P$17,'Step 2 Tractor Cost'!D$45*C44,IF(E44=P$18,'Step 2 Tractor Cost'!F$45*C44,IF(E44=P$19,'Step 2 Tractor Cost'!H$45*C44,IF(E44=P$20,'Step 2 Tractor Cost'!J$45*C44,IF(E44=P$21,'Step 2 Tractor Cost'!L$45*C44,IF(E44=P$22,'Step 2 Tractor Cost'!N$45*C44,0)))))),0)</f>
        <v>0</v>
      </c>
      <c r="O44" s="159">
        <f>IF(AND(C44&gt;0,F44&lt;&gt;"",F44&lt;&gt;0),IF(F44=Q$17,'Step 3B Implement cost'!D$16*C44,IF(F44=Q$18,'Step 3B Implement cost'!F$16*C44,IF(F44=Q$19,'Step 3B Implement cost'!H$16*C44,IF(F44=Q$20,'Step 3B Implement cost'!J$16*C44,IF(F44=Q$21,'Step 3B Implement cost'!L$16*C44,IF(F44=Q$22,'Step 3B Implement cost'!N$16*C44,IF(F44=Q$23,'Step 3B Implement cost'!P$16*C44,IF(F44=Q$24,'Step 3B Implement cost'!R$16*C44,IF(F44=Q$25,'Step 3B Implement cost'!T$16*C44,IF(F44=Q$26,'Step 3B Implement cost'!V$16*C44,IF(F44=Q$27,'Step 3B Implement cost'!X$16*C44,IF(F44=Q$28,'Step 3B Implement cost'!Z$16*C44,0)))))))))))),0)</f>
        <v>0</v>
      </c>
      <c r="P44" s="159"/>
    </row>
    <row r="45" spans="1:19" x14ac:dyDescent="0.25">
      <c r="A45" s="10"/>
      <c r="B45" s="10"/>
      <c r="C45" s="10"/>
      <c r="D45" s="10"/>
      <c r="E45" s="10"/>
      <c r="F45" s="10"/>
      <c r="G45" s="110" t="s">
        <v>275</v>
      </c>
      <c r="H45" s="16"/>
      <c r="I45" s="110" t="s">
        <v>273</v>
      </c>
      <c r="J45" s="110" t="s">
        <v>274</v>
      </c>
      <c r="K45" s="10"/>
      <c r="L45" s="111" t="s">
        <v>276</v>
      </c>
      <c r="M45" s="3"/>
      <c r="N45" s="158">
        <f>IF(AND(C45&gt;0,E45&lt;&gt;"",E45&lt;&gt;0),IF(E45=P$17,'Step 2 Tractor Cost'!D$45*C45,IF(E45=P$18,'Step 2 Tractor Cost'!F$45*C45,IF(E45=P$19,'Step 2 Tractor Cost'!H$45*C45,IF(E45=P$20,'Step 2 Tractor Cost'!J$45*C45,IF(E45=P$21,'Step 2 Tractor Cost'!L$45*C45,IF(E45=P$22,'Step 2 Tractor Cost'!N$45*C45,0)))))),0)</f>
        <v>0</v>
      </c>
      <c r="O45" s="159">
        <f>IF(AND(C45&gt;0,F45&lt;&gt;"",F45&lt;&gt;0),IF(F45=Q$17,'Step 3B Implement cost'!D$16*C45,IF(F45=Q$18,'Step 3B Implement cost'!F$16*C45,IF(F45=Q$19,'Step 3B Implement cost'!H$16*C45,IF(F45=Q$20,'Step 3B Implement cost'!J$16*C45,IF(F45=Q$21,'Step 3B Implement cost'!L$16*C45,IF(F45=Q$22,'Step 3B Implement cost'!N$16*C45,IF(F45=Q$23,'Step 3B Implement cost'!P$16*C45,IF(F45=Q$24,'Step 3B Implement cost'!R$16*C45,IF(F45=Q$25,'Step 3B Implement cost'!T$16*C45,IF(F45=Q$26,'Step 3B Implement cost'!V$16*C45,IF(F45=Q$27,'Step 3B Implement cost'!X$16*C45,IF(F45=Q$28,'Step 3B Implement cost'!Z$16*C45,0)))))))))))),0)</f>
        <v>0</v>
      </c>
      <c r="P45" s="159"/>
    </row>
    <row r="46" spans="1:19" x14ac:dyDescent="0.25">
      <c r="A46" s="10"/>
      <c r="B46" s="10"/>
      <c r="C46" s="10"/>
      <c r="D46" s="10"/>
      <c r="E46" s="10"/>
      <c r="F46" s="10"/>
      <c r="G46" s="16"/>
      <c r="H46" s="16"/>
      <c r="I46" s="16"/>
      <c r="J46" s="16"/>
      <c r="K46" s="10"/>
      <c r="L46" s="112"/>
      <c r="M46" s="3"/>
      <c r="N46" s="158">
        <f>IF(AND(C46&gt;0,E46&lt;&gt;"",E46&lt;&gt;0),IF(E46=P$17,'Step 2 Tractor Cost'!D$45*C46,IF(E46=P$18,'Step 2 Tractor Cost'!F$45*C46,IF(E46=P$19,'Step 2 Tractor Cost'!H$45*C46,IF(E46=P$20,'Step 2 Tractor Cost'!J$45*C46,IF(E46=P$21,'Step 2 Tractor Cost'!L$45*C46,IF(E46=P$22,'Step 2 Tractor Cost'!N$45*C46,0)))))),0)</f>
        <v>0</v>
      </c>
      <c r="O46" s="159">
        <f>IF(AND(C46&gt;0,F46&lt;&gt;"",F46&lt;&gt;0),IF(F46=Q$17,'Step 3B Implement cost'!D$16*C46,IF(F46=Q$18,'Step 3B Implement cost'!F$16*C46,IF(F46=Q$19,'Step 3B Implement cost'!H$16*C46,IF(F46=Q$20,'Step 3B Implement cost'!J$16*C46,IF(F46=Q$21,'Step 3B Implement cost'!L$16*C46,IF(F46=Q$22,'Step 3B Implement cost'!N$16*C46,IF(F46=Q$23,'Step 3B Implement cost'!P$16*C46,IF(F46=Q$24,'Step 3B Implement cost'!R$16*C46,IF(F46=Q$25,'Step 3B Implement cost'!T$16*C46,IF(F46=Q$26,'Step 3B Implement cost'!V$16*C46,IF(F46=Q$27,'Step 3B Implement cost'!X$16*C46,IF(F46=Q$28,'Step 3B Implement cost'!Z$16*C46,0)))))))))))),0)</f>
        <v>0</v>
      </c>
      <c r="P46" s="159"/>
      <c r="S46" s="113"/>
    </row>
    <row r="47" spans="1:19" ht="14.4" x14ac:dyDescent="0.3">
      <c r="A47" s="14" t="s">
        <v>87</v>
      </c>
      <c r="B47" s="14"/>
      <c r="C47" s="14"/>
      <c r="D47" s="14"/>
      <c r="E47" s="14"/>
      <c r="F47" s="14"/>
      <c r="G47" s="16" t="s">
        <v>194</v>
      </c>
      <c r="H47" s="16"/>
      <c r="I47" s="16"/>
      <c r="J47" s="16"/>
      <c r="K47" s="47"/>
      <c r="L47" s="112"/>
      <c r="M47" s="3"/>
      <c r="N47" s="158">
        <f>IF(AND(C47&gt;0,E47&lt;&gt;"",E47&lt;&gt;0),IF(E47=P$17,'Step 2 Tractor Cost'!D$45*C47,IF(E47=P$18,'Step 2 Tractor Cost'!F$45*C47,IF(E47=P$19,'Step 2 Tractor Cost'!H$45*C47,IF(E47=P$20,'Step 2 Tractor Cost'!J$45*C47,IF(E47=P$21,'Step 2 Tractor Cost'!L$45*C47,IF(E47=P$22,'Step 2 Tractor Cost'!N$45*C47,0)))))),0)</f>
        <v>0</v>
      </c>
      <c r="O47" s="159">
        <f>IF(AND(C47&gt;0,F47&lt;&gt;"",F47&lt;&gt;0),IF(F47=Q$17,'Step 3B Implement cost'!D$16*C47,IF(F47=Q$18,'Step 3B Implement cost'!F$16*C47,IF(F47=Q$19,'Step 3B Implement cost'!H$16*C47,IF(F47=Q$20,'Step 3B Implement cost'!J$16*C47,IF(F47=Q$21,'Step 3B Implement cost'!L$16*C47,IF(F47=Q$22,'Step 3B Implement cost'!N$16*C47,IF(F47=Q$23,'Step 3B Implement cost'!P$16*C47,IF(F47=Q$24,'Step 3B Implement cost'!R$16*C47,IF(F47=Q$25,'Step 3B Implement cost'!T$16*C47,IF(F47=Q$26,'Step 3B Implement cost'!V$16*C47,IF(F47=Q$27,'Step 3B Implement cost'!X$16*C47,IF(F47=Q$28,'Step 3B Implement cost'!Z$16*C47,0)))))))))))),0)</f>
        <v>0</v>
      </c>
      <c r="P47" s="159"/>
    </row>
    <row r="48" spans="1:19" x14ac:dyDescent="0.25">
      <c r="A48" s="10"/>
      <c r="B48" s="10"/>
      <c r="C48" s="10"/>
      <c r="D48" s="10"/>
      <c r="E48" s="10"/>
      <c r="F48" s="10"/>
      <c r="G48" s="16" t="s">
        <v>200</v>
      </c>
      <c r="H48" s="16"/>
      <c r="I48" s="16"/>
      <c r="J48" s="16"/>
      <c r="K48" s="47"/>
      <c r="L48" s="99"/>
      <c r="M48" s="3"/>
      <c r="N48" s="158">
        <f>IF(AND(C48&gt;0,E48&lt;&gt;"",E48&lt;&gt;0),IF(E48=P$17,'Step 2 Tractor Cost'!D$45*C48,IF(E48=P$18,'Step 2 Tractor Cost'!F$45*C48,IF(E48=P$19,'Step 2 Tractor Cost'!H$45*C48,IF(E48=P$20,'Step 2 Tractor Cost'!J$45*C48,IF(E48=P$21,'Step 2 Tractor Cost'!L$45*C48,IF(E48=P$22,'Step 2 Tractor Cost'!N$45*C48,0)))))),0)</f>
        <v>0</v>
      </c>
      <c r="O48" s="159">
        <f>IF(AND(C48&gt;0,F48&lt;&gt;"",F48&lt;&gt;0),IF(F48=Q$17,'Step 3B Implement cost'!D$16*C48,IF(F48=Q$18,'Step 3B Implement cost'!F$16*C48,IF(F48=Q$19,'Step 3B Implement cost'!H$16*C48,IF(F48=Q$20,'Step 3B Implement cost'!J$16*C48,IF(F48=Q$21,'Step 3B Implement cost'!L$16*C48,IF(F48=Q$22,'Step 3B Implement cost'!N$16*C48,IF(F48=Q$23,'Step 3B Implement cost'!P$16*C48,IF(F48=Q$24,'Step 3B Implement cost'!R$16*C48,IF(F48=Q$25,'Step 3B Implement cost'!T$16*C48,IF(F48=Q$26,'Step 3B Implement cost'!V$16*C48,IF(F48=Q$27,'Step 3B Implement cost'!X$16*C48,IF(F48=Q$28,'Step 3B Implement cost'!Z$16*C48,0)))))))))))),0)</f>
        <v>0</v>
      </c>
      <c r="P48" s="159"/>
    </row>
    <row r="49" spans="1:16" x14ac:dyDescent="0.25">
      <c r="A49" s="10"/>
      <c r="B49" s="10"/>
      <c r="C49" s="10"/>
      <c r="D49" s="10"/>
      <c r="E49" s="10"/>
      <c r="F49" s="10"/>
      <c r="G49" s="16" t="s">
        <v>215</v>
      </c>
      <c r="H49" s="16"/>
      <c r="I49" s="16"/>
      <c r="J49" s="16"/>
      <c r="K49" s="47"/>
      <c r="L49" s="99"/>
      <c r="M49" s="3"/>
      <c r="N49" s="158">
        <f>IF(AND(C49&gt;0,E49&lt;&gt;"",E49&lt;&gt;0),IF(E49=P$17,'Step 2 Tractor Cost'!D$45*C49,IF(E49=P$18,'Step 2 Tractor Cost'!F$45*C49,IF(E49=P$19,'Step 2 Tractor Cost'!H$45*C49,IF(E49=P$20,'Step 2 Tractor Cost'!J$45*C49,IF(E49=P$21,'Step 2 Tractor Cost'!L$45*C49,IF(E49=P$22,'Step 2 Tractor Cost'!N$45*C49,0)))))),0)</f>
        <v>0</v>
      </c>
      <c r="O49" s="159">
        <f>IF(AND(C49&gt;0,F49&lt;&gt;"",F49&lt;&gt;0),IF(F49=Q$17,'Step 3B Implement cost'!D$16*C49,IF(F49=Q$18,'Step 3B Implement cost'!F$16*C49,IF(F49=Q$19,'Step 3B Implement cost'!H$16*C49,IF(F49=Q$20,'Step 3B Implement cost'!J$16*C49,IF(F49=Q$21,'Step 3B Implement cost'!L$16*C49,IF(F49=Q$22,'Step 3B Implement cost'!N$16*C49,IF(F49=Q$23,'Step 3B Implement cost'!P$16*C49,IF(F49=Q$24,'Step 3B Implement cost'!R$16*C49,IF(F49=Q$25,'Step 3B Implement cost'!T$16*C49,IF(F49=Q$26,'Step 3B Implement cost'!V$16*C49,IF(F49=Q$27,'Step 3B Implement cost'!X$16*C49,IF(F49=Q$28,'Step 3B Implement cost'!Z$16*C49,0)))))))))))),0)</f>
        <v>0</v>
      </c>
      <c r="P49" s="159"/>
    </row>
    <row r="50" spans="1:16" ht="15.6" x14ac:dyDescent="0.3">
      <c r="A50" s="18"/>
      <c r="B50" s="18"/>
      <c r="C50" s="18"/>
      <c r="D50" s="18"/>
      <c r="E50" s="18"/>
      <c r="F50" s="18"/>
      <c r="G50" s="16" t="s">
        <v>201</v>
      </c>
      <c r="H50" s="16"/>
      <c r="I50" s="16"/>
      <c r="J50" s="16"/>
      <c r="K50" s="47"/>
      <c r="L50" s="99"/>
      <c r="M50" s="3"/>
      <c r="N50" s="158">
        <f>IF(AND(C50&gt;0,E50&lt;&gt;"",E50&lt;&gt;0),IF(E50=P$17,'Step 2 Tractor Cost'!D$45*C50,IF(E50=P$18,'Step 2 Tractor Cost'!F$45*C50,IF(E50=P$19,'Step 2 Tractor Cost'!H$45*C50,IF(E50=P$20,'Step 2 Tractor Cost'!J$45*C50,IF(E50=P$21,'Step 2 Tractor Cost'!L$45*C50,IF(E50=P$22,'Step 2 Tractor Cost'!N$45*C50,0)))))),0)</f>
        <v>0</v>
      </c>
      <c r="O50" s="159">
        <f>IF(AND(C50&gt;0,F50&lt;&gt;"",F50&lt;&gt;0),IF(F50=Q$17,'Step 3B Implement cost'!D$16*C50,IF(F50=Q$18,'Step 3B Implement cost'!F$16*C50,IF(F50=Q$19,'Step 3B Implement cost'!H$16*C50,IF(F50=Q$20,'Step 3B Implement cost'!J$16*C50,IF(F50=Q$21,'Step 3B Implement cost'!L$16*C50,IF(F50=Q$22,'Step 3B Implement cost'!N$16*C50,IF(F50=Q$23,'Step 3B Implement cost'!P$16*C50,IF(F50=Q$24,'Step 3B Implement cost'!R$16*C50,IF(F50=Q$25,'Step 3B Implement cost'!T$16*C50,IF(F50=Q$26,'Step 3B Implement cost'!V$16*C50,IF(F50=Q$27,'Step 3B Implement cost'!X$16*C50,IF(F50=Q$28,'Step 3B Implement cost'!Z$16*C50,0)))))))))))),0)</f>
        <v>0</v>
      </c>
      <c r="P50" s="159"/>
    </row>
    <row r="51" spans="1:16" ht="15.6" x14ac:dyDescent="0.3">
      <c r="A51" s="18"/>
      <c r="B51" s="11" t="s">
        <v>344</v>
      </c>
      <c r="C51" s="11" t="s">
        <v>547</v>
      </c>
      <c r="D51" s="11" t="s">
        <v>521</v>
      </c>
      <c r="E51" s="11" t="s">
        <v>545</v>
      </c>
      <c r="F51" s="11" t="s">
        <v>516</v>
      </c>
      <c r="G51" s="128" t="s">
        <v>522</v>
      </c>
      <c r="H51" s="16"/>
      <c r="I51" s="128" t="s">
        <v>104</v>
      </c>
      <c r="J51" s="128" t="s">
        <v>523</v>
      </c>
      <c r="K51" s="10"/>
      <c r="L51" s="99"/>
      <c r="M51" s="3"/>
      <c r="N51" s="158">
        <f>IF(AND(C51&gt;0,E51&lt;&gt;"",E51&lt;&gt;0),IF(E51=P$17,'Step 2 Tractor Cost'!D$45*C51,IF(E51=P$18,'Step 2 Tractor Cost'!F$45*C51,IF(E51=P$19,'Step 2 Tractor Cost'!H$45*C51,IF(E51=P$20,'Step 2 Tractor Cost'!J$45*C51,IF(E51=P$21,'Step 2 Tractor Cost'!L$45*C51,IF(E51=P$22,'Step 2 Tractor Cost'!N$45*C51,0)))))),0)</f>
        <v>0</v>
      </c>
      <c r="O51" s="159">
        <f>IF(AND(C51&gt;0,F51&lt;&gt;"",F51&lt;&gt;0),IF(F51=Q$17,'Step 3B Implement cost'!D$16*C51,IF(F51=Q$18,'Step 3B Implement cost'!F$16*C51,IF(F51=Q$19,'Step 3B Implement cost'!H$16*C51,IF(F51=Q$20,'Step 3B Implement cost'!J$16*C51,IF(F51=Q$21,'Step 3B Implement cost'!L$16*C51,IF(F51=Q$22,'Step 3B Implement cost'!N$16*C51,IF(F51=Q$23,'Step 3B Implement cost'!P$16*C51,IF(F51=Q$24,'Step 3B Implement cost'!R$16*C51,IF(F51=Q$25,'Step 3B Implement cost'!T$16*C51,IF(F51=Q$26,'Step 3B Implement cost'!V$16*C51,IF(F51=Q$27,'Step 3B Implement cost'!X$16*C51,IF(F51=Q$28,'Step 3B Implement cost'!Z$16*C51,0)))))))))))),0)</f>
        <v>0</v>
      </c>
      <c r="P51" s="159"/>
    </row>
    <row r="52" spans="1:16" x14ac:dyDescent="0.25">
      <c r="A52" s="15" t="s">
        <v>125</v>
      </c>
      <c r="B52" s="97"/>
      <c r="C52" s="142"/>
      <c r="D52" s="144"/>
      <c r="E52" s="144"/>
      <c r="F52" s="144"/>
      <c r="G52" s="56" t="str">
        <f t="shared" ref="G52:G53" si="6">IF(AND(B52&gt;0,D52&gt;0),B52*D52,"")</f>
        <v/>
      </c>
      <c r="H52" s="55"/>
      <c r="I52" s="56" t="str">
        <f>IF(OR(N52&gt;0,O52&gt;0),(N52+O52),"")</f>
        <v/>
      </c>
      <c r="J52" s="16"/>
      <c r="K52" s="11"/>
      <c r="L52" s="99"/>
      <c r="M52" s="3"/>
      <c r="N52" s="158">
        <f>IF(AND(C52&gt;0,E52&lt;&gt;"",E52&lt;&gt;0),IF(E52=P$17,'Step 2 Tractor Cost'!D$45*C52,IF(E52=P$18,'Step 2 Tractor Cost'!F$45*C52,IF(E52=P$19,'Step 2 Tractor Cost'!H$45*C52,IF(E52=P$20,'Step 2 Tractor Cost'!J$45*C52,IF(E52=P$21,'Step 2 Tractor Cost'!L$45*C52,IF(E52=P$22,'Step 2 Tractor Cost'!N$45*C52,0)))))),0)</f>
        <v>0</v>
      </c>
      <c r="O52" s="159">
        <f>IF(AND(C52&gt;0,F52&lt;&gt;"",F52&lt;&gt;0),IF(F52=Q$17,'Step 3B Implement cost'!D$16*C52,IF(F52=Q$18,'Step 3B Implement cost'!F$16*C52,IF(F52=Q$19,'Step 3B Implement cost'!H$16*C52,IF(F52=Q$20,'Step 3B Implement cost'!J$16*C52,IF(F52=Q$21,'Step 3B Implement cost'!L$16*C52,IF(F52=Q$22,'Step 3B Implement cost'!N$16*C52,IF(F52=Q$23,'Step 3B Implement cost'!P$16*C52,IF(F52=Q$24,'Step 3B Implement cost'!R$16*C52,IF(F52=Q$25,'Step 3B Implement cost'!T$16*C52,IF(F52=Q$26,'Step 3B Implement cost'!V$16*C52,IF(F52=Q$27,'Step 3B Implement cost'!X$16*C52,IF(F52=Q$28,'Step 3B Implement cost'!Z$16*C52,0)))))))))))),0)</f>
        <v>0</v>
      </c>
      <c r="P52" s="159"/>
    </row>
    <row r="53" spans="1:16" x14ac:dyDescent="0.25">
      <c r="A53" s="15" t="s">
        <v>517</v>
      </c>
      <c r="B53" s="97"/>
      <c r="C53" s="97"/>
      <c r="D53" s="98"/>
      <c r="E53" s="98"/>
      <c r="F53" s="98"/>
      <c r="G53" s="54" t="str">
        <f t="shared" si="6"/>
        <v/>
      </c>
      <c r="H53" s="165"/>
      <c r="I53" s="54" t="str">
        <f>IF(OR(N53&gt;0,O53&gt;0),(N53+O53),"")</f>
        <v/>
      </c>
      <c r="J53" s="16"/>
      <c r="K53" s="11"/>
      <c r="L53" s="99"/>
      <c r="M53" s="3"/>
      <c r="N53" s="158">
        <f>IF(AND(C53&gt;0,E53&lt;&gt;"",E53&lt;&gt;0),IF(E53=P$17,'Step 2 Tractor Cost'!D$45*C53,IF(E53=P$18,'Step 2 Tractor Cost'!F$45*C53,IF(E53=P$19,'Step 2 Tractor Cost'!H$45*C53,IF(E53=P$20,'Step 2 Tractor Cost'!J$45*C53,IF(E53=P$21,'Step 2 Tractor Cost'!L$45*C53,IF(E53=P$22,'Step 2 Tractor Cost'!N$45*C53,0)))))),0)</f>
        <v>0</v>
      </c>
      <c r="O53" s="159">
        <f>IF(AND(C53&gt;0,F53&lt;&gt;"",F53&lt;&gt;0),IF(F53=Q$17,'Step 3B Implement cost'!D$16*C53,IF(F53=Q$18,'Step 3B Implement cost'!F$16*C53,IF(F53=Q$19,'Step 3B Implement cost'!H$16*C53,IF(F53=Q$20,'Step 3B Implement cost'!J$16*C53,IF(F53=Q$21,'Step 3B Implement cost'!L$16*C53,IF(F53=Q$22,'Step 3B Implement cost'!N$16*C53,IF(F53=Q$23,'Step 3B Implement cost'!P$16*C53,IF(F53=Q$24,'Step 3B Implement cost'!R$16*C53,IF(F53=Q$25,'Step 3B Implement cost'!T$16*C53,IF(F53=Q$26,'Step 3B Implement cost'!V$16*C53,IF(F53=Q$27,'Step 3B Implement cost'!X$16*C53,IF(F53=Q$28,'Step 3B Implement cost'!Z$16*C53,0)))))))))))),0)</f>
        <v>0</v>
      </c>
      <c r="P53" s="159"/>
    </row>
    <row r="54" spans="1:16" x14ac:dyDescent="0.25">
      <c r="A54" s="15" t="s">
        <v>86</v>
      </c>
      <c r="B54" s="15"/>
      <c r="C54" s="15"/>
      <c r="D54" s="15"/>
      <c r="E54" s="15"/>
      <c r="F54" s="15"/>
      <c r="G54" s="16"/>
      <c r="H54" s="16"/>
      <c r="I54" s="16"/>
      <c r="J54" s="54"/>
      <c r="K54" s="11"/>
      <c r="L54" s="99"/>
      <c r="M54" s="3"/>
      <c r="N54" s="158">
        <f>IF(AND(C54&gt;0,E54&lt;&gt;"",E54&lt;&gt;0),IF(E54=P$17,'Step 2 Tractor Cost'!D$45*C54,IF(E54=P$18,'Step 2 Tractor Cost'!F$45*C54,IF(E54=P$19,'Step 2 Tractor Cost'!H$45*C54,IF(E54=P$20,'Step 2 Tractor Cost'!J$45*C54,IF(E54=P$21,'Step 2 Tractor Cost'!L$45*C54,IF(E54=P$22,'Step 2 Tractor Cost'!N$45*C54,0)))))),0)</f>
        <v>0</v>
      </c>
      <c r="O54" s="159">
        <f>IF(AND(C54&gt;0,F54&lt;&gt;"",F54&lt;&gt;0),IF(F54=Q$17,'Step 3B Implement cost'!D$16*C54,IF(F54=Q$18,'Step 3B Implement cost'!F$16*C54,IF(F54=Q$19,'Step 3B Implement cost'!H$16*C54,IF(F54=Q$20,'Step 3B Implement cost'!J$16*C54,IF(F54=Q$21,'Step 3B Implement cost'!L$16*C54,IF(F54=Q$22,'Step 3B Implement cost'!N$16*C54,IF(F54=Q$23,'Step 3B Implement cost'!P$16*C54,IF(F54=Q$24,'Step 3B Implement cost'!R$16*C54,IF(F54=Q$25,'Step 3B Implement cost'!T$16*C54,IF(F54=Q$26,'Step 3B Implement cost'!V$16*C54,IF(F54=Q$27,'Step 3B Implement cost'!X$16*C54,IF(F54=Q$28,'Step 3B Implement cost'!Z$16*C54,0)))))))))))),0)</f>
        <v>0</v>
      </c>
      <c r="P54" s="159"/>
    </row>
    <row r="55" spans="1:16" ht="14.4" x14ac:dyDescent="0.3">
      <c r="A55" s="14" t="s">
        <v>85</v>
      </c>
      <c r="B55" s="14"/>
      <c r="C55" s="14"/>
      <c r="D55" s="14"/>
      <c r="E55" s="14"/>
      <c r="F55" s="14"/>
      <c r="G55" s="16"/>
      <c r="H55" s="16"/>
      <c r="I55" s="16"/>
      <c r="J55" s="16"/>
      <c r="K55" s="10"/>
      <c r="L55" s="99"/>
      <c r="M55" s="3"/>
      <c r="N55" s="158">
        <f>IF(AND(C55&gt;0,E55&lt;&gt;"",E55&lt;&gt;0),IF(E55=P$17,'Step 2 Tractor Cost'!D$45*C55,IF(E55=P$18,'Step 2 Tractor Cost'!F$45*C55,IF(E55=P$19,'Step 2 Tractor Cost'!H$45*C55,IF(E55=P$20,'Step 2 Tractor Cost'!J$45*C55,IF(E55=P$21,'Step 2 Tractor Cost'!L$45*C55,IF(E55=P$22,'Step 2 Tractor Cost'!N$45*C55,0)))))),0)</f>
        <v>0</v>
      </c>
      <c r="O55" s="159">
        <f>IF(AND(C55&gt;0,F55&lt;&gt;"",F55&lt;&gt;0),IF(F55=Q$17,'Step 3B Implement cost'!D$16*C55,IF(F55=Q$18,'Step 3B Implement cost'!F$16*C55,IF(F55=Q$19,'Step 3B Implement cost'!H$16*C55,IF(F55=Q$20,'Step 3B Implement cost'!J$16*C55,IF(F55=Q$21,'Step 3B Implement cost'!L$16*C55,IF(F55=Q$22,'Step 3B Implement cost'!N$16*C55,IF(F55=Q$23,'Step 3B Implement cost'!P$16*C55,IF(F55=Q$24,'Step 3B Implement cost'!R$16*C55,IF(F55=Q$25,'Step 3B Implement cost'!T$16*C55,IF(F55=Q$26,'Step 3B Implement cost'!V$16*C55,IF(F55=Q$27,'Step 3B Implement cost'!X$16*C55,IF(F55=Q$28,'Step 3B Implement cost'!Z$16*C55,0)))))))))))),0)</f>
        <v>0</v>
      </c>
      <c r="P55" s="159"/>
    </row>
    <row r="56" spans="1:16" x14ac:dyDescent="0.25">
      <c r="A56" s="10" t="s">
        <v>84</v>
      </c>
      <c r="B56" s="54"/>
      <c r="C56" s="56"/>
      <c r="D56" s="143"/>
      <c r="E56" s="143"/>
      <c r="F56" s="143"/>
      <c r="G56" s="56" t="str">
        <f t="shared" ref="G56:G60" si="7">IF(AND(B56&gt;0,D56&gt;0),B56*D56,"")</f>
        <v/>
      </c>
      <c r="H56" s="55"/>
      <c r="I56" s="56" t="str">
        <f>IF(OR(N56&gt;0,O56&gt;0),(N56+O56),"")</f>
        <v/>
      </c>
      <c r="J56" s="16"/>
      <c r="K56" s="11"/>
      <c r="L56" s="99"/>
      <c r="M56" s="3"/>
      <c r="N56" s="158">
        <f>IF(AND(C56&gt;0,E56&lt;&gt;"",E56&lt;&gt;0),IF(E56=P$17,'Step 2 Tractor Cost'!D$45*C56,IF(E56=P$18,'Step 2 Tractor Cost'!F$45*C56,IF(E56=P$19,'Step 2 Tractor Cost'!H$45*C56,IF(E56=P$20,'Step 2 Tractor Cost'!J$45*C56,IF(E56=P$21,'Step 2 Tractor Cost'!L$45*C56,IF(E56=P$22,'Step 2 Tractor Cost'!N$45*C56,0)))))),0)</f>
        <v>0</v>
      </c>
      <c r="O56" s="159">
        <f>IF(AND(C56&gt;0,F56&lt;&gt;"",F56&lt;&gt;0),IF(F56=Q$17,'Step 3B Implement cost'!D$16*C56,IF(F56=Q$18,'Step 3B Implement cost'!F$16*C56,IF(F56=Q$19,'Step 3B Implement cost'!H$16*C56,IF(F56=Q$20,'Step 3B Implement cost'!J$16*C56,IF(F56=Q$21,'Step 3B Implement cost'!L$16*C56,IF(F56=Q$22,'Step 3B Implement cost'!N$16*C56,IF(F56=Q$23,'Step 3B Implement cost'!P$16*C56,IF(F56=Q$24,'Step 3B Implement cost'!R$16*C56,IF(F56=Q$25,'Step 3B Implement cost'!T$16*C56,IF(F56=Q$26,'Step 3B Implement cost'!V$16*C56,IF(F56=Q$27,'Step 3B Implement cost'!X$16*C56,IF(F56=Q$28,'Step 3B Implement cost'!Z$16*C56,0)))))))))))),0)</f>
        <v>0</v>
      </c>
      <c r="P56" s="159"/>
    </row>
    <row r="57" spans="1:16" x14ac:dyDescent="0.25">
      <c r="A57" s="10" t="s">
        <v>83</v>
      </c>
      <c r="B57" s="54"/>
      <c r="C57" s="56"/>
      <c r="D57" s="143"/>
      <c r="E57" s="143"/>
      <c r="F57" s="143"/>
      <c r="G57" s="56" t="str">
        <f t="shared" si="7"/>
        <v/>
      </c>
      <c r="H57" s="55"/>
      <c r="I57" s="56" t="str">
        <f>IF(OR(N57&gt;0,O57&gt;0),(N57+O57),"")</f>
        <v/>
      </c>
      <c r="J57" s="16"/>
      <c r="K57" s="11"/>
      <c r="L57" s="99"/>
      <c r="M57" s="3"/>
      <c r="N57" s="158">
        <f>IF(AND(C57&gt;0,E57&lt;&gt;"",E57&lt;&gt;0),IF(E57=P$17,'Step 2 Tractor Cost'!D$45*C57,IF(E57=P$18,'Step 2 Tractor Cost'!F$45*C57,IF(E57=P$19,'Step 2 Tractor Cost'!H$45*C57,IF(E57=P$20,'Step 2 Tractor Cost'!J$45*C57,IF(E57=P$21,'Step 2 Tractor Cost'!L$45*C57,IF(E57=P$22,'Step 2 Tractor Cost'!N$45*C57,0)))))),0)</f>
        <v>0</v>
      </c>
      <c r="O57" s="159">
        <f>IF(AND(C57&gt;0,F57&lt;&gt;"",F57&lt;&gt;0),IF(F57=Q$17,'Step 3B Implement cost'!D$16*C57,IF(F57=Q$18,'Step 3B Implement cost'!F$16*C57,IF(F57=Q$19,'Step 3B Implement cost'!H$16*C57,IF(F57=Q$20,'Step 3B Implement cost'!J$16*C57,IF(F57=Q$21,'Step 3B Implement cost'!L$16*C57,IF(F57=Q$22,'Step 3B Implement cost'!N$16*C57,IF(F57=Q$23,'Step 3B Implement cost'!P$16*C57,IF(F57=Q$24,'Step 3B Implement cost'!R$16*C57,IF(F57=Q$25,'Step 3B Implement cost'!T$16*C57,IF(F57=Q$26,'Step 3B Implement cost'!V$16*C57,IF(F57=Q$27,'Step 3B Implement cost'!X$16*C57,IF(F57=Q$28,'Step 3B Implement cost'!Z$16*C57,0)))))))))))),0)</f>
        <v>0</v>
      </c>
      <c r="P57" s="159"/>
    </row>
    <row r="58" spans="1:16" x14ac:dyDescent="0.25">
      <c r="A58" s="10" t="s">
        <v>82</v>
      </c>
      <c r="B58" s="54"/>
      <c r="C58" s="56"/>
      <c r="D58" s="143"/>
      <c r="E58" s="143"/>
      <c r="F58" s="143"/>
      <c r="G58" s="56" t="str">
        <f t="shared" si="7"/>
        <v/>
      </c>
      <c r="H58" s="55"/>
      <c r="I58" s="56" t="str">
        <f>IF(OR(N58&gt;0,O58&gt;0),(N58+O58),"")</f>
        <v/>
      </c>
      <c r="J58" s="16"/>
      <c r="K58" s="11"/>
      <c r="L58" s="99"/>
      <c r="M58" s="3"/>
      <c r="N58" s="158">
        <f>IF(AND(C58&gt;0,E58&lt;&gt;"",E58&lt;&gt;0),IF(E58=P$17,'Step 2 Tractor Cost'!D$45*C58,IF(E58=P$18,'Step 2 Tractor Cost'!F$45*C58,IF(E58=P$19,'Step 2 Tractor Cost'!H$45*C58,IF(E58=P$20,'Step 2 Tractor Cost'!J$45*C58,IF(E58=P$21,'Step 2 Tractor Cost'!L$45*C58,IF(E58=P$22,'Step 2 Tractor Cost'!N$45*C58,0)))))),0)</f>
        <v>0</v>
      </c>
      <c r="O58" s="159">
        <f>IF(AND(C58&gt;0,F58&lt;&gt;"",F58&lt;&gt;0),IF(F58=Q$17,'Step 3B Implement cost'!D$16*C58,IF(F58=Q$18,'Step 3B Implement cost'!F$16*C58,IF(F58=Q$19,'Step 3B Implement cost'!H$16*C58,IF(F58=Q$20,'Step 3B Implement cost'!J$16*C58,IF(F58=Q$21,'Step 3B Implement cost'!L$16*C58,IF(F58=Q$22,'Step 3B Implement cost'!N$16*C58,IF(F58=Q$23,'Step 3B Implement cost'!P$16*C58,IF(F58=Q$24,'Step 3B Implement cost'!R$16*C58,IF(F58=Q$25,'Step 3B Implement cost'!T$16*C58,IF(F58=Q$26,'Step 3B Implement cost'!V$16*C58,IF(F58=Q$27,'Step 3B Implement cost'!X$16*C58,IF(F58=Q$28,'Step 3B Implement cost'!Z$16*C58,0)))))))))))),0)</f>
        <v>0</v>
      </c>
      <c r="P58" s="159"/>
    </row>
    <row r="59" spans="1:16" x14ac:dyDescent="0.25">
      <c r="A59" s="10" t="s">
        <v>195</v>
      </c>
      <c r="B59" s="54"/>
      <c r="C59" s="56"/>
      <c r="D59" s="143"/>
      <c r="E59" s="143"/>
      <c r="F59" s="143"/>
      <c r="G59" s="56" t="str">
        <f t="shared" si="7"/>
        <v/>
      </c>
      <c r="H59" s="55"/>
      <c r="I59" s="56" t="str">
        <f>IF(OR(N59&gt;0,O59&gt;0),(N59+O59),"")</f>
        <v/>
      </c>
      <c r="J59" s="56"/>
      <c r="K59" s="11"/>
      <c r="L59" s="99"/>
      <c r="M59" s="3"/>
      <c r="N59" s="158">
        <f>IF(AND(C59&gt;0,E59&lt;&gt;"",E59&lt;&gt;0),IF(E59=P$17,'Step 2 Tractor Cost'!D$45*C59,IF(E59=P$18,'Step 2 Tractor Cost'!F$45*C59,IF(E59=P$19,'Step 2 Tractor Cost'!H$45*C59,IF(E59=P$20,'Step 2 Tractor Cost'!J$45*C59,IF(E59=P$21,'Step 2 Tractor Cost'!L$45*C59,IF(E59=P$22,'Step 2 Tractor Cost'!N$45*C59,0)))))),0)</f>
        <v>0</v>
      </c>
      <c r="O59" s="159">
        <f>IF(AND(C59&gt;0,F59&lt;&gt;"",F59&lt;&gt;0),IF(F59=Q$17,'Step 3B Implement cost'!D$16*C59,IF(F59=Q$18,'Step 3B Implement cost'!F$16*C59,IF(F59=Q$19,'Step 3B Implement cost'!H$16*C59,IF(F59=Q$20,'Step 3B Implement cost'!J$16*C59,IF(F59=Q$21,'Step 3B Implement cost'!L$16*C59,IF(F59=Q$22,'Step 3B Implement cost'!N$16*C59,IF(F59=Q$23,'Step 3B Implement cost'!P$16*C59,IF(F59=Q$24,'Step 3B Implement cost'!R$16*C59,IF(F59=Q$25,'Step 3B Implement cost'!T$16*C59,IF(F59=Q$26,'Step 3B Implement cost'!V$16*C59,IF(F59=Q$27,'Step 3B Implement cost'!X$16*C59,IF(F59=Q$28,'Step 3B Implement cost'!Z$16*C59,0)))))))))))),0)</f>
        <v>0</v>
      </c>
      <c r="P59" s="159"/>
    </row>
    <row r="60" spans="1:16" x14ac:dyDescent="0.25">
      <c r="A60" s="10" t="s">
        <v>81</v>
      </c>
      <c r="B60" s="54"/>
      <c r="C60" s="54"/>
      <c r="D60" s="47"/>
      <c r="E60" s="47"/>
      <c r="F60" s="47"/>
      <c r="G60" s="54" t="str">
        <f t="shared" si="7"/>
        <v/>
      </c>
      <c r="H60" s="55"/>
      <c r="I60" s="54" t="str">
        <f>IF(OR(N60&gt;0,O60&gt;0),(N60+O60),"")</f>
        <v/>
      </c>
      <c r="J60" s="54"/>
      <c r="K60" s="11"/>
      <c r="L60" s="99"/>
      <c r="M60" s="3"/>
      <c r="N60" s="158">
        <f>IF(AND(C60&gt;0,E60&lt;&gt;"",E60&lt;&gt;0),IF(E60=P$17,'Step 2 Tractor Cost'!D$45*C60,IF(E60=P$18,'Step 2 Tractor Cost'!F$45*C60,IF(E60=P$19,'Step 2 Tractor Cost'!H$45*C60,IF(E60=P$20,'Step 2 Tractor Cost'!J$45*C60,IF(E60=P$21,'Step 2 Tractor Cost'!L$45*C60,IF(E60=P$22,'Step 2 Tractor Cost'!N$45*C60,0)))))),0)</f>
        <v>0</v>
      </c>
      <c r="O60" s="159">
        <f>IF(AND(C60&gt;0,F60&lt;&gt;"",F60&lt;&gt;0),IF(F60=Q$17,'Step 3B Implement cost'!D$16*C60,IF(F60=Q$18,'Step 3B Implement cost'!F$16*C60,IF(F60=Q$19,'Step 3B Implement cost'!H$16*C60,IF(F60=Q$20,'Step 3B Implement cost'!J$16*C60,IF(F60=Q$21,'Step 3B Implement cost'!L$16*C60,IF(F60=Q$22,'Step 3B Implement cost'!N$16*C60,IF(F60=Q$23,'Step 3B Implement cost'!P$16*C60,IF(F60=Q$24,'Step 3B Implement cost'!R$16*C60,IF(F60=Q$25,'Step 3B Implement cost'!T$16*C60,IF(F60=Q$26,'Step 3B Implement cost'!V$16*C60,IF(F60=Q$27,'Step 3B Implement cost'!X$16*C60,IF(F60=Q$28,'Step 3B Implement cost'!Z$16*C60,0)))))))))))),0)</f>
        <v>0</v>
      </c>
      <c r="P60" s="159"/>
    </row>
    <row r="61" spans="1:16" x14ac:dyDescent="0.25">
      <c r="A61" s="10"/>
      <c r="B61" s="10"/>
      <c r="C61" s="10"/>
      <c r="D61" s="10"/>
      <c r="E61" s="10"/>
      <c r="F61" s="10"/>
      <c r="G61" s="16"/>
      <c r="H61" s="16"/>
      <c r="I61" s="16"/>
      <c r="J61" s="16"/>
      <c r="K61" s="10"/>
      <c r="L61" s="99"/>
      <c r="M61" s="3"/>
    </row>
    <row r="62" spans="1:16" x14ac:dyDescent="0.25">
      <c r="A62" s="10"/>
      <c r="B62" s="10"/>
      <c r="C62" s="10"/>
      <c r="D62" s="10"/>
      <c r="E62" s="10"/>
      <c r="F62" s="10"/>
      <c r="G62" s="16"/>
      <c r="H62" s="16"/>
      <c r="I62" s="16"/>
      <c r="J62" s="16"/>
      <c r="K62" s="10"/>
      <c r="L62" s="99"/>
      <c r="M62" s="3"/>
    </row>
    <row r="63" spans="1:16" x14ac:dyDescent="0.25">
      <c r="A63" s="10" t="s">
        <v>196</v>
      </c>
      <c r="B63" s="10"/>
      <c r="C63" s="10"/>
      <c r="D63" s="10"/>
      <c r="E63" s="10"/>
      <c r="F63" s="10"/>
      <c r="G63" s="49">
        <f>SUM(G44,G52,G53,G56:G60)</f>
        <v>0</v>
      </c>
      <c r="H63" s="52">
        <f>SUM(I44,I52,I53,I56:I60)</f>
        <v>0</v>
      </c>
      <c r="I63" s="49">
        <f>SUM(I44,I54,I59:J60)</f>
        <v>0</v>
      </c>
      <c r="J63" s="49">
        <f>SUM(J44,J54,J59:J60)</f>
        <v>0</v>
      </c>
      <c r="K63" s="99" t="s">
        <v>197</v>
      </c>
      <c r="L63" s="51">
        <f xml:space="preserve"> G63+I63+J63</f>
        <v>0</v>
      </c>
      <c r="M63" s="3"/>
    </row>
    <row r="64" spans="1:16" x14ac:dyDescent="0.25">
      <c r="A64" s="10"/>
      <c r="B64" s="10"/>
      <c r="C64" s="10"/>
      <c r="D64" s="10"/>
      <c r="E64" s="10"/>
      <c r="F64" s="10"/>
      <c r="G64" s="110" t="s">
        <v>278</v>
      </c>
      <c r="H64" s="110" t="s">
        <v>273</v>
      </c>
      <c r="I64" s="110" t="s">
        <v>543</v>
      </c>
      <c r="J64" s="110" t="s">
        <v>279</v>
      </c>
      <c r="K64" s="10"/>
      <c r="L64" s="111" t="s">
        <v>280</v>
      </c>
      <c r="M64" s="3"/>
    </row>
    <row r="65" spans="1:13" x14ac:dyDescent="0.25">
      <c r="A65" s="10"/>
      <c r="B65" s="10"/>
      <c r="C65" s="10"/>
      <c r="D65" s="10"/>
      <c r="E65" s="10"/>
      <c r="F65" s="16"/>
      <c r="G65" s="16"/>
      <c r="H65" s="16"/>
      <c r="I65" s="16"/>
      <c r="J65" s="10"/>
      <c r="K65" s="99"/>
      <c r="L65" s="99"/>
      <c r="M65" s="3"/>
    </row>
    <row r="66" spans="1:13" ht="13.8" x14ac:dyDescent="0.25">
      <c r="A66" s="19" t="s">
        <v>79</v>
      </c>
      <c r="B66" s="19"/>
      <c r="C66" s="11"/>
      <c r="D66" s="11" t="s">
        <v>542</v>
      </c>
      <c r="E66" s="11" t="s">
        <v>531</v>
      </c>
      <c r="F66" s="11" t="s">
        <v>204</v>
      </c>
      <c r="G66" s="11" t="s">
        <v>544</v>
      </c>
      <c r="H66" s="15" t="s">
        <v>202</v>
      </c>
      <c r="I66" s="10" t="s">
        <v>203</v>
      </c>
      <c r="J66" s="10"/>
      <c r="K66" s="99"/>
      <c r="L66" s="99"/>
      <c r="M66" s="3"/>
    </row>
    <row r="67" spans="1:13" x14ac:dyDescent="0.25">
      <c r="A67" s="10" t="s">
        <v>528</v>
      </c>
      <c r="B67" s="10"/>
      <c r="C67" s="10"/>
      <c r="D67" s="54"/>
      <c r="E67" s="54"/>
      <c r="F67" s="149"/>
      <c r="G67" s="149"/>
      <c r="H67" s="56"/>
      <c r="I67" s="49">
        <f>(F67*G67)+(D67*E67)</f>
        <v>0</v>
      </c>
      <c r="J67" s="10"/>
      <c r="K67" s="99"/>
      <c r="L67" s="99"/>
      <c r="M67" s="3"/>
    </row>
    <row r="68" spans="1:13" x14ac:dyDescent="0.25">
      <c r="A68" s="10" t="s">
        <v>529</v>
      </c>
      <c r="B68" s="10"/>
      <c r="C68" s="10"/>
      <c r="D68" s="54"/>
      <c r="E68" s="54"/>
      <c r="F68" s="150"/>
      <c r="G68" s="150"/>
      <c r="H68" s="56"/>
      <c r="I68" s="49">
        <f t="shared" ref="I68:I71" si="8">(F68*G68)+(D68*E68)</f>
        <v>0</v>
      </c>
      <c r="J68" s="10"/>
      <c r="K68" s="99"/>
      <c r="L68" s="99"/>
      <c r="M68" s="3"/>
    </row>
    <row r="69" spans="1:13" x14ac:dyDescent="0.25">
      <c r="A69" s="15" t="s">
        <v>524</v>
      </c>
      <c r="B69" s="15"/>
      <c r="C69" s="15"/>
      <c r="D69" s="97"/>
      <c r="E69" s="97"/>
      <c r="F69" s="150"/>
      <c r="G69" s="150"/>
      <c r="H69" s="56"/>
      <c r="I69" s="49">
        <f t="shared" si="8"/>
        <v>0</v>
      </c>
      <c r="J69" s="10"/>
      <c r="K69" s="99"/>
      <c r="L69" s="99"/>
      <c r="M69" s="3"/>
    </row>
    <row r="70" spans="1:13" x14ac:dyDescent="0.25">
      <c r="A70" s="15" t="s">
        <v>525</v>
      </c>
      <c r="B70" s="15"/>
      <c r="C70" s="15"/>
      <c r="D70" s="97"/>
      <c r="E70" s="97"/>
      <c r="F70" s="149"/>
      <c r="G70" s="149"/>
      <c r="H70" s="56"/>
      <c r="I70" s="49">
        <f t="shared" si="8"/>
        <v>0</v>
      </c>
      <c r="J70" s="10"/>
      <c r="K70" s="99"/>
      <c r="L70" s="99"/>
      <c r="M70" s="3"/>
    </row>
    <row r="71" spans="1:13" x14ac:dyDescent="0.25">
      <c r="A71" s="10" t="s">
        <v>526</v>
      </c>
      <c r="B71" s="10"/>
      <c r="C71" s="10"/>
      <c r="D71" s="54"/>
      <c r="E71" s="54"/>
      <c r="F71" s="54"/>
      <c r="G71" s="54"/>
      <c r="H71" s="54"/>
      <c r="I71" s="49">
        <f t="shared" si="8"/>
        <v>0</v>
      </c>
      <c r="J71" s="10"/>
      <c r="K71" s="99"/>
      <c r="L71" s="99"/>
      <c r="M71" s="3"/>
    </row>
    <row r="72" spans="1:13" x14ac:dyDescent="0.25">
      <c r="A72" s="21" t="s">
        <v>532</v>
      </c>
      <c r="B72" s="10"/>
      <c r="C72" s="10"/>
      <c r="D72" s="49">
        <f>SUM(D67:D71)</f>
        <v>0</v>
      </c>
      <c r="E72" s="152"/>
      <c r="F72" s="16"/>
      <c r="G72" s="16"/>
      <c r="H72" s="16"/>
      <c r="I72" s="151"/>
      <c r="J72" s="10"/>
      <c r="K72" s="99"/>
      <c r="L72" s="99"/>
      <c r="M72" s="3"/>
    </row>
    <row r="73" spans="1:13" x14ac:dyDescent="0.25">
      <c r="A73" s="21" t="s">
        <v>527</v>
      </c>
      <c r="B73" s="10"/>
      <c r="C73" s="10"/>
      <c r="D73" s="10"/>
      <c r="E73" s="10"/>
      <c r="F73" s="49">
        <f>SUM(F67:F71)</f>
        <v>0</v>
      </c>
      <c r="G73" s="16"/>
      <c r="H73" s="16"/>
      <c r="I73" s="16"/>
      <c r="J73" s="10"/>
      <c r="K73" s="99"/>
      <c r="L73" s="99"/>
      <c r="M73" s="3"/>
    </row>
    <row r="74" spans="1:13" ht="13.8" x14ac:dyDescent="0.25">
      <c r="A74" s="19" t="s">
        <v>530</v>
      </c>
      <c r="B74" s="19"/>
      <c r="C74" s="19"/>
      <c r="D74" s="19"/>
      <c r="E74" s="19"/>
      <c r="F74" s="16"/>
      <c r="G74" s="16"/>
      <c r="H74" s="16"/>
      <c r="I74" s="49">
        <f>SUM(I67:I71)</f>
        <v>0</v>
      </c>
      <c r="J74" s="10"/>
      <c r="K74" s="99"/>
      <c r="L74" s="99"/>
      <c r="M74" s="3"/>
    </row>
    <row r="75" spans="1:13" ht="15.6" x14ac:dyDescent="0.3">
      <c r="A75" s="20"/>
      <c r="B75" s="20"/>
      <c r="C75" s="20"/>
      <c r="D75" s="20"/>
      <c r="E75" s="20"/>
      <c r="F75" s="16"/>
      <c r="G75" s="16"/>
      <c r="H75" s="16"/>
      <c r="I75" s="16"/>
      <c r="J75" s="10"/>
      <c r="K75" s="99"/>
      <c r="L75" s="99"/>
      <c r="M75" s="3"/>
    </row>
    <row r="76" spans="1:13" x14ac:dyDescent="0.25">
      <c r="A76" s="10"/>
      <c r="B76" s="10"/>
      <c r="C76" s="10"/>
      <c r="D76" s="10"/>
      <c r="E76" s="10"/>
      <c r="F76" s="16"/>
      <c r="G76" s="16"/>
      <c r="H76" s="16"/>
      <c r="I76" s="16"/>
      <c r="J76" s="10"/>
      <c r="K76" s="99"/>
      <c r="L76" s="99"/>
      <c r="M76" s="3"/>
    </row>
    <row r="77" spans="1:13" ht="13.8" x14ac:dyDescent="0.25">
      <c r="A77" s="19" t="s">
        <v>277</v>
      </c>
      <c r="B77" s="19"/>
      <c r="C77" s="19"/>
      <c r="D77" s="19"/>
      <c r="E77" s="19"/>
      <c r="F77" s="19"/>
      <c r="G77" s="16"/>
      <c r="H77" s="16"/>
      <c r="I77" s="16"/>
      <c r="J77" s="16"/>
      <c r="K77" s="10"/>
      <c r="L77" s="99"/>
      <c r="M77" s="3"/>
    </row>
    <row r="78" spans="1:13" x14ac:dyDescent="0.25">
      <c r="A78" s="10" t="s">
        <v>198</v>
      </c>
      <c r="B78" s="10"/>
      <c r="C78" s="10"/>
      <c r="D78" s="10"/>
      <c r="E78" s="10"/>
      <c r="F78" s="10"/>
      <c r="G78" s="53">
        <f>I74-L63</f>
        <v>0</v>
      </c>
      <c r="H78" s="16"/>
      <c r="I78" s="128" t="s">
        <v>509</v>
      </c>
      <c r="J78" s="10"/>
      <c r="K78" s="10"/>
      <c r="L78" s="99"/>
      <c r="M78" s="3"/>
    </row>
    <row r="79" spans="1:13" x14ac:dyDescent="0.25">
      <c r="A79" s="10"/>
      <c r="B79" s="10"/>
      <c r="C79" s="10"/>
      <c r="D79" s="10"/>
      <c r="E79" s="10"/>
      <c r="F79" s="10"/>
      <c r="G79" s="16"/>
      <c r="H79" s="16"/>
      <c r="I79" s="16"/>
      <c r="J79" s="10"/>
      <c r="K79" s="10"/>
      <c r="L79" s="99"/>
      <c r="M79" s="3"/>
    </row>
    <row r="80" spans="1:13" ht="13.8" x14ac:dyDescent="0.25">
      <c r="A80" s="19" t="s">
        <v>533</v>
      </c>
      <c r="B80" s="15"/>
      <c r="C80" s="15"/>
      <c r="D80" s="15"/>
      <c r="E80" s="15"/>
      <c r="F80" s="15"/>
      <c r="G80" s="162" t="str">
        <f>IF(OR(ISERROR(G78),NOT(B7&gt;0)),"",G78/B7)</f>
        <v/>
      </c>
      <c r="H80" s="16"/>
      <c r="I80" s="128" t="s">
        <v>510</v>
      </c>
      <c r="J80" s="10"/>
      <c r="K80" s="10"/>
      <c r="L80" s="99"/>
      <c r="M80" s="3"/>
    </row>
    <row r="81" spans="1:13" ht="13.8" x14ac:dyDescent="0.25">
      <c r="A81" s="19"/>
      <c r="B81" s="15"/>
      <c r="C81" s="15"/>
      <c r="D81" s="15"/>
      <c r="E81" s="15"/>
      <c r="F81" s="15"/>
      <c r="G81" s="16"/>
      <c r="H81" s="16"/>
      <c r="I81" s="128"/>
      <c r="J81" s="10"/>
      <c r="K81" s="10"/>
      <c r="L81" s="99"/>
      <c r="M81" s="3"/>
    </row>
    <row r="82" spans="1:13" x14ac:dyDescent="0.25">
      <c r="A82" s="60"/>
      <c r="B82" s="60"/>
      <c r="C82" s="60"/>
      <c r="D82" s="60"/>
      <c r="E82" s="60"/>
      <c r="F82" s="60"/>
      <c r="G82" s="61"/>
      <c r="H82" s="61"/>
      <c r="I82" s="61"/>
      <c r="J82" s="62"/>
      <c r="K82" s="62"/>
      <c r="L82" s="114"/>
      <c r="M82" s="3"/>
    </row>
    <row r="83" spans="1:13" ht="14.4" x14ac:dyDescent="0.3">
      <c r="A83" s="21" t="s">
        <v>199</v>
      </c>
      <c r="B83" s="21"/>
      <c r="C83" s="21"/>
      <c r="D83" s="21"/>
      <c r="E83" s="21"/>
      <c r="F83" s="21"/>
      <c r="G83" s="163">
        <f>IF(OR(ISERROR('Step 4A Overhead expenses'!E44),ISBLANK('Step 4A Overhead expenses'!E44)),0,'Step 4A Overhead expenses'!E44)</f>
        <v>0</v>
      </c>
      <c r="H83" s="16"/>
      <c r="I83" s="140" t="s">
        <v>512</v>
      </c>
      <c r="J83" s="10"/>
      <c r="K83" s="10"/>
      <c r="L83" s="99"/>
      <c r="M83" s="3"/>
    </row>
    <row r="84" spans="1:13" ht="14.4" x14ac:dyDescent="0.3">
      <c r="A84" s="21" t="s">
        <v>403</v>
      </c>
      <c r="B84" s="21"/>
      <c r="C84" s="21"/>
      <c r="D84" s="21"/>
      <c r="E84" s="21"/>
      <c r="F84" s="21"/>
      <c r="G84" s="163">
        <f>IF(OR(ISERROR('Step 4C Marketing worksheet'!E59),ISBLANK('Step 4C Marketing worksheet'!E59)),0,'Step 4C Marketing worksheet'!E59)</f>
        <v>0</v>
      </c>
      <c r="H84" s="10"/>
      <c r="I84" s="15" t="s">
        <v>511</v>
      </c>
      <c r="J84" s="10"/>
      <c r="K84" s="10"/>
      <c r="L84" s="99"/>
      <c r="M84" s="3"/>
    </row>
    <row r="85" spans="1:13" x14ac:dyDescent="0.25">
      <c r="A85" s="10"/>
      <c r="B85" s="10"/>
      <c r="C85" s="10"/>
      <c r="D85" s="10"/>
      <c r="E85" s="10"/>
      <c r="F85" s="10"/>
      <c r="G85" s="10"/>
      <c r="H85" s="10"/>
      <c r="I85" s="10"/>
      <c r="J85" s="10"/>
      <c r="K85" s="10"/>
      <c r="L85" s="99"/>
      <c r="M85" s="3"/>
    </row>
    <row r="86" spans="1:13" ht="13.8" x14ac:dyDescent="0.25">
      <c r="A86" s="19" t="s">
        <v>513</v>
      </c>
      <c r="B86" s="19"/>
      <c r="C86" s="19"/>
      <c r="D86" s="19"/>
      <c r="E86" s="19"/>
      <c r="F86" s="19"/>
      <c r="G86" s="49" t="str">
        <f>IF(AND(NOT(G80=""),NOT(G83=""),NOT(G84="")),G80-(G83+G84),"")</f>
        <v/>
      </c>
      <c r="H86" s="10"/>
      <c r="I86" s="10"/>
      <c r="J86" s="10"/>
      <c r="K86" s="10"/>
      <c r="L86" s="99"/>
      <c r="M86" s="3"/>
    </row>
    <row r="87" spans="1:13" x14ac:dyDescent="0.25">
      <c r="A87" s="99"/>
      <c r="B87" s="99"/>
      <c r="C87" s="99"/>
      <c r="D87" s="99"/>
      <c r="E87" s="99"/>
      <c r="F87" s="99"/>
      <c r="G87" s="99"/>
      <c r="H87" s="99"/>
      <c r="I87" s="99"/>
      <c r="J87" s="99"/>
      <c r="K87" s="99"/>
      <c r="L87" s="99"/>
    </row>
  </sheetData>
  <sheetProtection sheet="1" objects="1" scenarios="1"/>
  <dataValidations count="3">
    <dataValidation type="list" allowBlank="1" showInputMessage="1" showErrorMessage="1" sqref="F17:F24 F27 F29 F32:F43 F52:F53 F56:F60">
      <formula1>$Q$17:$Q$29</formula1>
    </dataValidation>
    <dataValidation type="list" allowBlank="1" showInputMessage="1" showErrorMessage="1" sqref="E17:E24 E27 E29 E32:E43 E52:E53 E56:E60">
      <formula1>$P$17:$P$23</formula1>
    </dataValidation>
    <dataValidation type="list" allowBlank="1" showInputMessage="1" showErrorMessage="1" sqref="D29 D27 D32:D43 D56:D60 D52:D53 D17:D24">
      <formula1>$K$7:$K$10</formula1>
    </dataValidation>
  </dataValidations>
  <pageMargins left="0.25" right="0.25" top="0.75" bottom="0.5" header="0.5" footer="0.5"/>
  <pageSetup fitToHeight="2" orientation="portrait" horizontalDpi="4294967293" verticalDpi="0" r:id="rId1"/>
  <headerFooter alignWithMargins="0">
    <oddHeader>&amp;CNOFA Organic Crop Cost of Production Project 2015</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4"/>
  <sheetViews>
    <sheetView zoomScaleNormal="100" workbookViewId="0"/>
  </sheetViews>
  <sheetFormatPr defaultRowHeight="14.4" x14ac:dyDescent="0.3"/>
  <cols>
    <col min="1" max="1" width="87.33203125" customWidth="1"/>
  </cols>
  <sheetData>
    <row r="1" spans="1:1" x14ac:dyDescent="0.3">
      <c r="A1" s="22" t="s">
        <v>479</v>
      </c>
    </row>
    <row r="2" spans="1:1" x14ac:dyDescent="0.3">
      <c r="A2" s="23"/>
    </row>
    <row r="3" spans="1:1" ht="57.6" x14ac:dyDescent="0.3">
      <c r="A3" s="25" t="s">
        <v>74</v>
      </c>
    </row>
    <row r="4" spans="1:1" ht="72" x14ac:dyDescent="0.3">
      <c r="A4" s="25" t="s">
        <v>75</v>
      </c>
    </row>
    <row r="5" spans="1:1" x14ac:dyDescent="0.3">
      <c r="A5" s="25"/>
    </row>
    <row r="6" spans="1:1" ht="86.4" x14ac:dyDescent="0.3">
      <c r="A6" s="25" t="s">
        <v>77</v>
      </c>
    </row>
    <row r="7" spans="1:1" ht="28.8" x14ac:dyDescent="0.3">
      <c r="A7" s="25" t="s">
        <v>76</v>
      </c>
    </row>
    <row r="8" spans="1:1" x14ac:dyDescent="0.3">
      <c r="A8" s="23"/>
    </row>
    <row r="9" spans="1:1" x14ac:dyDescent="0.3">
      <c r="A9" s="25" t="s">
        <v>333</v>
      </c>
    </row>
    <row r="10" spans="1:1" x14ac:dyDescent="0.3">
      <c r="A10" s="23"/>
    </row>
    <row r="11" spans="1:1" x14ac:dyDescent="0.3">
      <c r="A11" s="25" t="s">
        <v>332</v>
      </c>
    </row>
    <row r="12" spans="1:1" x14ac:dyDescent="0.3">
      <c r="A12" s="23"/>
    </row>
    <row r="13" spans="1:1" x14ac:dyDescent="0.3">
      <c r="A13" s="23" t="s">
        <v>334</v>
      </c>
    </row>
    <row r="14" spans="1:1" x14ac:dyDescent="0.3">
      <c r="A14" s="23" t="s">
        <v>331</v>
      </c>
    </row>
    <row r="15" spans="1:1" x14ac:dyDescent="0.3">
      <c r="A15" s="23" t="s">
        <v>312</v>
      </c>
    </row>
    <row r="16" spans="1:1" x14ac:dyDescent="0.3">
      <c r="A16" s="23" t="s">
        <v>311</v>
      </c>
    </row>
    <row r="17" spans="1:1" x14ac:dyDescent="0.3">
      <c r="A17" s="23" t="s">
        <v>313</v>
      </c>
    </row>
    <row r="18" spans="1:1" x14ac:dyDescent="0.3">
      <c r="A18" s="23" t="s">
        <v>314</v>
      </c>
    </row>
    <row r="19" spans="1:1" x14ac:dyDescent="0.3">
      <c r="A19" s="23" t="s">
        <v>315</v>
      </c>
    </row>
    <row r="20" spans="1:1" x14ac:dyDescent="0.3">
      <c r="A20" s="23" t="s">
        <v>316</v>
      </c>
    </row>
    <row r="21" spans="1:1" x14ac:dyDescent="0.3">
      <c r="A21" s="23" t="s">
        <v>317</v>
      </c>
    </row>
    <row r="22" spans="1:1" x14ac:dyDescent="0.3">
      <c r="A22" s="23" t="s">
        <v>318</v>
      </c>
    </row>
    <row r="23" spans="1:1" x14ac:dyDescent="0.3">
      <c r="A23" s="23" t="s">
        <v>319</v>
      </c>
    </row>
    <row r="24" spans="1:1" x14ac:dyDescent="0.3">
      <c r="A24" s="23" t="s">
        <v>321</v>
      </c>
    </row>
    <row r="25" spans="1:1" x14ac:dyDescent="0.3">
      <c r="A25" s="23" t="s">
        <v>320</v>
      </c>
    </row>
    <row r="26" spans="1:1" x14ac:dyDescent="0.3">
      <c r="A26" s="23" t="s">
        <v>322</v>
      </c>
    </row>
    <row r="27" spans="1:1" x14ac:dyDescent="0.3">
      <c r="A27" s="23" t="s">
        <v>323</v>
      </c>
    </row>
    <row r="28" spans="1:1" x14ac:dyDescent="0.3">
      <c r="A28" s="23" t="s">
        <v>324</v>
      </c>
    </row>
    <row r="29" spans="1:1" x14ac:dyDescent="0.3">
      <c r="A29" s="23" t="s">
        <v>326</v>
      </c>
    </row>
    <row r="30" spans="1:1" x14ac:dyDescent="0.3">
      <c r="A30" s="23" t="s">
        <v>325</v>
      </c>
    </row>
    <row r="31" spans="1:1" x14ac:dyDescent="0.3">
      <c r="A31" s="23" t="s">
        <v>327</v>
      </c>
    </row>
    <row r="32" spans="1:1" x14ac:dyDescent="0.3">
      <c r="A32" s="23" t="s">
        <v>328</v>
      </c>
    </row>
    <row r="33" spans="1:1" x14ac:dyDescent="0.3">
      <c r="A33" s="23" t="s">
        <v>329</v>
      </c>
    </row>
    <row r="34" spans="1:1" x14ac:dyDescent="0.3">
      <c r="A34" s="23" t="s">
        <v>330</v>
      </c>
    </row>
  </sheetData>
  <pageMargins left="0.7" right="0.7" top="0.75" bottom="0.75" header="0.3" footer="0.3"/>
  <pageSetup orientation="portrait" horizontalDpi="0" verticalDpi="0" r:id="rId1"/>
  <headerFooter>
    <oddHeader>&amp;CNOFA Organic Crop Cost of Production Project 2015</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6"/>
  <sheetViews>
    <sheetView zoomScaleNormal="100" workbookViewId="0">
      <selection activeCell="D1" sqref="D1"/>
    </sheetView>
  </sheetViews>
  <sheetFormatPr defaultRowHeight="14.4" x14ac:dyDescent="0.3"/>
  <cols>
    <col min="1" max="1" width="10.33203125" customWidth="1"/>
    <col min="2" max="2" width="32.33203125" customWidth="1"/>
    <col min="3" max="3" width="10.88671875" customWidth="1"/>
    <col min="4" max="4" width="14.109375" customWidth="1"/>
    <col min="5" max="5" width="12.5546875" customWidth="1"/>
    <col min="6" max="6" width="16.109375" customWidth="1"/>
  </cols>
  <sheetData>
    <row r="1" spans="1:6" x14ac:dyDescent="0.3">
      <c r="A1" s="63" t="s">
        <v>480</v>
      </c>
      <c r="B1" s="24"/>
      <c r="C1" s="24" t="s">
        <v>237</v>
      </c>
      <c r="D1" s="66"/>
      <c r="E1" s="118"/>
      <c r="F1" s="67"/>
    </row>
    <row r="2" spans="1:6" x14ac:dyDescent="0.3">
      <c r="A2" s="63"/>
      <c r="B2" s="24"/>
      <c r="C2" s="24"/>
      <c r="D2" s="24"/>
      <c r="E2" s="24"/>
      <c r="F2" s="23"/>
    </row>
    <row r="3" spans="1:6" x14ac:dyDescent="0.3">
      <c r="A3" s="24" t="s">
        <v>73</v>
      </c>
      <c r="B3" s="27"/>
      <c r="C3" s="24"/>
      <c r="D3" s="24"/>
      <c r="E3" s="24"/>
      <c r="F3" s="23"/>
    </row>
    <row r="4" spans="1:6" ht="24.6" x14ac:dyDescent="0.3">
      <c r="A4" s="24" t="s">
        <v>68</v>
      </c>
      <c r="B4" s="24" t="s">
        <v>69</v>
      </c>
      <c r="C4" s="116" t="s">
        <v>72</v>
      </c>
      <c r="D4" s="115" t="s">
        <v>70</v>
      </c>
      <c r="E4" s="115" t="s">
        <v>71</v>
      </c>
      <c r="F4" s="117" t="s">
        <v>347</v>
      </c>
    </row>
    <row r="5" spans="1:6" x14ac:dyDescent="0.3">
      <c r="A5" s="27"/>
      <c r="B5" s="27"/>
      <c r="C5" s="27"/>
      <c r="D5" s="27"/>
      <c r="E5" s="27"/>
      <c r="F5" s="27"/>
    </row>
    <row r="6" spans="1:6" x14ac:dyDescent="0.3">
      <c r="A6" s="27"/>
      <c r="B6" s="27"/>
      <c r="C6" s="27"/>
      <c r="D6" s="27"/>
      <c r="E6" s="27"/>
      <c r="F6" s="27"/>
    </row>
    <row r="7" spans="1:6" x14ac:dyDescent="0.3">
      <c r="A7" s="27"/>
      <c r="B7" s="27"/>
      <c r="C7" s="27"/>
      <c r="D7" s="27"/>
      <c r="E7" s="27"/>
      <c r="F7" s="27"/>
    </row>
    <row r="8" spans="1:6" x14ac:dyDescent="0.3">
      <c r="A8" s="27"/>
      <c r="B8" s="27"/>
      <c r="C8" s="27"/>
      <c r="D8" s="27"/>
      <c r="E8" s="27"/>
      <c r="F8" s="27"/>
    </row>
    <row r="9" spans="1:6" x14ac:dyDescent="0.3">
      <c r="A9" s="27"/>
      <c r="B9" s="27"/>
      <c r="C9" s="27"/>
      <c r="D9" s="27"/>
      <c r="E9" s="27"/>
      <c r="F9" s="27"/>
    </row>
    <row r="10" spans="1:6" x14ac:dyDescent="0.3">
      <c r="A10" s="27"/>
      <c r="B10" s="27"/>
      <c r="C10" s="27"/>
      <c r="D10" s="27"/>
      <c r="E10" s="27"/>
      <c r="F10" s="27"/>
    </row>
    <row r="11" spans="1:6" x14ac:dyDescent="0.3">
      <c r="A11" s="27"/>
      <c r="B11" s="27"/>
      <c r="C11" s="27"/>
      <c r="D11" s="27"/>
      <c r="E11" s="27"/>
      <c r="F11" s="27"/>
    </row>
    <row r="12" spans="1:6" x14ac:dyDescent="0.3">
      <c r="A12" s="27"/>
      <c r="B12" s="27"/>
      <c r="C12" s="27"/>
      <c r="D12" s="27"/>
      <c r="E12" s="27"/>
      <c r="F12" s="27"/>
    </row>
    <row r="13" spans="1:6" x14ac:dyDescent="0.3">
      <c r="A13" s="27"/>
      <c r="B13" s="27"/>
      <c r="C13" s="27"/>
      <c r="D13" s="27"/>
      <c r="E13" s="27"/>
      <c r="F13" s="27"/>
    </row>
    <row r="14" spans="1:6" x14ac:dyDescent="0.3">
      <c r="A14" s="27"/>
      <c r="B14" s="27"/>
      <c r="C14" s="27"/>
      <c r="D14" s="27"/>
      <c r="E14" s="27"/>
      <c r="F14" s="27"/>
    </row>
    <row r="15" spans="1:6" x14ac:dyDescent="0.3">
      <c r="A15" s="27"/>
      <c r="B15" s="27"/>
      <c r="C15" s="27"/>
      <c r="D15" s="27"/>
      <c r="E15" s="27"/>
      <c r="F15" s="27"/>
    </row>
    <row r="16" spans="1:6" x14ac:dyDescent="0.3">
      <c r="A16" s="27"/>
      <c r="B16" s="27"/>
      <c r="C16" s="27"/>
      <c r="D16" s="27"/>
      <c r="E16" s="27"/>
      <c r="F16" s="27"/>
    </row>
    <row r="17" spans="1:6" x14ac:dyDescent="0.3">
      <c r="A17" s="27"/>
      <c r="B17" s="27"/>
      <c r="C17" s="27"/>
      <c r="D17" s="27"/>
      <c r="E17" s="27"/>
      <c r="F17" s="27"/>
    </row>
    <row r="18" spans="1:6" x14ac:dyDescent="0.3">
      <c r="A18" s="27"/>
      <c r="B18" s="27"/>
      <c r="C18" s="27"/>
      <c r="D18" s="27"/>
      <c r="E18" s="27"/>
      <c r="F18" s="27"/>
    </row>
    <row r="19" spans="1:6" x14ac:dyDescent="0.3">
      <c r="A19" s="27"/>
      <c r="B19" s="27"/>
      <c r="C19" s="27"/>
      <c r="D19" s="27"/>
      <c r="E19" s="27"/>
      <c r="F19" s="27"/>
    </row>
    <row r="20" spans="1:6" x14ac:dyDescent="0.3">
      <c r="A20" s="27"/>
      <c r="B20" s="27"/>
      <c r="C20" s="27"/>
      <c r="D20" s="27"/>
      <c r="E20" s="27"/>
      <c r="F20" s="27"/>
    </row>
    <row r="21" spans="1:6" x14ac:dyDescent="0.3">
      <c r="A21" s="27"/>
      <c r="B21" s="27"/>
      <c r="C21" s="27"/>
      <c r="D21" s="27"/>
      <c r="E21" s="27"/>
      <c r="F21" s="27"/>
    </row>
    <row r="22" spans="1:6" x14ac:dyDescent="0.3">
      <c r="A22" s="27"/>
      <c r="B22" s="27"/>
      <c r="C22" s="27"/>
      <c r="D22" s="27"/>
      <c r="E22" s="27"/>
      <c r="F22" s="27"/>
    </row>
    <row r="23" spans="1:6" x14ac:dyDescent="0.3">
      <c r="A23" s="27"/>
      <c r="B23" s="27"/>
      <c r="C23" s="27"/>
      <c r="D23" s="27"/>
      <c r="E23" s="27"/>
      <c r="F23" s="27"/>
    </row>
    <row r="24" spans="1:6" x14ac:dyDescent="0.3">
      <c r="A24" s="27"/>
      <c r="B24" s="27"/>
      <c r="C24" s="27"/>
      <c r="D24" s="27"/>
      <c r="E24" s="27"/>
      <c r="F24" s="27"/>
    </row>
    <row r="25" spans="1:6" x14ac:dyDescent="0.3">
      <c r="A25" s="27"/>
      <c r="B25" s="27"/>
      <c r="C25" s="27"/>
      <c r="D25" s="27"/>
      <c r="E25" s="27"/>
      <c r="F25" s="27"/>
    </row>
    <row r="26" spans="1:6" x14ac:dyDescent="0.3">
      <c r="A26" s="27"/>
      <c r="B26" s="27"/>
      <c r="C26" s="27"/>
      <c r="D26" s="27"/>
      <c r="E26" s="27"/>
      <c r="F26" s="27"/>
    </row>
    <row r="27" spans="1:6" x14ac:dyDescent="0.3">
      <c r="A27" s="27"/>
      <c r="B27" s="27"/>
      <c r="C27" s="27"/>
      <c r="D27" s="27"/>
      <c r="E27" s="27"/>
      <c r="F27" s="27"/>
    </row>
    <row r="28" spans="1:6" x14ac:dyDescent="0.3">
      <c r="A28" s="27"/>
      <c r="B28" s="27"/>
      <c r="C28" s="27"/>
      <c r="D28" s="27"/>
      <c r="E28" s="27"/>
      <c r="F28" s="27"/>
    </row>
    <row r="29" spans="1:6" x14ac:dyDescent="0.3">
      <c r="A29" s="27"/>
      <c r="B29" s="27"/>
      <c r="C29" s="27"/>
      <c r="D29" s="27"/>
      <c r="E29" s="27"/>
      <c r="F29" s="27"/>
    </row>
    <row r="30" spans="1:6" x14ac:dyDescent="0.3">
      <c r="A30" s="27"/>
      <c r="B30" s="27"/>
      <c r="C30" s="27"/>
      <c r="D30" s="27"/>
      <c r="E30" s="27"/>
      <c r="F30" s="27"/>
    </row>
    <row r="31" spans="1:6" x14ac:dyDescent="0.3">
      <c r="A31" s="27"/>
      <c r="B31" s="27"/>
      <c r="C31" s="27"/>
      <c r="D31" s="27"/>
      <c r="E31" s="27"/>
      <c r="F31" s="27"/>
    </row>
    <row r="32" spans="1:6" x14ac:dyDescent="0.3">
      <c r="A32" s="27"/>
      <c r="B32" s="27"/>
      <c r="C32" s="27"/>
      <c r="D32" s="27"/>
      <c r="E32" s="27"/>
      <c r="F32" s="27"/>
    </row>
    <row r="33" spans="1:6" x14ac:dyDescent="0.3">
      <c r="A33" s="27"/>
      <c r="B33" s="27"/>
      <c r="C33" s="27"/>
      <c r="D33" s="27"/>
      <c r="E33" s="27"/>
      <c r="F33" s="27"/>
    </row>
    <row r="34" spans="1:6" x14ac:dyDescent="0.3">
      <c r="A34" s="27"/>
      <c r="B34" s="27"/>
      <c r="C34" s="27"/>
      <c r="D34" s="27"/>
      <c r="E34" s="27"/>
      <c r="F34" s="27"/>
    </row>
    <row r="35" spans="1:6" x14ac:dyDescent="0.3">
      <c r="A35" s="27"/>
      <c r="B35" s="27"/>
      <c r="C35" s="27"/>
      <c r="D35" s="27"/>
      <c r="E35" s="27"/>
      <c r="F35" s="27"/>
    </row>
    <row r="36" spans="1:6" x14ac:dyDescent="0.3">
      <c r="A36" s="27"/>
      <c r="B36" s="27"/>
      <c r="C36" s="27"/>
      <c r="D36" s="27"/>
      <c r="E36" s="27"/>
      <c r="F36" s="27"/>
    </row>
    <row r="37" spans="1:6" x14ac:dyDescent="0.3">
      <c r="A37" s="27"/>
      <c r="B37" s="27"/>
      <c r="C37" s="27"/>
      <c r="D37" s="27"/>
      <c r="E37" s="27"/>
      <c r="F37" s="27"/>
    </row>
    <row r="38" spans="1:6" x14ac:dyDescent="0.3">
      <c r="A38" s="27"/>
      <c r="B38" s="27"/>
      <c r="C38" s="27"/>
      <c r="D38" s="27"/>
      <c r="E38" s="27"/>
      <c r="F38" s="27"/>
    </row>
    <row r="39" spans="1:6" x14ac:dyDescent="0.3">
      <c r="A39" s="27"/>
      <c r="B39" s="27"/>
      <c r="C39" s="27"/>
      <c r="D39" s="27"/>
      <c r="E39" s="27"/>
      <c r="F39" s="27"/>
    </row>
    <row r="40" spans="1:6" x14ac:dyDescent="0.3">
      <c r="A40" s="27"/>
      <c r="B40" s="27"/>
      <c r="C40" s="27"/>
      <c r="D40" s="27"/>
      <c r="E40" s="27"/>
      <c r="F40" s="27"/>
    </row>
    <row r="41" spans="1:6" x14ac:dyDescent="0.3">
      <c r="A41" s="27"/>
      <c r="B41" s="27"/>
      <c r="C41" s="27"/>
      <c r="D41" s="27"/>
      <c r="E41" s="27"/>
      <c r="F41" s="27"/>
    </row>
    <row r="42" spans="1:6" x14ac:dyDescent="0.3">
      <c r="A42" s="9"/>
      <c r="B42" s="9"/>
      <c r="C42" s="9"/>
      <c r="D42" s="9"/>
      <c r="E42" s="9"/>
    </row>
    <row r="43" spans="1:6" x14ac:dyDescent="0.3">
      <c r="A43" s="9"/>
      <c r="B43" s="9"/>
      <c r="C43" s="9"/>
      <c r="D43" s="9"/>
      <c r="E43" s="9"/>
    </row>
    <row r="44" spans="1:6" x14ac:dyDescent="0.3">
      <c r="A44" s="9"/>
      <c r="B44" s="9"/>
      <c r="C44" s="9"/>
      <c r="D44" s="9"/>
      <c r="E44" s="9"/>
    </row>
    <row r="45" spans="1:6" x14ac:dyDescent="0.3">
      <c r="A45" s="9"/>
      <c r="B45" s="9"/>
      <c r="C45" s="9"/>
      <c r="D45" s="9"/>
      <c r="E45" s="9"/>
    </row>
    <row r="46" spans="1:6" x14ac:dyDescent="0.3">
      <c r="A46" s="9"/>
      <c r="B46" s="9"/>
      <c r="C46" s="9"/>
      <c r="D46" s="9"/>
      <c r="E46" s="9"/>
    </row>
    <row r="47" spans="1:6" x14ac:dyDescent="0.3">
      <c r="A47" s="9"/>
      <c r="B47" s="9"/>
      <c r="C47" s="9"/>
      <c r="D47" s="9"/>
      <c r="E47" s="9"/>
    </row>
    <row r="48" spans="1:6" x14ac:dyDescent="0.3">
      <c r="A48" s="9"/>
      <c r="B48" s="9"/>
      <c r="C48" s="9"/>
      <c r="D48" s="9"/>
      <c r="E48" s="9"/>
    </row>
    <row r="49" spans="1:5" x14ac:dyDescent="0.3">
      <c r="A49" s="9"/>
      <c r="B49" s="9"/>
      <c r="C49" s="9"/>
      <c r="D49" s="9"/>
      <c r="E49" s="9"/>
    </row>
    <row r="50" spans="1:5" x14ac:dyDescent="0.3">
      <c r="A50" s="9"/>
      <c r="B50" s="9"/>
      <c r="C50" s="9"/>
      <c r="D50" s="9"/>
      <c r="E50" s="9"/>
    </row>
    <row r="51" spans="1:5" x14ac:dyDescent="0.3">
      <c r="A51" s="9"/>
      <c r="B51" s="9"/>
      <c r="C51" s="9"/>
      <c r="D51" s="9"/>
      <c r="E51" s="9"/>
    </row>
    <row r="52" spans="1:5" x14ac:dyDescent="0.3">
      <c r="A52" s="9"/>
      <c r="B52" s="9"/>
      <c r="C52" s="9"/>
      <c r="D52" s="9"/>
      <c r="E52" s="9"/>
    </row>
    <row r="53" spans="1:5" x14ac:dyDescent="0.3">
      <c r="A53" s="9"/>
      <c r="B53" s="9"/>
      <c r="C53" s="9"/>
      <c r="D53" s="9"/>
      <c r="E53" s="9"/>
    </row>
    <row r="54" spans="1:5" x14ac:dyDescent="0.3">
      <c r="A54" s="9"/>
      <c r="B54" s="9"/>
      <c r="C54" s="9"/>
      <c r="D54" s="9"/>
      <c r="E54" s="9"/>
    </row>
    <row r="55" spans="1:5" x14ac:dyDescent="0.3">
      <c r="A55" s="9"/>
      <c r="B55" s="9"/>
      <c r="C55" s="9"/>
      <c r="D55" s="9"/>
      <c r="E55" s="9"/>
    </row>
    <row r="56" spans="1:5" x14ac:dyDescent="0.3">
      <c r="A56" s="9"/>
      <c r="B56" s="9"/>
      <c r="C56" s="9"/>
      <c r="D56" s="9"/>
      <c r="E56" s="9"/>
    </row>
  </sheetData>
  <printOptions gridLines="1"/>
  <pageMargins left="0" right="0" top="0" bottom="0" header="0" footer="0"/>
  <pageSetup orientation="portrait" blackAndWhite="1" horizontalDpi="0" verticalDpi="0" r:id="rId1"/>
  <headerFooter alignWithMargins="0">
    <oddHeader>&amp;CNOFA Organic Crop Cost of Production Project 2015</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7"/>
  <sheetViews>
    <sheetView zoomScale="115" zoomScaleNormal="115" workbookViewId="0">
      <selection activeCell="E1" sqref="E1"/>
    </sheetView>
  </sheetViews>
  <sheetFormatPr defaultColWidth="8.88671875" defaultRowHeight="13.2" x14ac:dyDescent="0.25"/>
  <cols>
    <col min="1" max="1" width="9.33203125" style="2" customWidth="1"/>
    <col min="2" max="2" width="13.6640625" style="2" customWidth="1"/>
    <col min="3" max="4" width="16.6640625" style="2" customWidth="1"/>
    <col min="5" max="5" width="26.33203125" style="2" customWidth="1"/>
    <col min="6" max="16384" width="8.88671875" style="2"/>
  </cols>
  <sheetData>
    <row r="1" spans="1:6" ht="15.6" x14ac:dyDescent="0.3">
      <c r="A1" s="82" t="s">
        <v>310</v>
      </c>
      <c r="B1" s="42"/>
      <c r="C1" s="42"/>
      <c r="D1" s="91" t="s">
        <v>309</v>
      </c>
      <c r="E1" s="68"/>
    </row>
    <row r="2" spans="1:6" ht="13.95" customHeight="1" x14ac:dyDescent="0.3">
      <c r="A2" s="136" t="s">
        <v>481</v>
      </c>
      <c r="B2" s="42"/>
      <c r="C2" s="42"/>
      <c r="D2" s="91"/>
      <c r="E2" s="43"/>
    </row>
    <row r="3" spans="1:6" ht="12.6" customHeight="1" x14ac:dyDescent="0.25">
      <c r="A3" s="44" t="s">
        <v>212</v>
      </c>
      <c r="B3" s="42"/>
      <c r="C3" s="42"/>
      <c r="D3" s="64"/>
      <c r="E3" s="42"/>
    </row>
    <row r="4" spans="1:6" ht="12.6" customHeight="1" x14ac:dyDescent="0.25">
      <c r="A4" s="44" t="s">
        <v>221</v>
      </c>
      <c r="B4" s="42"/>
      <c r="C4" s="42"/>
      <c r="D4" s="64"/>
      <c r="E4" s="42"/>
    </row>
    <row r="5" spans="1:6" ht="12.6" customHeight="1" x14ac:dyDescent="0.25">
      <c r="A5" s="44" t="s">
        <v>220</v>
      </c>
      <c r="B5" s="42"/>
      <c r="C5" s="42"/>
      <c r="D5" s="64"/>
      <c r="E5" s="42"/>
    </row>
    <row r="6" spans="1:6" ht="12.6" customHeight="1" x14ac:dyDescent="0.25">
      <c r="A6" s="44" t="s">
        <v>264</v>
      </c>
      <c r="B6" s="42"/>
      <c r="C6" s="42"/>
      <c r="D6" s="64"/>
      <c r="E6" s="42"/>
    </row>
    <row r="7" spans="1:6" x14ac:dyDescent="0.25">
      <c r="A7" s="44" t="s">
        <v>213</v>
      </c>
      <c r="B7" s="42"/>
      <c r="C7" s="42"/>
      <c r="D7" s="44"/>
      <c r="E7" s="42"/>
    </row>
    <row r="8" spans="1:6" x14ac:dyDescent="0.25">
      <c r="A8" s="44"/>
      <c r="B8" s="42"/>
      <c r="C8" s="42"/>
      <c r="D8" s="44"/>
      <c r="E8" s="42"/>
    </row>
    <row r="9" spans="1:6" ht="14.4" x14ac:dyDescent="0.3">
      <c r="A9" s="83" t="s">
        <v>156</v>
      </c>
      <c r="B9" s="84"/>
      <c r="C9" s="83" t="s">
        <v>214</v>
      </c>
      <c r="D9" s="83" t="s">
        <v>81</v>
      </c>
      <c r="E9" s="65"/>
      <c r="F9" s="7"/>
    </row>
    <row r="10" spans="1:6" ht="5.4" customHeight="1" x14ac:dyDescent="0.25">
      <c r="A10" s="92"/>
      <c r="B10" s="92"/>
      <c r="C10" s="92"/>
      <c r="D10" s="92"/>
      <c r="E10" s="92"/>
      <c r="F10" s="7"/>
    </row>
    <row r="11" spans="1:6" ht="11.4" customHeight="1" x14ac:dyDescent="0.3">
      <c r="A11" s="93" t="s">
        <v>155</v>
      </c>
      <c r="B11" s="94"/>
      <c r="C11" s="94"/>
      <c r="D11" s="95" t="s">
        <v>240</v>
      </c>
      <c r="E11" s="94"/>
      <c r="F11" s="7"/>
    </row>
    <row r="12" spans="1:6" ht="13.8" x14ac:dyDescent="0.3">
      <c r="A12" s="86" t="s">
        <v>154</v>
      </c>
      <c r="B12" s="86"/>
      <c r="C12" s="87"/>
      <c r="D12" s="88" t="s">
        <v>147</v>
      </c>
      <c r="E12" s="87"/>
    </row>
    <row r="13" spans="1:6" ht="13.8" x14ac:dyDescent="0.3">
      <c r="A13" s="86" t="s">
        <v>153</v>
      </c>
      <c r="B13" s="86"/>
      <c r="C13" s="87"/>
      <c r="D13" s="88" t="s">
        <v>147</v>
      </c>
      <c r="E13" s="87"/>
    </row>
    <row r="14" spans="1:6" ht="13.8" x14ac:dyDescent="0.3">
      <c r="A14" s="86" t="s">
        <v>152</v>
      </c>
      <c r="B14" s="86"/>
      <c r="C14" s="87"/>
      <c r="D14" s="88" t="s">
        <v>147</v>
      </c>
      <c r="E14" s="87"/>
    </row>
    <row r="15" spans="1:6" ht="13.8" x14ac:dyDescent="0.3">
      <c r="A15" s="86" t="s">
        <v>151</v>
      </c>
      <c r="B15" s="86"/>
      <c r="C15" s="87"/>
      <c r="D15" s="88" t="s">
        <v>147</v>
      </c>
      <c r="E15" s="87"/>
    </row>
    <row r="16" spans="1:6" ht="13.8" x14ac:dyDescent="0.3">
      <c r="A16" s="86" t="s">
        <v>150</v>
      </c>
      <c r="B16" s="86"/>
      <c r="C16" s="87"/>
      <c r="D16" s="88" t="s">
        <v>147</v>
      </c>
      <c r="E16" s="87"/>
    </row>
    <row r="17" spans="1:5" ht="13.8" x14ac:dyDescent="0.3">
      <c r="A17" s="86" t="s">
        <v>149</v>
      </c>
      <c r="B17" s="86"/>
      <c r="C17" s="87"/>
      <c r="D17" s="88" t="s">
        <v>147</v>
      </c>
      <c r="E17" s="87"/>
    </row>
    <row r="18" spans="1:5" ht="13.8" x14ac:dyDescent="0.3">
      <c r="A18" s="86" t="s">
        <v>148</v>
      </c>
      <c r="B18" s="86"/>
      <c r="C18" s="87"/>
      <c r="D18" s="88" t="s">
        <v>147</v>
      </c>
      <c r="E18" s="87"/>
    </row>
    <row r="19" spans="1:5" ht="13.8" x14ac:dyDescent="0.3">
      <c r="A19" s="86"/>
      <c r="B19" s="86"/>
      <c r="C19" s="87"/>
      <c r="D19" s="87"/>
      <c r="E19" s="87"/>
    </row>
    <row r="20" spans="1:5" ht="14.4" x14ac:dyDescent="0.3">
      <c r="A20" s="85" t="s">
        <v>146</v>
      </c>
      <c r="B20" s="86"/>
      <c r="C20" s="87"/>
      <c r="D20" s="87"/>
      <c r="E20" s="87"/>
    </row>
    <row r="21" spans="1:5" ht="13.8" x14ac:dyDescent="0.3">
      <c r="A21" s="86" t="s">
        <v>145</v>
      </c>
      <c r="B21" s="86"/>
      <c r="C21" s="88"/>
      <c r="D21" s="88" t="s">
        <v>144</v>
      </c>
      <c r="E21" s="87"/>
    </row>
    <row r="22" spans="1:5" ht="13.8" x14ac:dyDescent="0.3">
      <c r="A22" s="86" t="s">
        <v>143</v>
      </c>
      <c r="B22" s="86"/>
      <c r="C22" s="87"/>
      <c r="D22" s="87"/>
      <c r="E22" s="87"/>
    </row>
    <row r="23" spans="1:5" ht="13.8" x14ac:dyDescent="0.3">
      <c r="A23" s="86" t="s">
        <v>142</v>
      </c>
      <c r="B23" s="86"/>
      <c r="C23" s="88"/>
      <c r="D23" s="88" t="s">
        <v>141</v>
      </c>
      <c r="E23" s="87"/>
    </row>
    <row r="24" spans="1:5" ht="13.8" x14ac:dyDescent="0.3">
      <c r="A24" s="86" t="s">
        <v>140</v>
      </c>
      <c r="B24" s="86"/>
      <c r="C24" s="88"/>
      <c r="D24" s="87"/>
      <c r="E24" s="87"/>
    </row>
    <row r="25" spans="1:5" ht="13.8" x14ac:dyDescent="0.3">
      <c r="A25" s="86" t="s">
        <v>225</v>
      </c>
      <c r="B25" s="86"/>
      <c r="C25" s="88"/>
      <c r="D25" s="88" t="s">
        <v>226</v>
      </c>
      <c r="E25" s="87"/>
    </row>
    <row r="26" spans="1:5" ht="13.8" x14ac:dyDescent="0.3">
      <c r="A26" s="86"/>
      <c r="B26" s="86"/>
      <c r="C26" s="87"/>
      <c r="D26" s="87"/>
      <c r="E26" s="87"/>
    </row>
    <row r="27" spans="1:5" ht="14.4" x14ac:dyDescent="0.3">
      <c r="A27" s="85" t="s">
        <v>139</v>
      </c>
      <c r="B27" s="86"/>
      <c r="C27" s="87"/>
      <c r="D27" s="87"/>
      <c r="E27" s="87"/>
    </row>
    <row r="28" spans="1:5" ht="13.8" x14ac:dyDescent="0.3">
      <c r="A28" s="86" t="s">
        <v>138</v>
      </c>
      <c r="B28" s="86"/>
      <c r="C28" s="88"/>
      <c r="D28" s="87"/>
      <c r="E28" s="87"/>
    </row>
    <row r="29" spans="1:5" ht="13.8" x14ac:dyDescent="0.3">
      <c r="A29" s="86" t="s">
        <v>137</v>
      </c>
      <c r="B29" s="86"/>
      <c r="C29" s="88"/>
      <c r="D29" s="87"/>
      <c r="E29" s="87"/>
    </row>
    <row r="30" spans="1:5" ht="13.8" x14ac:dyDescent="0.3">
      <c r="A30" s="86" t="s">
        <v>136</v>
      </c>
      <c r="B30" s="86"/>
      <c r="C30" s="88"/>
      <c r="D30" s="87"/>
      <c r="E30" s="87"/>
    </row>
    <row r="31" spans="1:5" ht="13.8" x14ac:dyDescent="0.3">
      <c r="A31" s="86" t="s">
        <v>135</v>
      </c>
      <c r="B31" s="86"/>
      <c r="C31" s="88"/>
      <c r="D31" s="87"/>
      <c r="E31" s="87"/>
    </row>
    <row r="32" spans="1:5" ht="13.8" x14ac:dyDescent="0.3">
      <c r="A32" s="86" t="s">
        <v>308</v>
      </c>
      <c r="B32" s="86"/>
      <c r="C32" s="88"/>
      <c r="D32" s="88" t="s">
        <v>134</v>
      </c>
      <c r="E32" s="87"/>
    </row>
    <row r="33" spans="1:5" ht="13.8" x14ac:dyDescent="0.3">
      <c r="A33" s="86" t="s">
        <v>133</v>
      </c>
      <c r="B33" s="86"/>
      <c r="C33" s="88"/>
      <c r="D33" s="88" t="s">
        <v>132</v>
      </c>
      <c r="E33" s="87"/>
    </row>
    <row r="34" spans="1:5" ht="13.8" x14ac:dyDescent="0.3">
      <c r="A34" s="86" t="s">
        <v>131</v>
      </c>
      <c r="B34" s="86"/>
      <c r="C34" s="88"/>
      <c r="D34" s="88" t="s">
        <v>130</v>
      </c>
      <c r="E34" s="87"/>
    </row>
    <row r="35" spans="1:5" ht="13.8" x14ac:dyDescent="0.3">
      <c r="A35" s="86" t="s">
        <v>129</v>
      </c>
      <c r="B35" s="86"/>
      <c r="C35" s="88"/>
      <c r="D35" s="88" t="s">
        <v>128</v>
      </c>
      <c r="E35" s="87"/>
    </row>
    <row r="36" spans="1:5" ht="13.8" x14ac:dyDescent="0.3">
      <c r="A36" s="86" t="s">
        <v>127</v>
      </c>
      <c r="B36" s="86"/>
      <c r="C36" s="88"/>
      <c r="D36" s="88" t="s">
        <v>126</v>
      </c>
      <c r="E36" s="87"/>
    </row>
    <row r="37" spans="1:5" ht="13.8" x14ac:dyDescent="0.3">
      <c r="A37" s="86"/>
      <c r="B37" s="86"/>
      <c r="C37" s="86"/>
      <c r="D37" s="86"/>
      <c r="E37" s="86"/>
    </row>
    <row r="38" spans="1:5" ht="14.4" x14ac:dyDescent="0.3">
      <c r="A38" s="89" t="s">
        <v>125</v>
      </c>
      <c r="B38" s="86"/>
      <c r="C38" s="86"/>
      <c r="D38" s="86"/>
      <c r="E38" s="86"/>
    </row>
    <row r="39" spans="1:5" s="6" customFormat="1" ht="13.8" x14ac:dyDescent="0.3">
      <c r="A39" s="90"/>
      <c r="B39" s="86"/>
      <c r="C39" s="86"/>
      <c r="D39" s="86"/>
      <c r="E39" s="86"/>
    </row>
    <row r="40" spans="1:5" ht="14.4" x14ac:dyDescent="0.3">
      <c r="A40" s="85" t="s">
        <v>124</v>
      </c>
      <c r="B40" s="86"/>
      <c r="C40" s="86" t="s">
        <v>123</v>
      </c>
      <c r="D40" s="86" t="s">
        <v>241</v>
      </c>
      <c r="E40" s="86" t="s">
        <v>211</v>
      </c>
    </row>
    <row r="41" spans="1:5" ht="13.8" x14ac:dyDescent="0.3">
      <c r="A41" s="86"/>
      <c r="B41" s="86"/>
      <c r="C41" s="87"/>
      <c r="D41" s="87"/>
      <c r="E41" s="87"/>
    </row>
    <row r="42" spans="1:5" ht="13.8" x14ac:dyDescent="0.3">
      <c r="A42" s="86" t="s">
        <v>122</v>
      </c>
      <c r="B42" s="86"/>
      <c r="C42" s="87"/>
      <c r="D42" s="87"/>
      <c r="E42" s="87"/>
    </row>
    <row r="43" spans="1:5" ht="13.8" x14ac:dyDescent="0.3">
      <c r="A43" s="86" t="s">
        <v>121</v>
      </c>
      <c r="B43" s="86"/>
      <c r="C43" s="87"/>
      <c r="D43" s="87"/>
      <c r="E43" s="87"/>
    </row>
    <row r="44" spans="1:5" ht="13.8" x14ac:dyDescent="0.3">
      <c r="A44" s="86" t="s">
        <v>120</v>
      </c>
      <c r="B44" s="86"/>
      <c r="C44" s="87"/>
      <c r="D44" s="87"/>
      <c r="E44" s="87"/>
    </row>
    <row r="45" spans="1:5" ht="13.8" x14ac:dyDescent="0.3">
      <c r="A45" s="86" t="s">
        <v>119</v>
      </c>
      <c r="B45" s="86"/>
      <c r="C45" s="87"/>
      <c r="D45" s="87"/>
      <c r="E45" s="87"/>
    </row>
    <row r="46" spans="1:5" ht="13.8" x14ac:dyDescent="0.3">
      <c r="A46" s="86" t="s">
        <v>118</v>
      </c>
      <c r="B46" s="86"/>
      <c r="C46" s="87"/>
      <c r="D46" s="87"/>
      <c r="E46" s="87"/>
    </row>
    <row r="47" spans="1:5" ht="13.8" x14ac:dyDescent="0.3">
      <c r="A47" s="86" t="s">
        <v>117</v>
      </c>
      <c r="B47" s="86"/>
      <c r="C47" s="87"/>
      <c r="D47" s="87"/>
      <c r="E47" s="87"/>
    </row>
    <row r="48" spans="1:5" ht="13.8" x14ac:dyDescent="0.3">
      <c r="A48" s="86" t="s">
        <v>116</v>
      </c>
      <c r="B48" s="86"/>
      <c r="C48" s="87"/>
      <c r="D48" s="87"/>
      <c r="E48" s="87"/>
    </row>
    <row r="49" spans="1:5" ht="13.8" hidden="1" x14ac:dyDescent="0.3">
      <c r="A49" s="86"/>
      <c r="B49" s="86"/>
      <c r="C49" s="87"/>
      <c r="D49" s="87"/>
      <c r="E49" s="87"/>
    </row>
    <row r="50" spans="1:5" ht="13.8" hidden="1" x14ac:dyDescent="0.3">
      <c r="A50" s="86"/>
      <c r="B50" s="86"/>
      <c r="C50" s="87"/>
      <c r="D50" s="87"/>
      <c r="E50" s="87"/>
    </row>
    <row r="51" spans="1:5" ht="13.8" x14ac:dyDescent="0.3">
      <c r="A51" s="86" t="s">
        <v>115</v>
      </c>
      <c r="B51" s="86"/>
      <c r="C51" s="87"/>
      <c r="D51" s="87"/>
      <c r="E51" s="87"/>
    </row>
    <row r="52" spans="1:5" ht="13.8" x14ac:dyDescent="0.3">
      <c r="A52" s="86" t="s">
        <v>114</v>
      </c>
      <c r="B52" s="86"/>
      <c r="C52" s="87"/>
      <c r="D52" s="87"/>
      <c r="E52" s="87"/>
    </row>
    <row r="53" spans="1:5" ht="13.8" x14ac:dyDescent="0.3">
      <c r="A53" s="86" t="s">
        <v>113</v>
      </c>
      <c r="B53" s="86"/>
      <c r="C53" s="87"/>
      <c r="D53" s="87"/>
      <c r="E53" s="87"/>
    </row>
    <row r="54" spans="1:5" ht="13.8" x14ac:dyDescent="0.3">
      <c r="A54" s="86" t="s">
        <v>307</v>
      </c>
      <c r="B54" s="86"/>
      <c r="C54" s="87"/>
      <c r="D54" s="87"/>
      <c r="E54" s="87"/>
    </row>
    <row r="55" spans="1:5" ht="13.8" x14ac:dyDescent="0.3">
      <c r="A55" s="86" t="s">
        <v>112</v>
      </c>
      <c r="B55" s="86"/>
      <c r="C55" s="87"/>
      <c r="D55" s="87"/>
      <c r="E55" s="87"/>
    </row>
    <row r="56" spans="1:5" ht="13.8" x14ac:dyDescent="0.3">
      <c r="A56" s="86" t="s">
        <v>111</v>
      </c>
      <c r="B56" s="86"/>
      <c r="C56" s="87"/>
      <c r="D56" s="87"/>
      <c r="E56" s="87"/>
    </row>
    <row r="57" spans="1:5" ht="13.8" x14ac:dyDescent="0.3">
      <c r="A57" s="86" t="s">
        <v>110</v>
      </c>
      <c r="B57" s="86"/>
      <c r="C57" s="87"/>
      <c r="D57" s="87"/>
      <c r="E57" s="87"/>
    </row>
    <row r="58" spans="1:5" ht="13.8" x14ac:dyDescent="0.3">
      <c r="A58" s="86" t="s">
        <v>109</v>
      </c>
      <c r="B58" s="86"/>
      <c r="C58" s="87"/>
      <c r="D58" s="87"/>
      <c r="E58" s="87"/>
    </row>
    <row r="59" spans="1:5" ht="13.8" x14ac:dyDescent="0.3">
      <c r="A59" s="86" t="s">
        <v>306</v>
      </c>
      <c r="B59" s="86"/>
      <c r="C59" s="87"/>
      <c r="D59" s="87"/>
      <c r="E59" s="87"/>
    </row>
    <row r="60" spans="1:5" ht="13.8" x14ac:dyDescent="0.3">
      <c r="A60" s="86" t="s">
        <v>108</v>
      </c>
      <c r="B60" s="86"/>
      <c r="C60" s="87"/>
      <c r="D60" s="87"/>
      <c r="E60" s="87"/>
    </row>
    <row r="61" spans="1:5" ht="13.8" x14ac:dyDescent="0.3">
      <c r="A61" s="86" t="s">
        <v>107</v>
      </c>
      <c r="B61" s="86"/>
      <c r="C61" s="87"/>
      <c r="D61" s="87"/>
      <c r="E61" s="87"/>
    </row>
    <row r="62" spans="1:5" ht="13.8" x14ac:dyDescent="0.3">
      <c r="A62" s="86" t="s">
        <v>106</v>
      </c>
      <c r="B62" s="86"/>
      <c r="C62" s="87"/>
      <c r="D62" s="87"/>
      <c r="E62" s="87"/>
    </row>
    <row r="63" spans="1:5" ht="13.8" x14ac:dyDescent="0.3">
      <c r="A63" s="86" t="s">
        <v>305</v>
      </c>
      <c r="B63" s="86"/>
      <c r="C63" s="87"/>
      <c r="D63" s="87"/>
      <c r="E63" s="87"/>
    </row>
    <row r="64" spans="1:5" ht="13.8" x14ac:dyDescent="0.3">
      <c r="A64" s="86" t="s">
        <v>304</v>
      </c>
      <c r="B64" s="86"/>
      <c r="C64" s="87"/>
      <c r="D64" s="87"/>
      <c r="E64" s="87"/>
    </row>
    <row r="65" spans="1:5" ht="13.8" x14ac:dyDescent="0.3">
      <c r="A65" s="86"/>
      <c r="B65" s="86"/>
      <c r="C65" s="87"/>
      <c r="D65" s="87"/>
      <c r="E65" s="87"/>
    </row>
    <row r="67" spans="1:5" ht="15" x14ac:dyDescent="0.25">
      <c r="A67" s="5"/>
    </row>
  </sheetData>
  <pageMargins left="0.75" right="0.75" top="0.25" bottom="0.25" header="0.5" footer="0.5"/>
  <pageSetup scale="97" orientation="portrait" horizontalDpi="4294967293" verticalDpi="0" r:id="rId1"/>
  <headerFooter alignWithMargins="0">
    <oddHeader>&amp;CNOFA Organic Crop Cost of Production Project 2015</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2"/>
  <sheetViews>
    <sheetView zoomScaleNormal="100" workbookViewId="0">
      <selection activeCell="D1" sqref="D1"/>
    </sheetView>
  </sheetViews>
  <sheetFormatPr defaultColWidth="8.88671875" defaultRowHeight="14.4" x14ac:dyDescent="0.3"/>
  <cols>
    <col min="1" max="1" width="45.6640625" style="30" customWidth="1"/>
    <col min="2" max="2" width="0.33203125" style="30" customWidth="1"/>
    <col min="3" max="3" width="0.109375" style="30" hidden="1" customWidth="1"/>
    <col min="4" max="4" width="14.5546875" style="30" customWidth="1"/>
    <col min="5" max="5" width="5.109375" style="30" customWidth="1"/>
    <col min="6" max="16384" width="8.88671875" style="30"/>
  </cols>
  <sheetData>
    <row r="1" spans="1:6" x14ac:dyDescent="0.3">
      <c r="A1" s="28" t="s">
        <v>262</v>
      </c>
      <c r="B1" s="29"/>
      <c r="C1" s="29"/>
      <c r="D1" s="69"/>
      <c r="E1" s="70"/>
      <c r="F1" s="29"/>
    </row>
    <row r="2" spans="1:6" x14ac:dyDescent="0.3">
      <c r="A2" s="137" t="s">
        <v>481</v>
      </c>
      <c r="B2" s="29"/>
      <c r="C2" s="29"/>
      <c r="D2" s="29"/>
      <c r="E2" s="29"/>
      <c r="F2" s="29"/>
    </row>
    <row r="3" spans="1:6" x14ac:dyDescent="0.3">
      <c r="A3" s="71" t="s">
        <v>238</v>
      </c>
      <c r="B3" s="71"/>
      <c r="C3" s="71"/>
      <c r="D3" s="71" t="s">
        <v>239</v>
      </c>
      <c r="E3" s="71"/>
      <c r="F3" s="71"/>
    </row>
    <row r="4" spans="1:6" x14ac:dyDescent="0.3">
      <c r="A4" s="33"/>
      <c r="B4" s="33"/>
      <c r="C4" s="33"/>
      <c r="D4" s="40"/>
      <c r="E4" s="29"/>
      <c r="F4" s="29"/>
    </row>
    <row r="5" spans="1:6" x14ac:dyDescent="0.3">
      <c r="A5" s="33"/>
      <c r="B5" s="33"/>
      <c r="C5" s="33"/>
      <c r="D5" s="40"/>
      <c r="E5" s="29"/>
      <c r="F5" s="29"/>
    </row>
    <row r="6" spans="1:6" x14ac:dyDescent="0.3">
      <c r="A6" s="33"/>
      <c r="B6" s="33"/>
      <c r="C6" s="33"/>
      <c r="D6" s="40"/>
      <c r="E6" s="29"/>
      <c r="F6" s="29"/>
    </row>
    <row r="7" spans="1:6" x14ac:dyDescent="0.3">
      <c r="A7" s="33"/>
      <c r="B7" s="33"/>
      <c r="C7" s="33"/>
      <c r="D7" s="40"/>
      <c r="E7" s="29"/>
      <c r="F7" s="29"/>
    </row>
    <row r="8" spans="1:6" x14ac:dyDescent="0.3">
      <c r="A8" s="33"/>
      <c r="B8" s="33"/>
      <c r="C8" s="33"/>
      <c r="D8" s="40"/>
      <c r="E8" s="29"/>
      <c r="F8" s="29"/>
    </row>
    <row r="9" spans="1:6" x14ac:dyDescent="0.3">
      <c r="A9" s="33"/>
      <c r="B9" s="33"/>
      <c r="C9" s="33"/>
      <c r="D9" s="40"/>
      <c r="E9" s="29"/>
      <c r="F9" s="29"/>
    </row>
    <row r="10" spans="1:6" x14ac:dyDescent="0.3">
      <c r="A10" s="33"/>
      <c r="B10" s="33"/>
      <c r="C10" s="33"/>
      <c r="D10" s="40"/>
      <c r="E10" s="29"/>
      <c r="F10" s="29"/>
    </row>
    <row r="11" spans="1:6" x14ac:dyDescent="0.3">
      <c r="A11" s="33"/>
      <c r="B11" s="33"/>
      <c r="C11" s="33"/>
      <c r="D11" s="40"/>
      <c r="E11" s="29"/>
      <c r="F11" s="29"/>
    </row>
    <row r="12" spans="1:6" x14ac:dyDescent="0.3">
      <c r="A12" s="33"/>
      <c r="B12" s="33"/>
      <c r="C12" s="33"/>
      <c r="D12" s="40"/>
      <c r="E12" s="29"/>
      <c r="F12" s="29"/>
    </row>
    <row r="13" spans="1:6" x14ac:dyDescent="0.3">
      <c r="A13" s="33"/>
      <c r="B13" s="33"/>
      <c r="C13" s="33"/>
      <c r="D13" s="40"/>
      <c r="E13" s="29"/>
      <c r="F13" s="29"/>
    </row>
    <row r="14" spans="1:6" x14ac:dyDescent="0.3">
      <c r="A14" s="33"/>
      <c r="B14" s="33"/>
      <c r="C14" s="33"/>
      <c r="D14" s="40"/>
      <c r="E14" s="29"/>
      <c r="F14" s="29"/>
    </row>
    <row r="15" spans="1:6" x14ac:dyDescent="0.3">
      <c r="A15" s="33"/>
      <c r="B15" s="33"/>
      <c r="C15" s="33"/>
      <c r="D15" s="40"/>
      <c r="E15" s="29"/>
      <c r="F15" s="29"/>
    </row>
    <row r="16" spans="1:6" x14ac:dyDescent="0.3">
      <c r="A16" s="33"/>
      <c r="B16" s="33"/>
      <c r="C16" s="33"/>
      <c r="D16" s="40"/>
      <c r="E16" s="29"/>
      <c r="F16" s="29"/>
    </row>
    <row r="17" spans="1:6" x14ac:dyDescent="0.3">
      <c r="A17" s="33"/>
      <c r="B17" s="33"/>
      <c r="C17" s="33"/>
      <c r="D17" s="40"/>
      <c r="E17" s="29"/>
      <c r="F17" s="29"/>
    </row>
    <row r="18" spans="1:6" x14ac:dyDescent="0.3">
      <c r="A18" s="33"/>
      <c r="B18" s="33"/>
      <c r="C18" s="33"/>
      <c r="D18" s="40"/>
      <c r="E18" s="29"/>
      <c r="F18" s="29"/>
    </row>
    <row r="19" spans="1:6" x14ac:dyDescent="0.3">
      <c r="A19" s="33"/>
      <c r="B19" s="33"/>
      <c r="C19" s="33"/>
      <c r="D19" s="40"/>
      <c r="E19" s="29"/>
      <c r="F19" s="29"/>
    </row>
    <row r="20" spans="1:6" x14ac:dyDescent="0.3">
      <c r="A20" s="33"/>
      <c r="B20" s="33"/>
      <c r="C20" s="33"/>
      <c r="D20" s="40"/>
      <c r="E20" s="29"/>
      <c r="F20" s="29"/>
    </row>
    <row r="21" spans="1:6" x14ac:dyDescent="0.3">
      <c r="A21" s="33"/>
      <c r="B21" s="33"/>
      <c r="C21" s="33"/>
      <c r="D21" s="40"/>
      <c r="E21" s="29"/>
      <c r="F21" s="29"/>
    </row>
    <row r="22" spans="1:6" x14ac:dyDescent="0.3">
      <c r="A22" s="33"/>
      <c r="B22" s="33"/>
      <c r="C22" s="33"/>
      <c r="D22" s="40"/>
      <c r="E22" s="29"/>
      <c r="F22" s="29"/>
    </row>
    <row r="23" spans="1:6" x14ac:dyDescent="0.3">
      <c r="A23" s="33"/>
      <c r="B23" s="33"/>
      <c r="C23" s="33"/>
      <c r="D23" s="40"/>
      <c r="E23" s="29"/>
      <c r="F23" s="29"/>
    </row>
    <row r="24" spans="1:6" x14ac:dyDescent="0.3">
      <c r="A24" s="33"/>
      <c r="B24" s="33"/>
      <c r="C24" s="33"/>
      <c r="D24" s="40"/>
      <c r="E24" s="29"/>
      <c r="F24" s="29"/>
    </row>
    <row r="25" spans="1:6" x14ac:dyDescent="0.3">
      <c r="A25" s="33"/>
      <c r="B25" s="33"/>
      <c r="C25" s="33"/>
      <c r="D25" s="40"/>
      <c r="E25" s="29"/>
      <c r="F25" s="29"/>
    </row>
    <row r="26" spans="1:6" x14ac:dyDescent="0.3">
      <c r="A26" s="33"/>
      <c r="B26" s="33"/>
      <c r="C26" s="33"/>
      <c r="D26" s="40"/>
      <c r="E26" s="29"/>
      <c r="F26" s="29"/>
    </row>
    <row r="27" spans="1:6" x14ac:dyDescent="0.3">
      <c r="A27" s="33"/>
      <c r="B27" s="33"/>
      <c r="C27" s="33"/>
      <c r="D27" s="40"/>
      <c r="E27" s="29"/>
      <c r="F27" s="29"/>
    </row>
    <row r="28" spans="1:6" x14ac:dyDescent="0.3">
      <c r="A28" s="33"/>
      <c r="B28" s="33"/>
      <c r="C28" s="33"/>
      <c r="D28" s="40"/>
      <c r="E28" s="29"/>
      <c r="F28" s="29"/>
    </row>
    <row r="29" spans="1:6" x14ac:dyDescent="0.3">
      <c r="A29" s="33"/>
      <c r="B29" s="33"/>
      <c r="C29" s="33"/>
      <c r="D29" s="40"/>
      <c r="E29" s="29"/>
      <c r="F29" s="29"/>
    </row>
    <row r="30" spans="1:6" x14ac:dyDescent="0.3">
      <c r="A30" s="33"/>
      <c r="B30" s="33"/>
      <c r="C30" s="33"/>
      <c r="D30" s="40"/>
      <c r="E30" s="29"/>
      <c r="F30" s="29"/>
    </row>
    <row r="31" spans="1:6" x14ac:dyDescent="0.3">
      <c r="A31" s="33"/>
      <c r="B31" s="33"/>
      <c r="C31" s="33"/>
      <c r="D31" s="40"/>
      <c r="E31" s="29"/>
      <c r="F31" s="29"/>
    </row>
    <row r="32" spans="1:6" x14ac:dyDescent="0.3">
      <c r="A32" s="33"/>
      <c r="B32" s="33"/>
      <c r="C32" s="33"/>
      <c r="D32" s="40"/>
      <c r="E32" s="29"/>
      <c r="F32" s="29"/>
    </row>
    <row r="33" spans="1:6" x14ac:dyDescent="0.3">
      <c r="A33" s="33"/>
      <c r="B33" s="33"/>
      <c r="C33" s="33"/>
      <c r="D33" s="40"/>
      <c r="E33" s="29"/>
      <c r="F33" s="29"/>
    </row>
    <row r="34" spans="1:6" x14ac:dyDescent="0.3">
      <c r="A34" s="33"/>
      <c r="B34" s="33"/>
      <c r="C34" s="33"/>
      <c r="D34" s="40"/>
      <c r="E34" s="29"/>
      <c r="F34" s="29"/>
    </row>
    <row r="35" spans="1:6" x14ac:dyDescent="0.3">
      <c r="A35" s="33"/>
      <c r="B35" s="33"/>
      <c r="C35" s="33"/>
      <c r="D35" s="40"/>
      <c r="E35" s="29"/>
      <c r="F35" s="29"/>
    </row>
    <row r="36" spans="1:6" x14ac:dyDescent="0.3">
      <c r="A36" s="33"/>
      <c r="B36" s="33"/>
      <c r="C36" s="33"/>
      <c r="D36" s="40"/>
      <c r="E36" s="29"/>
      <c r="F36" s="29"/>
    </row>
    <row r="37" spans="1:6" x14ac:dyDescent="0.3">
      <c r="A37" s="33"/>
      <c r="B37" s="33"/>
      <c r="C37" s="33"/>
      <c r="D37" s="40"/>
      <c r="E37" s="29"/>
      <c r="F37" s="29"/>
    </row>
    <row r="38" spans="1:6" x14ac:dyDescent="0.3">
      <c r="A38" s="33"/>
      <c r="B38" s="33"/>
      <c r="C38" s="33"/>
      <c r="D38" s="40"/>
      <c r="E38" s="29"/>
      <c r="F38" s="29"/>
    </row>
    <row r="39" spans="1:6" x14ac:dyDescent="0.3">
      <c r="A39" s="33"/>
      <c r="B39" s="33"/>
      <c r="C39" s="33"/>
      <c r="D39" s="40"/>
      <c r="E39" s="29"/>
      <c r="F39" s="29"/>
    </row>
    <row r="40" spans="1:6" x14ac:dyDescent="0.3">
      <c r="A40" s="33"/>
      <c r="B40" s="33"/>
      <c r="C40" s="33"/>
      <c r="D40" s="40"/>
      <c r="E40" s="29"/>
      <c r="F40" s="29"/>
    </row>
    <row r="41" spans="1:6" x14ac:dyDescent="0.3">
      <c r="A41" s="33"/>
      <c r="B41" s="33"/>
      <c r="C41" s="33"/>
      <c r="D41" s="40"/>
      <c r="E41" s="29"/>
      <c r="F41" s="29"/>
    </row>
    <row r="42" spans="1:6" x14ac:dyDescent="0.3">
      <c r="A42" s="33" t="s">
        <v>265</v>
      </c>
      <c r="B42" s="33"/>
      <c r="C42" s="33"/>
      <c r="D42" s="41">
        <f>SUM(D4:D41)</f>
        <v>0</v>
      </c>
      <c r="E42" s="29"/>
      <c r="F42" s="29"/>
    </row>
  </sheetData>
  <sheetProtection sheet="1" objects="1" scenarios="1"/>
  <printOptions gridLines="1"/>
  <pageMargins left="0.7" right="0.7" top="0.75" bottom="0.75" header="0.3" footer="0.3"/>
  <pageSetup orientation="portrait" horizontalDpi="0" verticalDpi="0" r:id="rId1"/>
  <headerFooter>
    <oddHeader>&amp;CNOFA Organic Crop Cost of Production Project 2015</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0"/>
  <sheetViews>
    <sheetView zoomScaleNormal="100" workbookViewId="0"/>
  </sheetViews>
  <sheetFormatPr defaultRowHeight="14.4" x14ac:dyDescent="0.3"/>
  <cols>
    <col min="1" max="1" width="88.88671875" customWidth="1"/>
  </cols>
  <sheetData>
    <row r="1" spans="1:1" x14ac:dyDescent="0.3">
      <c r="A1" s="22" t="s">
        <v>482</v>
      </c>
    </row>
    <row r="2" spans="1:1" x14ac:dyDescent="0.3">
      <c r="A2" s="23"/>
    </row>
    <row r="3" spans="1:1" ht="57.6" x14ac:dyDescent="0.3">
      <c r="A3" s="25" t="s">
        <v>289</v>
      </c>
    </row>
    <row r="4" spans="1:1" x14ac:dyDescent="0.3">
      <c r="A4" s="23" t="s">
        <v>338</v>
      </c>
    </row>
    <row r="5" spans="1:1" ht="43.2" x14ac:dyDescent="0.3">
      <c r="A5" s="72" t="s">
        <v>290</v>
      </c>
    </row>
    <row r="6" spans="1:1" ht="28.8" x14ac:dyDescent="0.3">
      <c r="A6" s="25" t="s">
        <v>339</v>
      </c>
    </row>
    <row r="7" spans="1:1" ht="28.8" x14ac:dyDescent="0.3">
      <c r="A7" s="25" t="s">
        <v>291</v>
      </c>
    </row>
    <row r="8" spans="1:1" ht="28.8" x14ac:dyDescent="0.3">
      <c r="A8" s="25" t="s">
        <v>292</v>
      </c>
    </row>
    <row r="9" spans="1:1" ht="28.8" x14ac:dyDescent="0.3">
      <c r="A9" s="25" t="s">
        <v>335</v>
      </c>
    </row>
    <row r="10" spans="1:1" x14ac:dyDescent="0.3">
      <c r="A10" s="119" t="s">
        <v>348</v>
      </c>
    </row>
    <row r="11" spans="1:1" ht="15" customHeight="1" x14ac:dyDescent="0.3">
      <c r="A11" s="25" t="s">
        <v>293</v>
      </c>
    </row>
    <row r="12" spans="1:1" x14ac:dyDescent="0.3">
      <c r="A12" s="23" t="s">
        <v>294</v>
      </c>
    </row>
    <row r="13" spans="1:1" x14ac:dyDescent="0.3">
      <c r="A13" s="23" t="s">
        <v>295</v>
      </c>
    </row>
    <row r="14" spans="1:1" x14ac:dyDescent="0.3">
      <c r="A14" s="23" t="s">
        <v>296</v>
      </c>
    </row>
    <row r="15" spans="1:1" ht="28.8" x14ac:dyDescent="0.3">
      <c r="A15" s="25" t="s">
        <v>336</v>
      </c>
    </row>
    <row r="16" spans="1:1" ht="28.8" x14ac:dyDescent="0.3">
      <c r="A16" s="25" t="s">
        <v>337</v>
      </c>
    </row>
    <row r="17" spans="1:1" x14ac:dyDescent="0.3">
      <c r="A17" s="96"/>
    </row>
    <row r="18" spans="1:1" x14ac:dyDescent="0.3">
      <c r="A18" s="96"/>
    </row>
    <row r="19" spans="1:1" x14ac:dyDescent="0.3">
      <c r="A19" s="96"/>
    </row>
    <row r="20" spans="1:1" x14ac:dyDescent="0.3">
      <c r="A20" s="96"/>
    </row>
  </sheetData>
  <pageMargins left="0.7" right="0.7" top="0.75" bottom="0.75" header="0.3" footer="0.3"/>
  <pageSetup orientation="portrait" horizontalDpi="0" verticalDpi="0" r:id="rId1"/>
  <headerFooter>
    <oddHeader>&amp;CNOFA Organic Crop Cost of Production Workshop 2015</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zoomScaleNormal="100" workbookViewId="0">
      <selection activeCell="B1" sqref="B1"/>
    </sheetView>
  </sheetViews>
  <sheetFormatPr defaultRowHeight="14.4" x14ac:dyDescent="0.3"/>
  <cols>
    <col min="1" max="1" width="54.44140625" customWidth="1"/>
    <col min="2" max="2" width="9" customWidth="1"/>
    <col min="4" max="4" width="9.44140625" customWidth="1"/>
  </cols>
  <sheetData>
    <row r="1" spans="1:4" x14ac:dyDescent="0.3">
      <c r="A1" s="22" t="s">
        <v>483</v>
      </c>
      <c r="B1" s="23"/>
      <c r="C1" s="66"/>
      <c r="D1" s="67"/>
    </row>
    <row r="2" spans="1:4" x14ac:dyDescent="0.3">
      <c r="A2" s="23"/>
      <c r="B2" s="23"/>
      <c r="C2" s="23"/>
      <c r="D2" s="23"/>
    </row>
    <row r="3" spans="1:4" ht="72" x14ac:dyDescent="0.3">
      <c r="A3" s="25" t="s">
        <v>222</v>
      </c>
      <c r="B3" s="23"/>
      <c r="C3" s="23"/>
      <c r="D3" s="23"/>
    </row>
    <row r="4" spans="1:4" x14ac:dyDescent="0.3">
      <c r="A4" s="25"/>
      <c r="B4" s="23"/>
      <c r="C4" s="23"/>
      <c r="D4" s="23"/>
    </row>
    <row r="5" spans="1:4" x14ac:dyDescent="0.3">
      <c r="A5" s="23" t="s">
        <v>218</v>
      </c>
      <c r="B5" s="23"/>
      <c r="C5" s="23"/>
      <c r="D5" s="23"/>
    </row>
    <row r="6" spans="1:4" x14ac:dyDescent="0.3">
      <c r="A6" s="23" t="s">
        <v>352</v>
      </c>
      <c r="B6" s="23"/>
      <c r="C6" s="23"/>
      <c r="D6" s="23"/>
    </row>
    <row r="7" spans="1:4" x14ac:dyDescent="0.3">
      <c r="A7" s="23" t="s">
        <v>353</v>
      </c>
      <c r="B7" s="23"/>
      <c r="C7" s="23"/>
      <c r="D7" s="23"/>
    </row>
    <row r="8" spans="1:4" ht="28.8" x14ac:dyDescent="0.3">
      <c r="A8" s="25" t="s">
        <v>354</v>
      </c>
      <c r="B8" s="23"/>
      <c r="C8" s="23"/>
      <c r="D8" s="23"/>
    </row>
    <row r="9" spans="1:4" x14ac:dyDescent="0.3">
      <c r="A9" s="23" t="s">
        <v>355</v>
      </c>
      <c r="B9" s="23"/>
      <c r="C9" s="23"/>
      <c r="D9" s="23"/>
    </row>
    <row r="10" spans="1:4" x14ac:dyDescent="0.3">
      <c r="A10" s="23" t="s">
        <v>356</v>
      </c>
      <c r="B10" s="23"/>
      <c r="C10" s="23"/>
      <c r="D10" s="23"/>
    </row>
    <row r="11" spans="1:4" x14ac:dyDescent="0.3">
      <c r="A11" s="23" t="s">
        <v>363</v>
      </c>
      <c r="B11" s="23"/>
      <c r="C11" s="23"/>
      <c r="D11" s="23"/>
    </row>
    <row r="12" spans="1:4" x14ac:dyDescent="0.3">
      <c r="A12" s="23" t="s">
        <v>364</v>
      </c>
      <c r="B12" s="23"/>
      <c r="C12" s="23"/>
      <c r="D12" s="23"/>
    </row>
    <row r="13" spans="1:4" x14ac:dyDescent="0.3">
      <c r="A13" s="23" t="s">
        <v>357</v>
      </c>
      <c r="B13" s="23"/>
      <c r="C13" s="23"/>
      <c r="D13" s="23"/>
    </row>
    <row r="14" spans="1:4" x14ac:dyDescent="0.3">
      <c r="A14" s="23"/>
      <c r="B14" s="23"/>
      <c r="C14" s="23"/>
      <c r="D14" s="23"/>
    </row>
    <row r="15" spans="1:4" x14ac:dyDescent="0.3">
      <c r="A15" s="23" t="s">
        <v>349</v>
      </c>
      <c r="B15" s="122"/>
      <c r="C15" s="123"/>
      <c r="D15" s="122"/>
    </row>
    <row r="16" spans="1:4" x14ac:dyDescent="0.3">
      <c r="A16" s="23" t="s">
        <v>266</v>
      </c>
      <c r="B16" s="23"/>
      <c r="C16" s="23" t="s">
        <v>350</v>
      </c>
      <c r="D16" s="23" t="s">
        <v>351</v>
      </c>
    </row>
    <row r="17" spans="1:4" x14ac:dyDescent="0.3">
      <c r="A17" s="23" t="s">
        <v>223</v>
      </c>
      <c r="B17" s="121"/>
      <c r="C17" s="121"/>
      <c r="D17" s="121"/>
    </row>
    <row r="18" spans="1:4" x14ac:dyDescent="0.3">
      <c r="A18" s="23" t="s">
        <v>297</v>
      </c>
      <c r="B18" s="120"/>
      <c r="C18" s="120"/>
      <c r="D18" s="120"/>
    </row>
    <row r="19" spans="1:4" x14ac:dyDescent="0.3">
      <c r="A19" s="23" t="s">
        <v>224</v>
      </c>
      <c r="B19" s="121"/>
      <c r="C19" s="121"/>
      <c r="D19" s="121"/>
    </row>
    <row r="20" spans="1:4" x14ac:dyDescent="0.3">
      <c r="A20" s="23"/>
      <c r="B20" s="23"/>
      <c r="C20" s="23"/>
      <c r="D20" s="23"/>
    </row>
    <row r="21" spans="1:4" x14ac:dyDescent="0.3">
      <c r="A21" s="23" t="s">
        <v>227</v>
      </c>
      <c r="B21" s="23"/>
      <c r="C21" s="23"/>
      <c r="D21" s="23"/>
    </row>
    <row r="22" spans="1:4" x14ac:dyDescent="0.3">
      <c r="A22" s="23"/>
      <c r="B22" s="23"/>
      <c r="C22" s="23"/>
      <c r="D22" s="23"/>
    </row>
    <row r="23" spans="1:4" x14ac:dyDescent="0.3">
      <c r="A23" s="23" t="s">
        <v>229</v>
      </c>
      <c r="B23" s="73"/>
      <c r="C23" s="23"/>
      <c r="D23" s="23"/>
    </row>
    <row r="24" spans="1:4" x14ac:dyDescent="0.3">
      <c r="A24" s="23" t="s">
        <v>230</v>
      </c>
      <c r="B24" s="74"/>
      <c r="C24" s="23"/>
      <c r="D24" s="23"/>
    </row>
    <row r="25" spans="1:4" x14ac:dyDescent="0.3">
      <c r="A25" s="23" t="s">
        <v>231</v>
      </c>
      <c r="B25" s="73"/>
      <c r="C25" s="23"/>
      <c r="D25" s="23"/>
    </row>
    <row r="26" spans="1:4" x14ac:dyDescent="0.3">
      <c r="A26" s="23" t="s">
        <v>232</v>
      </c>
      <c r="B26" s="74"/>
      <c r="C26" s="23"/>
      <c r="D26" s="23"/>
    </row>
    <row r="27" spans="1:4" x14ac:dyDescent="0.3">
      <c r="A27" s="23" t="s">
        <v>228</v>
      </c>
      <c r="B27" s="73"/>
      <c r="C27" s="23"/>
      <c r="D27" s="23"/>
    </row>
    <row r="28" spans="1:4" x14ac:dyDescent="0.3">
      <c r="A28" s="23" t="s">
        <v>298</v>
      </c>
      <c r="B28" s="73"/>
      <c r="C28" s="23"/>
      <c r="D28" s="23"/>
    </row>
    <row r="29" spans="1:4" x14ac:dyDescent="0.3">
      <c r="A29" s="23" t="s">
        <v>360</v>
      </c>
      <c r="B29" s="74"/>
      <c r="C29" s="23"/>
      <c r="D29" s="23"/>
    </row>
    <row r="30" spans="1:4" x14ac:dyDescent="0.3">
      <c r="A30" s="23" t="s">
        <v>358</v>
      </c>
      <c r="B30" s="74"/>
      <c r="C30" s="23"/>
      <c r="D30" s="23"/>
    </row>
    <row r="31" spans="1:4" x14ac:dyDescent="0.3">
      <c r="A31" s="23" t="s">
        <v>359</v>
      </c>
      <c r="B31" s="74"/>
      <c r="C31" s="23"/>
      <c r="D31" s="23"/>
    </row>
    <row r="32" spans="1:4" x14ac:dyDescent="0.3">
      <c r="A32" s="23" t="s">
        <v>361</v>
      </c>
      <c r="B32" s="74"/>
      <c r="C32" s="23"/>
      <c r="D32" s="23"/>
    </row>
    <row r="33" spans="1:4" x14ac:dyDescent="0.3">
      <c r="A33" s="23" t="s">
        <v>362</v>
      </c>
      <c r="B33" s="74"/>
      <c r="C33" s="23"/>
      <c r="D33" s="23"/>
    </row>
    <row r="34" spans="1:4" x14ac:dyDescent="0.3">
      <c r="A34" s="23" t="s">
        <v>233</v>
      </c>
      <c r="B34" s="74"/>
      <c r="C34" s="23"/>
      <c r="D34" s="23"/>
    </row>
    <row r="35" spans="1:4" x14ac:dyDescent="0.3">
      <c r="A35" s="23" t="s">
        <v>299</v>
      </c>
      <c r="B35" s="74"/>
      <c r="C35" s="23"/>
      <c r="D35" s="23"/>
    </row>
    <row r="36" spans="1:4" x14ac:dyDescent="0.3">
      <c r="A36" s="23"/>
      <c r="B36" s="23"/>
      <c r="C36" s="23"/>
      <c r="D36" s="23"/>
    </row>
    <row r="37" spans="1:4" ht="28.8" x14ac:dyDescent="0.3">
      <c r="A37" s="25" t="s">
        <v>267</v>
      </c>
      <c r="B37" s="23"/>
      <c r="C37" s="23"/>
      <c r="D37" s="23"/>
    </row>
  </sheetData>
  <pageMargins left="0.7" right="0.7" top="0.75" bottom="0.75" header="0.3" footer="0.3"/>
  <pageSetup orientation="portrait" horizontalDpi="0" verticalDpi="0" r:id="rId1"/>
  <headerFooter>
    <oddHeader>&amp;CNOFA Organic Crop Cost of Production Project 2015</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4"/>
  <sheetViews>
    <sheetView zoomScaleNormal="100" workbookViewId="0"/>
  </sheetViews>
  <sheetFormatPr defaultRowHeight="14.4" x14ac:dyDescent="0.3"/>
  <cols>
    <col min="1" max="1" width="80.5546875" customWidth="1"/>
  </cols>
  <sheetData>
    <row r="1" spans="1:1" x14ac:dyDescent="0.3">
      <c r="A1" s="22" t="s">
        <v>472</v>
      </c>
    </row>
    <row r="2" spans="1:1" x14ac:dyDescent="0.3">
      <c r="A2" s="23"/>
    </row>
    <row r="3" spans="1:1" ht="43.2" x14ac:dyDescent="0.3">
      <c r="A3" s="25" t="s">
        <v>177</v>
      </c>
    </row>
    <row r="4" spans="1:1" ht="115.2" x14ac:dyDescent="0.3">
      <c r="A4" s="25" t="s">
        <v>268</v>
      </c>
    </row>
    <row r="5" spans="1:1" x14ac:dyDescent="0.3">
      <c r="A5" s="23"/>
    </row>
    <row r="6" spans="1:1" ht="72" x14ac:dyDescent="0.3">
      <c r="A6" s="25" t="s">
        <v>5</v>
      </c>
    </row>
    <row r="7" spans="1:1" ht="129.6" x14ac:dyDescent="0.3">
      <c r="A7" s="25" t="s">
        <v>179</v>
      </c>
    </row>
    <row r="8" spans="1:1" x14ac:dyDescent="0.3">
      <c r="A8" s="25" t="s">
        <v>178</v>
      </c>
    </row>
    <row r="9" spans="1:1" ht="72" x14ac:dyDescent="0.3">
      <c r="A9" s="25" t="s">
        <v>180</v>
      </c>
    </row>
    <row r="10" spans="1:1" ht="43.2" x14ac:dyDescent="0.3">
      <c r="A10" s="25" t="s">
        <v>6</v>
      </c>
    </row>
    <row r="11" spans="1:1" x14ac:dyDescent="0.3">
      <c r="A11" s="23"/>
    </row>
    <row r="12" spans="1:1" ht="115.2" x14ac:dyDescent="0.3">
      <c r="A12" s="25" t="s">
        <v>487</v>
      </c>
    </row>
    <row r="13" spans="1:1" x14ac:dyDescent="0.3">
      <c r="A13" s="23"/>
    </row>
    <row r="14" spans="1:1" x14ac:dyDescent="0.3">
      <c r="A14" s="25" t="s">
        <v>7</v>
      </c>
    </row>
  </sheetData>
  <pageMargins left="0.7" right="0.7" top="0.75" bottom="0.75" header="0.3" footer="0.3"/>
  <pageSetup orientation="portrait" horizontalDpi="0" verticalDpi="0" r:id="rId1"/>
  <headerFooter>
    <oddHeader>&amp;CNOFA Organic Crop Cost of Production Project</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8"/>
  <sheetViews>
    <sheetView zoomScaleNormal="100" workbookViewId="0">
      <selection activeCell="F1" sqref="F1"/>
    </sheetView>
  </sheetViews>
  <sheetFormatPr defaultColWidth="9.109375" defaultRowHeight="14.4" x14ac:dyDescent="0.3"/>
  <cols>
    <col min="1" max="1" width="27.88671875" style="30" customWidth="1"/>
    <col min="2" max="2" width="10.6640625" style="30" customWidth="1"/>
    <col min="3" max="3" width="2" style="30" customWidth="1"/>
    <col min="4" max="4" width="36" style="30" customWidth="1"/>
    <col min="5" max="16384" width="9.109375" style="30"/>
  </cols>
  <sheetData>
    <row r="1" spans="1:6" x14ac:dyDescent="0.3">
      <c r="A1" s="28" t="s">
        <v>417</v>
      </c>
      <c r="B1" s="29" t="s">
        <v>237</v>
      </c>
      <c r="C1" s="29"/>
      <c r="D1" s="33"/>
      <c r="E1" s="29"/>
      <c r="F1" s="134" t="s">
        <v>470</v>
      </c>
    </row>
    <row r="2" spans="1:6" x14ac:dyDescent="0.3">
      <c r="A2" s="29"/>
      <c r="B2" s="29" t="s">
        <v>418</v>
      </c>
      <c r="C2" s="29"/>
      <c r="D2" s="33"/>
      <c r="E2" s="29"/>
      <c r="F2" s="29"/>
    </row>
    <row r="3" spans="1:6" x14ac:dyDescent="0.3">
      <c r="A3" s="29"/>
      <c r="B3" s="29"/>
      <c r="C3" s="29"/>
      <c r="D3" s="29"/>
      <c r="E3" s="29"/>
      <c r="F3" s="29"/>
    </row>
    <row r="4" spans="1:6" x14ac:dyDescent="0.3">
      <c r="A4" s="130" t="s">
        <v>419</v>
      </c>
      <c r="B4" s="29"/>
      <c r="C4" s="29"/>
      <c r="D4" s="130" t="s">
        <v>420</v>
      </c>
      <c r="E4" s="29"/>
      <c r="F4" s="29"/>
    </row>
    <row r="5" spans="1:6" ht="28.8" x14ac:dyDescent="0.3">
      <c r="A5" s="131" t="s">
        <v>421</v>
      </c>
      <c r="B5" s="29"/>
      <c r="C5" s="29"/>
      <c r="D5" s="132" t="s">
        <v>440</v>
      </c>
      <c r="E5" s="133"/>
      <c r="F5" s="29"/>
    </row>
    <row r="6" spans="1:6" x14ac:dyDescent="0.3">
      <c r="A6" s="29" t="s">
        <v>422</v>
      </c>
      <c r="B6" s="33"/>
      <c r="C6" s="29"/>
      <c r="D6" s="29" t="s">
        <v>441</v>
      </c>
      <c r="E6" s="33"/>
      <c r="F6" s="29"/>
    </row>
    <row r="7" spans="1:6" x14ac:dyDescent="0.3">
      <c r="A7" s="29" t="s">
        <v>423</v>
      </c>
      <c r="B7" s="33"/>
      <c r="C7" s="29"/>
      <c r="D7" s="29" t="s">
        <v>442</v>
      </c>
      <c r="E7" s="33"/>
      <c r="F7" s="29"/>
    </row>
    <row r="8" spans="1:6" x14ac:dyDescent="0.3">
      <c r="A8" s="29" t="s">
        <v>424</v>
      </c>
      <c r="B8" s="33"/>
      <c r="C8" s="29"/>
      <c r="D8" s="29" t="s">
        <v>443</v>
      </c>
      <c r="E8" s="33"/>
      <c r="F8" s="29"/>
    </row>
    <row r="9" spans="1:6" x14ac:dyDescent="0.3">
      <c r="A9" s="29" t="s">
        <v>425</v>
      </c>
      <c r="B9" s="33"/>
      <c r="C9" s="29"/>
      <c r="D9" s="29" t="s">
        <v>81</v>
      </c>
      <c r="E9" s="33"/>
      <c r="F9" s="29"/>
    </row>
    <row r="10" spans="1:6" x14ac:dyDescent="0.3">
      <c r="A10" s="29" t="s">
        <v>426</v>
      </c>
      <c r="B10" s="33"/>
      <c r="C10" s="29"/>
      <c r="D10" s="29" t="s">
        <v>81</v>
      </c>
      <c r="E10" s="33"/>
      <c r="F10" s="29"/>
    </row>
    <row r="11" spans="1:6" x14ac:dyDescent="0.3">
      <c r="A11" s="29" t="s">
        <v>81</v>
      </c>
      <c r="B11" s="33"/>
      <c r="C11" s="29"/>
      <c r="D11" s="29"/>
      <c r="E11" s="29"/>
      <c r="F11" s="29"/>
    </row>
    <row r="12" spans="1:6" x14ac:dyDescent="0.3">
      <c r="A12" s="29" t="s">
        <v>427</v>
      </c>
      <c r="B12" s="35">
        <f>SUM(B5:B11)</f>
        <v>0</v>
      </c>
      <c r="C12" s="29"/>
      <c r="D12" s="29" t="s">
        <v>444</v>
      </c>
      <c r="E12" s="35">
        <f>SUM(E6:E10)</f>
        <v>0</v>
      </c>
      <c r="F12" s="29"/>
    </row>
    <row r="13" spans="1:6" x14ac:dyDescent="0.3">
      <c r="A13" s="29"/>
      <c r="B13" s="29"/>
      <c r="C13" s="29"/>
      <c r="D13" s="29"/>
      <c r="E13" s="29"/>
      <c r="F13" s="29"/>
    </row>
    <row r="14" spans="1:6" x14ac:dyDescent="0.3">
      <c r="A14" s="131" t="s">
        <v>428</v>
      </c>
      <c r="B14" s="133"/>
      <c r="C14" s="29"/>
      <c r="D14" s="131" t="s">
        <v>445</v>
      </c>
      <c r="E14" s="29"/>
      <c r="F14" s="29"/>
    </row>
    <row r="15" spans="1:6" x14ac:dyDescent="0.3">
      <c r="A15" s="29" t="s">
        <v>429</v>
      </c>
      <c r="B15" s="33"/>
      <c r="C15" s="29"/>
      <c r="D15" s="29" t="s">
        <v>446</v>
      </c>
      <c r="E15" s="33"/>
      <c r="F15" s="29"/>
    </row>
    <row r="16" spans="1:6" x14ac:dyDescent="0.3">
      <c r="A16" s="29" t="s">
        <v>430</v>
      </c>
      <c r="B16" s="33"/>
      <c r="C16" s="29"/>
      <c r="D16" s="29" t="s">
        <v>447</v>
      </c>
      <c r="E16" s="33"/>
      <c r="F16" s="29"/>
    </row>
    <row r="17" spans="1:6" x14ac:dyDescent="0.3">
      <c r="A17" s="29" t="s">
        <v>431</v>
      </c>
      <c r="B17" s="33"/>
      <c r="C17" s="29"/>
      <c r="D17" s="29" t="s">
        <v>81</v>
      </c>
      <c r="E17" s="33"/>
      <c r="F17" s="29"/>
    </row>
    <row r="18" spans="1:6" x14ac:dyDescent="0.3">
      <c r="A18" s="29" t="s">
        <v>454</v>
      </c>
      <c r="B18" s="33"/>
      <c r="C18" s="29"/>
      <c r="D18" s="29" t="s">
        <v>81</v>
      </c>
      <c r="E18" s="33"/>
      <c r="F18" s="29"/>
    </row>
    <row r="19" spans="1:6" x14ac:dyDescent="0.3">
      <c r="A19" s="29" t="s">
        <v>432</v>
      </c>
      <c r="B19" s="35">
        <f>SUM(B15:B18)</f>
        <v>0</v>
      </c>
      <c r="C19" s="29"/>
      <c r="D19" s="29" t="s">
        <v>448</v>
      </c>
      <c r="E19" s="35">
        <f>SUM(E15:E18)</f>
        <v>0</v>
      </c>
      <c r="F19" s="29"/>
    </row>
    <row r="20" spans="1:6" x14ac:dyDescent="0.3">
      <c r="A20" s="29"/>
      <c r="B20" s="29"/>
      <c r="C20" s="29"/>
      <c r="D20" s="29"/>
      <c r="E20" s="29"/>
      <c r="F20" s="29"/>
    </row>
    <row r="21" spans="1:6" x14ac:dyDescent="0.3">
      <c r="A21" s="131" t="s">
        <v>433</v>
      </c>
      <c r="B21" s="29"/>
      <c r="C21" s="29"/>
      <c r="D21" s="131" t="s">
        <v>449</v>
      </c>
      <c r="E21" s="29"/>
      <c r="F21" s="29"/>
    </row>
    <row r="22" spans="1:6" x14ac:dyDescent="0.3">
      <c r="A22" s="29" t="s">
        <v>434</v>
      </c>
      <c r="B22" s="33"/>
      <c r="C22" s="29"/>
      <c r="D22" s="29" t="s">
        <v>450</v>
      </c>
      <c r="E22" s="33"/>
      <c r="F22" s="29"/>
    </row>
    <row r="23" spans="1:6" x14ac:dyDescent="0.3">
      <c r="A23" s="29" t="s">
        <v>435</v>
      </c>
      <c r="B23" s="33"/>
      <c r="C23" s="29"/>
      <c r="D23" s="29" t="s">
        <v>451</v>
      </c>
      <c r="E23" s="33"/>
      <c r="F23" s="29"/>
    </row>
    <row r="24" spans="1:6" x14ac:dyDescent="0.3">
      <c r="A24" s="29" t="s">
        <v>436</v>
      </c>
      <c r="B24" s="33"/>
      <c r="C24" s="29"/>
      <c r="D24" s="29" t="s">
        <v>81</v>
      </c>
      <c r="E24" s="33"/>
      <c r="F24" s="29"/>
    </row>
    <row r="25" spans="1:6" x14ac:dyDescent="0.3">
      <c r="A25" s="29" t="s">
        <v>437</v>
      </c>
      <c r="B25" s="35">
        <f>SUM(B22:B24)</f>
        <v>0</v>
      </c>
      <c r="C25" s="29"/>
      <c r="D25" s="29" t="s">
        <v>452</v>
      </c>
      <c r="E25" s="35">
        <f>SUM(E22:E24)</f>
        <v>0</v>
      </c>
      <c r="F25" s="29"/>
    </row>
    <row r="26" spans="1:6" x14ac:dyDescent="0.3">
      <c r="A26" s="29"/>
      <c r="B26" s="29"/>
      <c r="C26" s="29"/>
      <c r="D26" s="29"/>
      <c r="E26" s="29"/>
      <c r="F26" s="29"/>
    </row>
    <row r="27" spans="1:6" x14ac:dyDescent="0.3">
      <c r="A27" s="28" t="s">
        <v>438</v>
      </c>
      <c r="B27" s="35">
        <f>SUM(B12,B19,B25)</f>
        <v>0</v>
      </c>
      <c r="C27" s="29"/>
      <c r="D27" s="28" t="s">
        <v>453</v>
      </c>
      <c r="E27" s="35">
        <f>SUM(E12,E19,E25)</f>
        <v>0</v>
      </c>
      <c r="F27" s="29"/>
    </row>
    <row r="28" spans="1:6" x14ac:dyDescent="0.3">
      <c r="A28" s="29"/>
      <c r="B28" s="29"/>
      <c r="C28" s="29"/>
      <c r="D28" s="29"/>
      <c r="E28" s="29"/>
      <c r="F28" s="29"/>
    </row>
    <row r="29" spans="1:6" x14ac:dyDescent="0.3">
      <c r="A29" s="28" t="s">
        <v>439</v>
      </c>
      <c r="B29" s="35">
        <f>B27-E27</f>
        <v>0</v>
      </c>
      <c r="C29" s="29"/>
      <c r="D29" s="29"/>
      <c r="E29" s="29"/>
      <c r="F29" s="29"/>
    </row>
    <row r="30" spans="1:6" x14ac:dyDescent="0.3">
      <c r="A30" s="29"/>
      <c r="B30" s="29"/>
      <c r="C30" s="29"/>
      <c r="D30" s="29"/>
      <c r="E30" s="29"/>
      <c r="F30" s="29"/>
    </row>
    <row r="31" spans="1:6" x14ac:dyDescent="0.3">
      <c r="A31" s="28" t="s">
        <v>263</v>
      </c>
      <c r="B31" s="29"/>
      <c r="C31" s="29"/>
      <c r="D31" s="29"/>
      <c r="E31" s="29"/>
      <c r="F31" s="29"/>
    </row>
    <row r="32" spans="1:6" x14ac:dyDescent="0.3">
      <c r="A32" s="29"/>
      <c r="B32" s="29"/>
      <c r="C32" s="29"/>
      <c r="D32" s="29"/>
      <c r="E32" s="29"/>
      <c r="F32" s="29"/>
    </row>
    <row r="33" spans="1:6" x14ac:dyDescent="0.3">
      <c r="A33" s="29"/>
      <c r="B33" s="29"/>
      <c r="C33" s="29"/>
      <c r="D33" s="29"/>
      <c r="E33" s="29"/>
      <c r="F33" s="29"/>
    </row>
    <row r="34" spans="1:6" x14ac:dyDescent="0.3">
      <c r="A34" s="29"/>
      <c r="B34" s="29"/>
      <c r="C34" s="29"/>
      <c r="D34" s="29"/>
      <c r="E34" s="29"/>
      <c r="F34" s="29"/>
    </row>
    <row r="35" spans="1:6" x14ac:dyDescent="0.3">
      <c r="A35" s="29"/>
      <c r="B35" s="29"/>
      <c r="C35" s="29"/>
      <c r="D35" s="29"/>
      <c r="E35" s="29"/>
      <c r="F35" s="29"/>
    </row>
    <row r="36" spans="1:6" x14ac:dyDescent="0.3">
      <c r="A36" s="29"/>
      <c r="B36" s="29"/>
      <c r="C36" s="29"/>
      <c r="D36" s="29"/>
      <c r="E36" s="29"/>
      <c r="F36" s="29"/>
    </row>
    <row r="37" spans="1:6" x14ac:dyDescent="0.3">
      <c r="A37" s="29"/>
      <c r="B37" s="29"/>
      <c r="C37" s="29"/>
      <c r="D37" s="29"/>
      <c r="E37" s="29"/>
      <c r="F37" s="29"/>
    </row>
    <row r="38" spans="1:6" x14ac:dyDescent="0.3">
      <c r="A38" s="29"/>
      <c r="B38" s="29"/>
      <c r="C38" s="29"/>
      <c r="D38" s="29"/>
      <c r="E38" s="29"/>
      <c r="F38" s="29"/>
    </row>
  </sheetData>
  <sheetProtection sheet="1" objects="1" scenarios="1"/>
  <pageMargins left="0.7" right="0.7" top="0.75" bottom="0.75" header="0.3" footer="0.3"/>
  <pageSetup scale="95" orientation="portrait" horizontalDpi="0" verticalDpi="0" r:id="rId1"/>
  <headerFooter>
    <oddHeader>&amp;CNOFA Organic Crop Cost of Production Project 2015</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7"/>
  <sheetViews>
    <sheetView zoomScaleNormal="100" workbookViewId="0">
      <selection activeCell="N1" sqref="N1"/>
    </sheetView>
  </sheetViews>
  <sheetFormatPr defaultColWidth="8.88671875" defaultRowHeight="14.4" x14ac:dyDescent="0.3"/>
  <cols>
    <col min="1" max="2" width="8.88671875" style="30"/>
    <col min="3" max="3" width="9.6640625" style="30" customWidth="1"/>
    <col min="4" max="4" width="10.6640625" style="30" customWidth="1"/>
    <col min="5" max="5" width="8.88671875" style="30"/>
    <col min="6" max="6" width="10.6640625" style="30" customWidth="1"/>
    <col min="7" max="7" width="8.88671875" style="30"/>
    <col min="8" max="8" width="11.6640625" style="30" customWidth="1"/>
    <col min="9" max="9" width="8.88671875" style="30" customWidth="1"/>
    <col min="10" max="10" width="11.88671875" style="30" customWidth="1"/>
    <col min="11" max="11" width="8.88671875" style="30"/>
    <col min="12" max="12" width="12.33203125" style="30" customWidth="1"/>
    <col min="13" max="13" width="8.88671875" style="30"/>
    <col min="14" max="14" width="13" style="30" customWidth="1"/>
    <col min="15" max="16384" width="8.88671875" style="30"/>
  </cols>
  <sheetData>
    <row r="1" spans="1:14" x14ac:dyDescent="0.3">
      <c r="A1" s="28" t="s">
        <v>9</v>
      </c>
      <c r="B1" s="29"/>
      <c r="C1" s="29"/>
      <c r="D1" s="29"/>
      <c r="E1" s="29"/>
      <c r="F1" s="29"/>
      <c r="G1" s="29"/>
      <c r="H1" s="29"/>
      <c r="I1" s="29"/>
      <c r="J1" s="134" t="s">
        <v>469</v>
      </c>
      <c r="K1" s="29"/>
      <c r="L1" s="29"/>
      <c r="M1" s="29"/>
      <c r="N1" s="29"/>
    </row>
    <row r="2" spans="1:14" x14ac:dyDescent="0.3">
      <c r="A2" s="29"/>
      <c r="B2" s="29"/>
      <c r="C2" s="29"/>
      <c r="D2" s="29"/>
      <c r="E2" s="29"/>
      <c r="F2" s="29"/>
      <c r="G2" s="29"/>
      <c r="H2" s="29"/>
      <c r="I2" s="29"/>
      <c r="J2" s="29"/>
      <c r="K2" s="29"/>
      <c r="L2" s="29"/>
      <c r="M2" s="29"/>
      <c r="N2" s="29"/>
    </row>
    <row r="3" spans="1:14" x14ac:dyDescent="0.3">
      <c r="A3" s="29" t="s">
        <v>242</v>
      </c>
      <c r="B3" s="29"/>
      <c r="C3" s="29"/>
      <c r="D3" s="29"/>
      <c r="E3" s="29"/>
      <c r="F3" s="29"/>
      <c r="G3" s="29"/>
      <c r="H3" s="29"/>
      <c r="I3" s="29"/>
      <c r="J3" s="29"/>
      <c r="K3" s="29"/>
      <c r="L3" s="29"/>
      <c r="M3" s="29"/>
      <c r="N3" s="29"/>
    </row>
    <row r="4" spans="1:14" x14ac:dyDescent="0.3">
      <c r="A4" s="29" t="s">
        <v>243</v>
      </c>
      <c r="B4" s="29"/>
      <c r="C4" s="29"/>
      <c r="D4" s="29"/>
      <c r="E4" s="29"/>
      <c r="F4" s="29"/>
      <c r="G4" s="29"/>
      <c r="H4" s="29"/>
      <c r="I4" s="29"/>
      <c r="J4" s="29"/>
      <c r="K4" s="29"/>
      <c r="L4" s="29"/>
      <c r="M4" s="29"/>
      <c r="N4" s="29"/>
    </row>
    <row r="5" spans="1:14" s="32" customFormat="1" x14ac:dyDescent="0.3">
      <c r="A5" s="31" t="s">
        <v>244</v>
      </c>
      <c r="B5" s="31"/>
      <c r="C5" s="31"/>
      <c r="D5" s="31"/>
      <c r="E5" s="31"/>
      <c r="F5" s="31"/>
      <c r="G5" s="31"/>
      <c r="H5" s="31"/>
      <c r="I5" s="31"/>
      <c r="J5" s="31"/>
      <c r="K5" s="29"/>
      <c r="L5" s="29"/>
      <c r="M5" s="29"/>
      <c r="N5" s="29"/>
    </row>
    <row r="6" spans="1:14" x14ac:dyDescent="0.3">
      <c r="A6" s="29" t="s">
        <v>245</v>
      </c>
      <c r="B6" s="29"/>
      <c r="C6" s="29"/>
      <c r="D6" s="29"/>
      <c r="E6" s="29"/>
      <c r="F6" s="29"/>
      <c r="G6" s="29"/>
      <c r="H6" s="29"/>
      <c r="I6" s="29"/>
      <c r="J6" s="29"/>
      <c r="K6" s="29"/>
      <c r="L6" s="29"/>
      <c r="M6" s="29"/>
      <c r="N6" s="29"/>
    </row>
    <row r="7" spans="1:14" x14ac:dyDescent="0.3">
      <c r="A7" s="29" t="s">
        <v>340</v>
      </c>
      <c r="B7" s="29"/>
      <c r="C7" s="29"/>
      <c r="D7" s="29"/>
      <c r="E7" s="29"/>
      <c r="F7" s="29"/>
      <c r="G7" s="29"/>
      <c r="H7" s="29"/>
      <c r="I7" s="29"/>
      <c r="J7" s="29"/>
      <c r="K7" s="29"/>
      <c r="L7" s="29"/>
      <c r="M7" s="29"/>
      <c r="N7" s="29"/>
    </row>
    <row r="8" spans="1:14" x14ac:dyDescent="0.3">
      <c r="A8" s="29" t="s">
        <v>341</v>
      </c>
      <c r="B8" s="29"/>
      <c r="C8" s="29"/>
      <c r="D8" s="29"/>
      <c r="E8" s="29"/>
      <c r="F8" s="29"/>
      <c r="G8" s="29"/>
      <c r="H8" s="29"/>
      <c r="I8" s="29"/>
      <c r="J8" s="29"/>
      <c r="K8" s="29"/>
      <c r="L8" s="29"/>
      <c r="M8" s="29"/>
      <c r="N8" s="29"/>
    </row>
    <row r="9" spans="1:14" x14ac:dyDescent="0.3">
      <c r="A9" s="29" t="s">
        <v>246</v>
      </c>
      <c r="B9" s="29"/>
      <c r="C9" s="29"/>
      <c r="D9" s="29"/>
      <c r="E9" s="29"/>
      <c r="F9" s="29"/>
      <c r="G9" s="29"/>
      <c r="H9" s="29"/>
      <c r="I9" s="29"/>
      <c r="J9" s="29"/>
      <c r="K9" s="29"/>
      <c r="L9" s="29"/>
      <c r="M9" s="29"/>
      <c r="N9" s="29"/>
    </row>
    <row r="10" spans="1:14" x14ac:dyDescent="0.3">
      <c r="A10" s="29" t="s">
        <v>247</v>
      </c>
      <c r="B10" s="29"/>
      <c r="C10" s="29"/>
      <c r="D10" s="29"/>
      <c r="E10" s="29"/>
      <c r="F10" s="29"/>
      <c r="G10" s="29"/>
      <c r="H10" s="29"/>
      <c r="I10" s="29"/>
      <c r="J10" s="29"/>
      <c r="K10" s="29"/>
      <c r="L10" s="29"/>
      <c r="M10" s="29"/>
      <c r="N10" s="29"/>
    </row>
    <row r="11" spans="1:14" x14ac:dyDescent="0.3">
      <c r="A11" s="29" t="s">
        <v>248</v>
      </c>
      <c r="B11" s="29"/>
      <c r="C11" s="29"/>
      <c r="D11" s="29"/>
      <c r="E11" s="29"/>
      <c r="F11" s="29"/>
      <c r="G11" s="29"/>
      <c r="H11" s="29"/>
      <c r="I11" s="29"/>
      <c r="J11" s="29"/>
      <c r="K11" s="29"/>
      <c r="L11" s="29"/>
      <c r="M11" s="29"/>
      <c r="N11" s="29"/>
    </row>
    <row r="12" spans="1:14" x14ac:dyDescent="0.3">
      <c r="A12" s="29" t="s">
        <v>269</v>
      </c>
      <c r="B12" s="29"/>
      <c r="C12" s="29"/>
      <c r="D12" s="29"/>
      <c r="E12" s="29"/>
      <c r="F12" s="29"/>
      <c r="G12" s="29"/>
      <c r="H12" s="29"/>
      <c r="I12" s="29"/>
      <c r="J12" s="29"/>
      <c r="K12" s="29"/>
      <c r="L12" s="29"/>
      <c r="M12" s="29"/>
      <c r="N12" s="29"/>
    </row>
    <row r="13" spans="1:14" x14ac:dyDescent="0.3">
      <c r="A13" s="29" t="s">
        <v>249</v>
      </c>
      <c r="B13" s="29"/>
      <c r="C13" s="29"/>
      <c r="D13" s="29"/>
      <c r="E13" s="29"/>
      <c r="F13" s="29"/>
      <c r="G13" s="29"/>
      <c r="H13" s="29"/>
      <c r="I13" s="29"/>
      <c r="J13" s="29"/>
      <c r="K13" s="29"/>
      <c r="L13" s="29"/>
      <c r="M13" s="29"/>
      <c r="N13" s="29"/>
    </row>
    <row r="14" spans="1:14" x14ac:dyDescent="0.3">
      <c r="A14" s="29" t="s">
        <v>342</v>
      </c>
      <c r="B14" s="29"/>
      <c r="C14" s="29"/>
      <c r="D14" s="29"/>
      <c r="E14" s="29"/>
      <c r="F14" s="29"/>
      <c r="G14" s="29"/>
      <c r="H14" s="29"/>
      <c r="I14" s="29"/>
      <c r="J14" s="29"/>
      <c r="K14" s="29"/>
      <c r="L14" s="29"/>
      <c r="M14" s="29"/>
      <c r="N14" s="29"/>
    </row>
    <row r="15" spans="1:14" x14ac:dyDescent="0.3">
      <c r="A15" s="29" t="s">
        <v>10</v>
      </c>
      <c r="B15" s="29"/>
      <c r="C15" s="29"/>
      <c r="D15" s="29"/>
      <c r="E15" s="29"/>
      <c r="F15" s="29"/>
      <c r="G15" s="29"/>
      <c r="H15" s="29"/>
      <c r="I15" s="29"/>
      <c r="J15" s="29"/>
      <c r="K15" s="29"/>
      <c r="L15" s="29"/>
      <c r="M15" s="29"/>
      <c r="N15" s="29"/>
    </row>
    <row r="16" spans="1:14" x14ac:dyDescent="0.3">
      <c r="A16" s="29"/>
      <c r="B16" s="29"/>
      <c r="C16" s="29"/>
      <c r="D16" s="29"/>
      <c r="E16" s="29"/>
      <c r="F16" s="29"/>
      <c r="G16" s="29"/>
      <c r="H16" s="29"/>
      <c r="I16" s="29"/>
      <c r="J16" s="29"/>
      <c r="K16" s="29"/>
      <c r="L16" s="29"/>
      <c r="M16" s="29"/>
      <c r="N16" s="29"/>
    </row>
    <row r="17" spans="1:14" x14ac:dyDescent="0.3">
      <c r="A17" s="29" t="s">
        <v>465</v>
      </c>
      <c r="B17" s="29"/>
      <c r="C17" s="29"/>
      <c r="D17" s="29"/>
      <c r="E17" s="29"/>
      <c r="F17" s="29"/>
      <c r="G17" s="29"/>
      <c r="H17" s="29"/>
      <c r="I17" s="29"/>
      <c r="J17" s="29"/>
      <c r="K17" s="29"/>
      <c r="L17" s="29"/>
      <c r="M17" s="29"/>
      <c r="N17" s="29"/>
    </row>
    <row r="18" spans="1:14" x14ac:dyDescent="0.3">
      <c r="A18" s="29" t="s">
        <v>11</v>
      </c>
      <c r="B18" s="29"/>
      <c r="C18" s="29"/>
      <c r="D18" s="29"/>
      <c r="E18" s="29"/>
      <c r="F18" s="29"/>
      <c r="G18" s="29"/>
      <c r="H18" s="29"/>
      <c r="I18" s="29"/>
      <c r="J18" s="29"/>
      <c r="K18" s="29"/>
      <c r="L18" s="29"/>
      <c r="M18" s="29"/>
      <c r="N18" s="29"/>
    </row>
    <row r="19" spans="1:14" x14ac:dyDescent="0.3">
      <c r="A19" s="29" t="s">
        <v>343</v>
      </c>
      <c r="B19" s="29"/>
      <c r="C19" s="29"/>
      <c r="D19" s="29"/>
      <c r="E19" s="29"/>
      <c r="F19" s="29"/>
      <c r="G19" s="29"/>
      <c r="H19" s="29"/>
      <c r="I19" s="29"/>
      <c r="J19" s="29"/>
      <c r="K19" s="29"/>
      <c r="L19" s="29"/>
      <c r="M19" s="29"/>
      <c r="N19" s="29"/>
    </row>
    <row r="20" spans="1:14" x14ac:dyDescent="0.3">
      <c r="A20" s="29" t="s">
        <v>250</v>
      </c>
      <c r="B20" s="29"/>
      <c r="C20" s="29"/>
      <c r="D20" s="29"/>
      <c r="E20" s="29"/>
      <c r="F20" s="29"/>
      <c r="G20" s="29"/>
      <c r="H20" s="29"/>
      <c r="I20" s="29"/>
      <c r="J20" s="29"/>
      <c r="K20" s="29"/>
      <c r="L20" s="29"/>
      <c r="M20" s="29"/>
      <c r="N20" s="29"/>
    </row>
    <row r="21" spans="1:14" x14ac:dyDescent="0.3">
      <c r="A21" s="29"/>
      <c r="B21" s="29"/>
      <c r="C21" s="29"/>
      <c r="D21" s="29"/>
      <c r="E21" s="29"/>
      <c r="F21" s="29"/>
      <c r="G21" s="29"/>
      <c r="H21" s="29"/>
      <c r="I21" s="29"/>
      <c r="J21" s="29"/>
      <c r="K21" s="29"/>
      <c r="L21" s="29"/>
      <c r="M21" s="29"/>
      <c r="N21" s="29"/>
    </row>
    <row r="22" spans="1:14" x14ac:dyDescent="0.3">
      <c r="A22" s="29" t="s">
        <v>12</v>
      </c>
      <c r="B22" s="29"/>
      <c r="C22" s="29"/>
      <c r="D22" s="29"/>
      <c r="E22" s="29"/>
      <c r="F22" s="29"/>
      <c r="G22" s="29"/>
      <c r="H22" s="29"/>
      <c r="I22" s="29"/>
      <c r="J22" s="29"/>
      <c r="K22" s="29"/>
      <c r="L22" s="29"/>
      <c r="M22" s="29"/>
      <c r="N22" s="29"/>
    </row>
    <row r="23" spans="1:14" x14ac:dyDescent="0.3">
      <c r="A23" s="29" t="s">
        <v>466</v>
      </c>
      <c r="B23" s="29"/>
      <c r="C23" s="29"/>
      <c r="D23" s="29"/>
      <c r="E23" s="29"/>
      <c r="F23" s="29"/>
      <c r="G23" s="29"/>
      <c r="H23" s="29"/>
      <c r="I23" s="29"/>
      <c r="J23" s="29"/>
      <c r="K23" s="29"/>
      <c r="L23" s="29"/>
      <c r="M23" s="29"/>
      <c r="N23" s="29"/>
    </row>
    <row r="24" spans="1:14" x14ac:dyDescent="0.3">
      <c r="A24" s="29" t="s">
        <v>13</v>
      </c>
      <c r="B24" s="29"/>
      <c r="C24" s="29"/>
      <c r="D24" s="29"/>
      <c r="E24" s="29"/>
      <c r="F24" s="29"/>
      <c r="G24" s="29"/>
      <c r="H24" s="29"/>
      <c r="I24" s="29"/>
      <c r="J24" s="29"/>
      <c r="K24" s="29"/>
      <c r="L24" s="29"/>
      <c r="M24" s="29"/>
      <c r="N24" s="29"/>
    </row>
    <row r="25" spans="1:14" x14ac:dyDescent="0.3">
      <c r="A25" s="29"/>
      <c r="B25" s="29"/>
      <c r="C25" s="29"/>
      <c r="D25" s="29"/>
      <c r="E25" s="29"/>
      <c r="F25" s="29"/>
      <c r="G25" s="29"/>
      <c r="H25" s="29"/>
      <c r="I25" s="29"/>
      <c r="J25" s="29"/>
      <c r="K25" s="29"/>
      <c r="L25" s="29"/>
      <c r="M25" s="29"/>
      <c r="N25" s="29"/>
    </row>
    <row r="26" spans="1:14" x14ac:dyDescent="0.3">
      <c r="A26" s="29" t="s">
        <v>251</v>
      </c>
      <c r="B26" s="29"/>
      <c r="C26" s="29"/>
      <c r="D26" s="29"/>
      <c r="E26" s="29"/>
      <c r="F26" s="29"/>
      <c r="G26" s="29"/>
      <c r="H26" s="29"/>
      <c r="I26" s="29"/>
      <c r="J26" s="29"/>
      <c r="K26" s="29"/>
      <c r="L26" s="29"/>
      <c r="M26" s="29"/>
      <c r="N26" s="29"/>
    </row>
    <row r="27" spans="1:14" x14ac:dyDescent="0.3">
      <c r="A27" s="29" t="s">
        <v>252</v>
      </c>
      <c r="B27" s="29"/>
      <c r="C27" s="29"/>
      <c r="D27" s="29"/>
      <c r="E27" s="29"/>
      <c r="F27" s="29"/>
      <c r="G27" s="29"/>
      <c r="H27" s="29"/>
      <c r="I27" s="29"/>
      <c r="J27" s="29"/>
      <c r="K27" s="29"/>
      <c r="L27" s="29"/>
      <c r="M27" s="29"/>
      <c r="N27" s="29"/>
    </row>
    <row r="28" spans="1:14" x14ac:dyDescent="0.3">
      <c r="A28" s="29" t="s">
        <v>253</v>
      </c>
      <c r="B28" s="29"/>
      <c r="C28" s="29"/>
      <c r="D28" s="29"/>
      <c r="E28" s="29"/>
      <c r="F28" s="29"/>
      <c r="G28" s="29"/>
      <c r="H28" s="29"/>
      <c r="I28" s="29"/>
      <c r="J28" s="29"/>
      <c r="K28" s="29"/>
      <c r="L28" s="29"/>
      <c r="M28" s="29"/>
      <c r="N28" s="29"/>
    </row>
    <row r="29" spans="1:14" x14ac:dyDescent="0.3">
      <c r="A29" s="29" t="s">
        <v>254</v>
      </c>
      <c r="B29" s="29"/>
      <c r="C29" s="29"/>
      <c r="D29" s="29"/>
      <c r="E29" s="29"/>
      <c r="F29" s="29"/>
      <c r="G29" s="29"/>
      <c r="H29" s="29"/>
      <c r="I29" s="29"/>
      <c r="J29" s="29"/>
      <c r="K29" s="29"/>
      <c r="L29" s="29"/>
      <c r="M29" s="29"/>
      <c r="N29" s="29"/>
    </row>
    <row r="30" spans="1:14" x14ac:dyDescent="0.3">
      <c r="A30" s="29" t="s">
        <v>255</v>
      </c>
      <c r="B30" s="29"/>
      <c r="C30" s="29"/>
      <c r="D30" s="29"/>
      <c r="E30" s="29"/>
      <c r="F30" s="29"/>
      <c r="G30" s="29"/>
      <c r="H30" s="29"/>
      <c r="I30" s="29"/>
      <c r="J30" s="29"/>
      <c r="K30" s="29"/>
      <c r="L30" s="29"/>
      <c r="M30" s="29"/>
      <c r="N30" s="29"/>
    </row>
    <row r="31" spans="1:14" x14ac:dyDescent="0.3">
      <c r="A31" s="29"/>
      <c r="B31" s="29"/>
      <c r="C31" s="29"/>
      <c r="D31" s="29"/>
      <c r="E31" s="29"/>
      <c r="F31" s="29"/>
      <c r="G31" s="29"/>
      <c r="H31" s="29"/>
      <c r="I31" s="29"/>
      <c r="J31" s="29"/>
      <c r="K31" s="29"/>
      <c r="L31" s="29"/>
      <c r="M31" s="29"/>
      <c r="N31" s="29"/>
    </row>
    <row r="32" spans="1:14" x14ac:dyDescent="0.3">
      <c r="A32" s="29" t="s">
        <v>14</v>
      </c>
      <c r="B32" s="29"/>
      <c r="C32" s="29"/>
      <c r="D32" s="29"/>
      <c r="E32" s="29"/>
      <c r="F32" s="29"/>
      <c r="G32" s="29"/>
      <c r="H32" s="29"/>
      <c r="I32" s="29"/>
      <c r="J32" s="29"/>
      <c r="K32" s="29"/>
      <c r="L32" s="29"/>
      <c r="M32" s="29"/>
      <c r="N32" s="29"/>
    </row>
    <row r="33" spans="1:14" x14ac:dyDescent="0.3">
      <c r="A33" s="29"/>
      <c r="B33" s="29"/>
      <c r="C33" s="29"/>
      <c r="D33" s="29"/>
      <c r="E33" s="29"/>
      <c r="F33" s="29"/>
      <c r="G33" s="29"/>
      <c r="H33" s="29"/>
      <c r="I33" s="29"/>
      <c r="J33" s="29"/>
      <c r="K33" s="29"/>
      <c r="L33" s="29"/>
      <c r="M33" s="29"/>
      <c r="N33" s="29"/>
    </row>
    <row r="34" spans="1:14" x14ac:dyDescent="0.3">
      <c r="A34" s="29"/>
      <c r="B34" s="29"/>
      <c r="C34" s="29"/>
      <c r="D34" s="29" t="s">
        <v>256</v>
      </c>
      <c r="E34" s="29"/>
      <c r="F34" s="29" t="s">
        <v>257</v>
      </c>
      <c r="G34" s="29"/>
      <c r="H34" s="29" t="s">
        <v>258</v>
      </c>
      <c r="I34" s="29"/>
      <c r="J34" s="29" t="s">
        <v>259</v>
      </c>
      <c r="K34" s="29"/>
      <c r="L34" s="29" t="s">
        <v>540</v>
      </c>
      <c r="M34" s="29"/>
      <c r="N34" s="29" t="s">
        <v>541</v>
      </c>
    </row>
    <row r="35" spans="1:14" x14ac:dyDescent="0.3">
      <c r="A35" s="29"/>
      <c r="B35" s="29"/>
      <c r="C35" s="29" t="s">
        <v>260</v>
      </c>
      <c r="D35" s="153"/>
      <c r="E35" s="154"/>
      <c r="F35" s="153"/>
      <c r="G35" s="154"/>
      <c r="H35" s="153"/>
      <c r="I35" s="154"/>
      <c r="J35" s="153"/>
      <c r="K35" s="154"/>
      <c r="L35" s="153"/>
      <c r="M35" s="154"/>
      <c r="N35" s="153"/>
    </row>
    <row r="36" spans="1:14" x14ac:dyDescent="0.3">
      <c r="A36" s="29" t="s">
        <v>477</v>
      </c>
      <c r="B36" s="29"/>
      <c r="C36" s="29"/>
      <c r="D36" s="33"/>
      <c r="E36" s="29"/>
      <c r="F36" s="33"/>
      <c r="G36" s="29"/>
      <c r="H36" s="33"/>
      <c r="I36" s="29"/>
      <c r="J36" s="33"/>
      <c r="K36" s="29"/>
      <c r="L36" s="33"/>
      <c r="M36" s="29"/>
      <c r="N36" s="33"/>
    </row>
    <row r="37" spans="1:14" x14ac:dyDescent="0.3">
      <c r="A37" s="29" t="s">
        <v>18</v>
      </c>
      <c r="B37" s="29"/>
      <c r="C37" s="29"/>
      <c r="D37" s="33"/>
      <c r="E37" s="29"/>
      <c r="F37" s="33"/>
      <c r="G37" s="29"/>
      <c r="H37" s="33"/>
      <c r="I37" s="29"/>
      <c r="J37" s="33"/>
      <c r="K37" s="29"/>
      <c r="L37" s="33"/>
      <c r="M37" s="29"/>
      <c r="N37" s="33"/>
    </row>
    <row r="38" spans="1:14" x14ac:dyDescent="0.3">
      <c r="A38" s="29" t="s">
        <v>15</v>
      </c>
      <c r="B38" s="29"/>
      <c r="C38" s="29"/>
      <c r="D38" s="35">
        <f>(D36-D37)/10</f>
        <v>0</v>
      </c>
      <c r="E38" s="29"/>
      <c r="F38" s="35">
        <f>(F36-F37)/10</f>
        <v>0</v>
      </c>
      <c r="G38" s="29"/>
      <c r="H38" s="35">
        <f>(H36-H37)/10</f>
        <v>0</v>
      </c>
      <c r="I38" s="29"/>
      <c r="J38" s="35">
        <f>(J36-J37)/10</f>
        <v>0</v>
      </c>
      <c r="K38" s="29"/>
      <c r="L38" s="35">
        <f>(L36-L37)/10</f>
        <v>0</v>
      </c>
      <c r="M38" s="29"/>
      <c r="N38" s="35">
        <f>(N36-N37)/10</f>
        <v>0</v>
      </c>
    </row>
    <row r="39" spans="1:14" x14ac:dyDescent="0.3">
      <c r="A39" s="29" t="s">
        <v>16</v>
      </c>
      <c r="B39" s="29"/>
      <c r="C39" s="29"/>
      <c r="D39" s="33"/>
      <c r="E39" s="29"/>
      <c r="F39" s="33"/>
      <c r="G39" s="29"/>
      <c r="H39" s="33"/>
      <c r="I39" s="29"/>
      <c r="J39" s="33"/>
      <c r="K39" s="29"/>
      <c r="L39" s="33"/>
      <c r="M39" s="29"/>
      <c r="N39" s="33"/>
    </row>
    <row r="40" spans="1:14" x14ac:dyDescent="0.3">
      <c r="A40" s="29" t="s">
        <v>17</v>
      </c>
      <c r="B40" s="29"/>
      <c r="C40" s="29"/>
      <c r="D40" s="33"/>
      <c r="E40" s="29"/>
      <c r="F40" s="33"/>
      <c r="G40" s="29"/>
      <c r="H40" s="33"/>
      <c r="I40" s="29"/>
      <c r="J40" s="33"/>
      <c r="K40" s="29"/>
      <c r="L40" s="33"/>
      <c r="M40" s="29"/>
      <c r="N40" s="33"/>
    </row>
    <row r="41" spans="1:14" x14ac:dyDescent="0.3">
      <c r="A41" s="29" t="s">
        <v>261</v>
      </c>
      <c r="B41" s="29"/>
      <c r="C41" s="29"/>
      <c r="D41" s="33"/>
      <c r="E41" s="29"/>
      <c r="F41" s="33"/>
      <c r="G41" s="29"/>
      <c r="H41" s="33"/>
      <c r="I41" s="29"/>
      <c r="J41" s="33"/>
      <c r="K41" s="29"/>
      <c r="L41" s="33"/>
      <c r="M41" s="29"/>
      <c r="N41" s="33"/>
    </row>
    <row r="42" spans="1:14" x14ac:dyDescent="0.3">
      <c r="A42" s="29" t="s">
        <v>19</v>
      </c>
      <c r="B42" s="29"/>
      <c r="C42" s="29"/>
      <c r="D42" s="35">
        <f>SUM(D38:D41)</f>
        <v>0</v>
      </c>
      <c r="E42" s="29"/>
      <c r="F42" s="35">
        <f>SUM(F38:F41)</f>
        <v>0</v>
      </c>
      <c r="G42" s="29"/>
      <c r="H42" s="35">
        <f>SUM(H38:H41)</f>
        <v>0</v>
      </c>
      <c r="I42" s="29"/>
      <c r="J42" s="35">
        <f>SUM(J38:J41)</f>
        <v>0</v>
      </c>
      <c r="K42" s="29"/>
      <c r="L42" s="35">
        <f>SUM(L38:L41)</f>
        <v>0</v>
      </c>
      <c r="M42" s="29"/>
      <c r="N42" s="35">
        <f>SUM(N38:N41)</f>
        <v>0</v>
      </c>
    </row>
    <row r="43" spans="1:14" x14ac:dyDescent="0.3">
      <c r="A43" s="29"/>
      <c r="B43" s="29"/>
      <c r="C43" s="29"/>
      <c r="D43" s="29"/>
      <c r="E43" s="29"/>
      <c r="F43" s="29"/>
      <c r="G43" s="29"/>
      <c r="H43" s="29"/>
      <c r="I43" s="29"/>
      <c r="J43" s="29"/>
      <c r="K43" s="29"/>
      <c r="L43" s="29"/>
      <c r="M43" s="29"/>
      <c r="N43" s="29"/>
    </row>
    <row r="44" spans="1:14" x14ac:dyDescent="0.3">
      <c r="A44" s="29" t="s">
        <v>20</v>
      </c>
      <c r="B44" s="29"/>
      <c r="C44" s="29"/>
      <c r="D44" s="33"/>
      <c r="E44" s="29"/>
      <c r="F44" s="33"/>
      <c r="G44" s="29"/>
      <c r="H44" s="33"/>
      <c r="I44" s="29"/>
      <c r="J44" s="33"/>
      <c r="K44" s="29"/>
      <c r="L44" s="33"/>
      <c r="M44" s="29"/>
      <c r="N44" s="33"/>
    </row>
    <row r="45" spans="1:14" x14ac:dyDescent="0.3">
      <c r="A45" s="29" t="s">
        <v>21</v>
      </c>
      <c r="B45" s="29"/>
      <c r="C45" s="29"/>
      <c r="D45" s="141" t="str">
        <f>IF(D44&gt;0,D42/D44,"")</f>
        <v/>
      </c>
      <c r="E45" s="29"/>
      <c r="F45" s="141" t="str">
        <f>IF(F44&gt;0,F42/F44,"")</f>
        <v/>
      </c>
      <c r="G45" s="29"/>
      <c r="H45" s="141" t="str">
        <f>IF(H44&gt;0,H42/H44,"")</f>
        <v/>
      </c>
      <c r="I45" s="29"/>
      <c r="J45" s="141" t="str">
        <f>IF(J44&gt;0,J42/J44,"")</f>
        <v/>
      </c>
      <c r="K45" s="29"/>
      <c r="L45" s="141" t="str">
        <f>IF(L44&gt;0,L42/L44,"")</f>
        <v/>
      </c>
      <c r="M45" s="29"/>
      <c r="N45" s="141" t="str">
        <f>IF(N44&gt;0,N42/N44,"")</f>
        <v/>
      </c>
    </row>
    <row r="46" spans="1:14" x14ac:dyDescent="0.3">
      <c r="A46" s="29"/>
      <c r="B46" s="29"/>
      <c r="C46" s="29"/>
      <c r="D46" s="29"/>
      <c r="E46" s="29"/>
      <c r="F46" s="29"/>
      <c r="G46" s="29"/>
      <c r="H46" s="29"/>
      <c r="I46" s="29"/>
      <c r="J46" s="29"/>
      <c r="K46" s="29"/>
      <c r="L46" s="29"/>
      <c r="M46" s="29"/>
      <c r="N46" s="29"/>
    </row>
    <row r="47" spans="1:14" x14ac:dyDescent="0.3">
      <c r="A47" s="29" t="s">
        <v>22</v>
      </c>
      <c r="B47" s="29"/>
      <c r="C47" s="29"/>
      <c r="D47" s="29"/>
      <c r="E47" s="29"/>
      <c r="F47" s="29"/>
      <c r="G47" s="29"/>
      <c r="H47" s="29"/>
      <c r="I47" s="29"/>
      <c r="J47" s="29"/>
      <c r="K47" s="29"/>
      <c r="L47" s="29"/>
      <c r="M47" s="29"/>
      <c r="N47" s="29"/>
    </row>
  </sheetData>
  <sheetProtection sheet="1" objects="1" scenarios="1"/>
  <pageMargins left="0.7" right="0.7" top="0.75" bottom="0.75" header="0.3" footer="0.3"/>
  <pageSetup scale="91" orientation="portrait" horizontalDpi="4294967293" verticalDpi="0" r:id="rId1"/>
  <headerFooter>
    <oddHeader>&amp;CNOFA Organic Crop Cost of Production 2015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8"/>
  <sheetViews>
    <sheetView zoomScaleNormal="100" workbookViewId="0"/>
  </sheetViews>
  <sheetFormatPr defaultRowHeight="14.4" x14ac:dyDescent="0.3"/>
  <cols>
    <col min="1" max="1" width="86.109375" customWidth="1"/>
  </cols>
  <sheetData>
    <row r="1" spans="1:1" x14ac:dyDescent="0.3">
      <c r="A1" s="22" t="s">
        <v>471</v>
      </c>
    </row>
    <row r="2" spans="1:1" x14ac:dyDescent="0.3">
      <c r="A2" s="23"/>
    </row>
    <row r="3" spans="1:1" ht="57.6" x14ac:dyDescent="0.3">
      <c r="A3" s="25" t="s">
        <v>23</v>
      </c>
    </row>
    <row r="4" spans="1:1" ht="129.6" x14ac:dyDescent="0.3">
      <c r="A4" s="25" t="s">
        <v>270</v>
      </c>
    </row>
    <row r="5" spans="1:1" x14ac:dyDescent="0.3">
      <c r="A5" s="25"/>
    </row>
    <row r="6" spans="1:1" ht="144" x14ac:dyDescent="0.3">
      <c r="A6" s="25" t="s">
        <v>271</v>
      </c>
    </row>
    <row r="7" spans="1:1" x14ac:dyDescent="0.3">
      <c r="A7" s="23"/>
    </row>
    <row r="8" spans="1:1" x14ac:dyDescent="0.3">
      <c r="A8" s="25" t="s">
        <v>24</v>
      </c>
    </row>
  </sheetData>
  <pageMargins left="0.7" right="0.7" top="0.75" bottom="0.75" header="0.3" footer="0.3"/>
  <pageSetup orientation="portrait" horizontalDpi="0" verticalDpi="0" r:id="rId1"/>
  <headerFooter>
    <oddHeader>&amp;CNOFA Organic Crop Cost of Production Project 2015</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
  <sheetViews>
    <sheetView zoomScaleNormal="100" workbookViewId="0">
      <selection activeCell="Y30" sqref="Y30"/>
    </sheetView>
  </sheetViews>
  <sheetFormatPr defaultColWidth="8.88671875" defaultRowHeight="14.4" x14ac:dyDescent="0.3"/>
  <cols>
    <col min="1" max="2" width="8.88671875" style="30"/>
    <col min="3" max="3" width="10.109375" style="30" customWidth="1"/>
    <col min="4" max="4" width="8.88671875" style="30"/>
    <col min="5" max="5" width="4.33203125" style="30" customWidth="1"/>
    <col min="6" max="6" width="8.88671875" style="30"/>
    <col min="7" max="7" width="4.6640625" style="30" customWidth="1"/>
    <col min="8" max="8" width="8.88671875" style="30"/>
    <col min="9" max="9" width="3.6640625" style="30" customWidth="1"/>
    <col min="10" max="10" width="8.88671875" style="30"/>
    <col min="11" max="11" width="4" style="30" customWidth="1"/>
    <col min="12" max="12" width="8.88671875" style="30"/>
    <col min="13" max="13" width="3.6640625" style="30" customWidth="1"/>
    <col min="14" max="14" width="8.88671875" style="30"/>
    <col min="15" max="15" width="3.6640625" style="30" customWidth="1"/>
    <col min="16" max="16" width="8.88671875" style="30"/>
    <col min="17" max="17" width="3.5546875" style="30" customWidth="1"/>
    <col min="18" max="18" width="8.88671875" style="30"/>
    <col min="19" max="19" width="4" style="30" customWidth="1"/>
    <col min="20" max="20" width="8.88671875" style="30"/>
    <col min="21" max="21" width="3.44140625" style="30" customWidth="1"/>
    <col min="22" max="22" width="8.88671875" style="30"/>
    <col min="23" max="23" width="3.44140625" style="30" customWidth="1"/>
    <col min="24" max="24" width="8.88671875" style="30"/>
    <col min="25" max="25" width="3.33203125" style="30" customWidth="1"/>
    <col min="26" max="16384" width="8.88671875" style="30"/>
  </cols>
  <sheetData>
    <row r="1" spans="1:26" x14ac:dyDescent="0.3">
      <c r="A1" s="28" t="s">
        <v>25</v>
      </c>
      <c r="B1" s="29"/>
      <c r="C1" s="29"/>
      <c r="D1" s="29"/>
      <c r="E1" s="29"/>
      <c r="F1" s="29"/>
      <c r="G1" s="29"/>
      <c r="H1" s="29"/>
      <c r="I1" s="29"/>
      <c r="J1" s="29"/>
      <c r="K1" s="29"/>
      <c r="L1" s="29"/>
      <c r="M1" s="29"/>
      <c r="N1" s="29"/>
      <c r="O1" s="29"/>
      <c r="P1" s="134" t="s">
        <v>470</v>
      </c>
      <c r="Q1" s="29"/>
      <c r="R1" s="29"/>
      <c r="S1" s="29"/>
      <c r="T1" s="29"/>
      <c r="U1" s="29"/>
      <c r="V1" s="29"/>
      <c r="W1" s="29"/>
      <c r="X1" s="29"/>
      <c r="Y1" s="29"/>
      <c r="Z1" s="29"/>
    </row>
    <row r="2" spans="1:26" x14ac:dyDescent="0.3">
      <c r="A2" s="29"/>
      <c r="B2" s="29"/>
      <c r="C2" s="29"/>
      <c r="D2" s="29"/>
      <c r="E2" s="29"/>
      <c r="F2" s="29"/>
      <c r="G2" s="29"/>
      <c r="H2" s="29"/>
      <c r="I2" s="29"/>
      <c r="J2" s="29"/>
      <c r="K2" s="29"/>
      <c r="L2" s="29"/>
      <c r="M2" s="29"/>
      <c r="N2" s="29"/>
      <c r="O2" s="29"/>
      <c r="P2" s="29"/>
      <c r="Q2" s="29"/>
      <c r="R2" s="29"/>
      <c r="S2" s="29"/>
      <c r="T2" s="29"/>
      <c r="U2" s="29"/>
      <c r="V2" s="29"/>
      <c r="W2" s="29"/>
      <c r="X2" s="29"/>
      <c r="Y2" s="29"/>
      <c r="Z2" s="29"/>
    </row>
    <row r="3" spans="1:26" x14ac:dyDescent="0.3">
      <c r="A3" s="29"/>
      <c r="B3" s="29"/>
      <c r="C3" s="29"/>
      <c r="D3" s="29" t="s">
        <v>33</v>
      </c>
      <c r="E3" s="29"/>
      <c r="F3" s="29" t="s">
        <v>34</v>
      </c>
      <c r="G3" s="29"/>
      <c r="H3" s="29" t="s">
        <v>35</v>
      </c>
      <c r="I3" s="29"/>
      <c r="J3" s="29" t="s">
        <v>36</v>
      </c>
      <c r="K3" s="29"/>
      <c r="L3" s="29" t="s">
        <v>37</v>
      </c>
      <c r="M3" s="29"/>
      <c r="N3" s="29" t="s">
        <v>38</v>
      </c>
      <c r="O3" s="29"/>
      <c r="P3" s="29" t="s">
        <v>39</v>
      </c>
      <c r="Q3" s="29"/>
      <c r="R3" s="29" t="s">
        <v>535</v>
      </c>
      <c r="S3" s="29"/>
      <c r="T3" s="29" t="s">
        <v>536</v>
      </c>
      <c r="U3" s="29"/>
      <c r="V3" s="29" t="s">
        <v>537</v>
      </c>
      <c r="W3" s="29"/>
      <c r="X3" s="29" t="s">
        <v>538</v>
      </c>
      <c r="Y3" s="29"/>
      <c r="Z3" s="29" t="s">
        <v>539</v>
      </c>
    </row>
    <row r="4" spans="1:26" x14ac:dyDescent="0.3">
      <c r="A4" s="29"/>
      <c r="B4" s="29"/>
      <c r="C4" s="36" t="s">
        <v>514</v>
      </c>
      <c r="D4" s="164"/>
      <c r="E4" s="81"/>
      <c r="F4" s="164"/>
      <c r="G4" s="81"/>
      <c r="H4" s="164"/>
      <c r="I4" s="81"/>
      <c r="J4" s="164"/>
      <c r="K4" s="81"/>
      <c r="L4" s="164"/>
      <c r="M4" s="81"/>
      <c r="N4" s="164"/>
      <c r="O4" s="81"/>
      <c r="P4" s="164"/>
      <c r="Q4" s="81"/>
      <c r="R4" s="164"/>
      <c r="S4" s="81"/>
      <c r="T4" s="164"/>
      <c r="U4" s="81"/>
      <c r="V4" s="164"/>
      <c r="W4" s="81"/>
      <c r="X4" s="164"/>
      <c r="Y4" s="81"/>
      <c r="Z4" s="164"/>
    </row>
    <row r="5" spans="1:26" x14ac:dyDescent="0.3">
      <c r="A5" s="29" t="s">
        <v>30</v>
      </c>
      <c r="B5" s="29"/>
      <c r="C5" s="29"/>
      <c r="D5" s="38"/>
      <c r="E5" s="29"/>
      <c r="F5" s="38"/>
      <c r="G5" s="29"/>
      <c r="H5" s="38"/>
      <c r="I5" s="29"/>
      <c r="J5" s="38"/>
      <c r="K5" s="29"/>
      <c r="L5" s="38"/>
      <c r="M5" s="29"/>
      <c r="N5" s="38"/>
      <c r="O5" s="29"/>
      <c r="P5" s="38"/>
      <c r="Q5" s="29"/>
      <c r="R5" s="38"/>
      <c r="S5" s="29"/>
      <c r="T5" s="38"/>
      <c r="U5" s="29"/>
      <c r="V5" s="38"/>
      <c r="W5" s="29"/>
      <c r="X5" s="38"/>
      <c r="Y5" s="29"/>
      <c r="Z5" s="38"/>
    </row>
    <row r="6" spans="1:26" x14ac:dyDescent="0.3">
      <c r="A6" s="29" t="s">
        <v>31</v>
      </c>
      <c r="B6" s="29"/>
      <c r="C6" s="29"/>
      <c r="D6" s="38"/>
      <c r="E6" s="29"/>
      <c r="F6" s="38"/>
      <c r="G6" s="29"/>
      <c r="H6" s="38"/>
      <c r="I6" s="29"/>
      <c r="J6" s="38"/>
      <c r="K6" s="29"/>
      <c r="L6" s="38"/>
      <c r="M6" s="29"/>
      <c r="N6" s="38"/>
      <c r="O6" s="29"/>
      <c r="P6" s="38"/>
      <c r="Q6" s="29"/>
      <c r="R6" s="38"/>
      <c r="S6" s="29"/>
      <c r="T6" s="38"/>
      <c r="U6" s="29"/>
      <c r="V6" s="38"/>
      <c r="W6" s="29"/>
      <c r="X6" s="38"/>
      <c r="Y6" s="29"/>
      <c r="Z6" s="38"/>
    </row>
    <row r="7" spans="1:26" x14ac:dyDescent="0.3">
      <c r="A7" s="29" t="s">
        <v>32</v>
      </c>
      <c r="B7" s="29"/>
      <c r="C7" s="29"/>
      <c r="D7" s="37">
        <f>D5-D6</f>
        <v>0</v>
      </c>
      <c r="E7" s="29"/>
      <c r="F7" s="37">
        <f>F5-F6</f>
        <v>0</v>
      </c>
      <c r="G7" s="29"/>
      <c r="H7" s="37">
        <f>H5-H6</f>
        <v>0</v>
      </c>
      <c r="I7" s="29"/>
      <c r="J7" s="37">
        <f>J5-J6</f>
        <v>0</v>
      </c>
      <c r="K7" s="29"/>
      <c r="L7" s="37">
        <f>L5-L6</f>
        <v>0</v>
      </c>
      <c r="M7" s="29"/>
      <c r="N7" s="37">
        <f>N5-N6</f>
        <v>0</v>
      </c>
      <c r="O7" s="29"/>
      <c r="P7" s="37">
        <f>P5-P6</f>
        <v>0</v>
      </c>
      <c r="Q7" s="29"/>
      <c r="R7" s="37">
        <f>R5-R6</f>
        <v>0</v>
      </c>
      <c r="S7" s="29"/>
      <c r="T7" s="37">
        <f>T5-T6</f>
        <v>0</v>
      </c>
      <c r="U7" s="29"/>
      <c r="V7" s="37">
        <f>V5-V6</f>
        <v>0</v>
      </c>
      <c r="W7" s="29"/>
      <c r="X7" s="37">
        <f>X5-X6</f>
        <v>0</v>
      </c>
      <c r="Y7" s="29"/>
      <c r="Z7" s="37">
        <f>Z5-Z6</f>
        <v>0</v>
      </c>
    </row>
    <row r="8" spans="1:26" x14ac:dyDescent="0.3">
      <c r="A8" s="29" t="s">
        <v>281</v>
      </c>
      <c r="B8" s="29"/>
      <c r="C8" s="29"/>
      <c r="D8" s="80"/>
      <c r="E8" s="29"/>
      <c r="F8" s="80"/>
      <c r="G8" s="29"/>
      <c r="H8" s="80"/>
      <c r="I8" s="29"/>
      <c r="J8" s="80"/>
      <c r="K8" s="29"/>
      <c r="L8" s="80"/>
      <c r="M8" s="29"/>
      <c r="N8" s="80"/>
      <c r="O8" s="29"/>
      <c r="P8" s="80"/>
      <c r="Q8" s="29"/>
      <c r="R8" s="80"/>
      <c r="S8" s="29"/>
      <c r="T8" s="80"/>
      <c r="U8" s="29"/>
      <c r="V8" s="80"/>
      <c r="W8" s="29"/>
      <c r="X8" s="80"/>
      <c r="Y8" s="29"/>
      <c r="Z8" s="80"/>
    </row>
    <row r="9" spans="1:26" x14ac:dyDescent="0.3">
      <c r="A9" s="29" t="s">
        <v>26</v>
      </c>
      <c r="B9" s="29"/>
      <c r="C9" s="29"/>
      <c r="D9" s="37">
        <f>D7/10</f>
        <v>0</v>
      </c>
      <c r="E9" s="29"/>
      <c r="F9" s="37">
        <f>F7/10</f>
        <v>0</v>
      </c>
      <c r="G9" s="29"/>
      <c r="H9" s="37">
        <f>H7/10</f>
        <v>0</v>
      </c>
      <c r="I9" s="29"/>
      <c r="J9" s="37">
        <f>J7/10</f>
        <v>0</v>
      </c>
      <c r="K9" s="29"/>
      <c r="L9" s="37">
        <f>L7/10</f>
        <v>0</v>
      </c>
      <c r="M9" s="29"/>
      <c r="N9" s="37">
        <f>N7/10</f>
        <v>0</v>
      </c>
      <c r="O9" s="29"/>
      <c r="P9" s="37">
        <f>P7/10</f>
        <v>0</v>
      </c>
      <c r="Q9" s="29"/>
      <c r="R9" s="37">
        <f>R7/10</f>
        <v>0</v>
      </c>
      <c r="S9" s="29"/>
      <c r="T9" s="37">
        <f>T7/10</f>
        <v>0</v>
      </c>
      <c r="U9" s="29"/>
      <c r="V9" s="37">
        <f>V7/10</f>
        <v>0</v>
      </c>
      <c r="W9" s="29"/>
      <c r="X9" s="37">
        <f>X7/10</f>
        <v>0</v>
      </c>
      <c r="Y9" s="29"/>
      <c r="Z9" s="37">
        <f>Z7/10</f>
        <v>0</v>
      </c>
    </row>
    <row r="10" spans="1:26" x14ac:dyDescent="0.3">
      <c r="A10" s="29" t="s">
        <v>27</v>
      </c>
      <c r="B10" s="29"/>
      <c r="C10" s="29"/>
      <c r="D10" s="38"/>
      <c r="E10" s="29"/>
      <c r="F10" s="38"/>
      <c r="G10" s="29"/>
      <c r="H10" s="38"/>
      <c r="I10" s="29"/>
      <c r="J10" s="38"/>
      <c r="K10" s="29"/>
      <c r="L10" s="38"/>
      <c r="M10" s="29"/>
      <c r="N10" s="38"/>
      <c r="O10" s="29"/>
      <c r="P10" s="38"/>
      <c r="Q10" s="29"/>
      <c r="R10" s="38"/>
      <c r="S10" s="29"/>
      <c r="T10" s="38"/>
      <c r="U10" s="29"/>
      <c r="V10" s="38"/>
      <c r="W10" s="29"/>
      <c r="X10" s="38"/>
      <c r="Y10" s="29"/>
      <c r="Z10" s="38"/>
    </row>
    <row r="11" spans="1:26" x14ac:dyDescent="0.3">
      <c r="A11" s="29" t="s">
        <v>41</v>
      </c>
      <c r="B11" s="29"/>
      <c r="C11" s="29"/>
      <c r="D11" s="38"/>
      <c r="E11" s="29"/>
      <c r="F11" s="38"/>
      <c r="G11" s="29"/>
      <c r="H11" s="38"/>
      <c r="I11" s="29"/>
      <c r="J11" s="38"/>
      <c r="K11" s="29"/>
      <c r="L11" s="38"/>
      <c r="M11" s="29"/>
      <c r="N11" s="38"/>
      <c r="O11" s="29"/>
      <c r="P11" s="38"/>
      <c r="Q11" s="29"/>
      <c r="R11" s="38"/>
      <c r="S11" s="29"/>
      <c r="T11" s="38"/>
      <c r="U11" s="29"/>
      <c r="V11" s="38"/>
      <c r="W11" s="29"/>
      <c r="X11" s="38"/>
      <c r="Y11" s="29"/>
      <c r="Z11" s="38"/>
    </row>
    <row r="12" spans="1:26" x14ac:dyDescent="0.3">
      <c r="A12" s="29" t="s">
        <v>40</v>
      </c>
      <c r="B12" s="29"/>
      <c r="C12" s="29"/>
      <c r="D12" s="37">
        <f>SUM(D9:D11)</f>
        <v>0</v>
      </c>
      <c r="E12" s="29"/>
      <c r="F12" s="37">
        <f>F9+F10+F11</f>
        <v>0</v>
      </c>
      <c r="G12" s="29"/>
      <c r="H12" s="37">
        <f>H9+H10+H11</f>
        <v>0</v>
      </c>
      <c r="I12" s="29"/>
      <c r="J12" s="37">
        <f>J9+J10+J11</f>
        <v>0</v>
      </c>
      <c r="K12" s="29"/>
      <c r="L12" s="37">
        <f>L9+L10+L11</f>
        <v>0</v>
      </c>
      <c r="M12" s="29"/>
      <c r="N12" s="37">
        <f>N9+N10+N11</f>
        <v>0</v>
      </c>
      <c r="O12" s="29"/>
      <c r="P12" s="37">
        <f>P9+P10+P11</f>
        <v>0</v>
      </c>
      <c r="Q12" s="29"/>
      <c r="R12" s="37">
        <f>R9+R10+R11</f>
        <v>0</v>
      </c>
      <c r="S12" s="29"/>
      <c r="T12" s="37">
        <f>T9+T10+T11</f>
        <v>0</v>
      </c>
      <c r="U12" s="29"/>
      <c r="V12" s="37">
        <f>V9+V10+V11</f>
        <v>0</v>
      </c>
      <c r="W12" s="29"/>
      <c r="X12" s="37">
        <f>X9+X10+X11</f>
        <v>0</v>
      </c>
      <c r="Y12" s="29"/>
      <c r="Z12" s="37">
        <f>Z9+Z10+Z11</f>
        <v>0</v>
      </c>
    </row>
    <row r="13" spans="1:26" x14ac:dyDescent="0.3">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spans="1:26" x14ac:dyDescent="0.3">
      <c r="A14" s="29" t="s">
        <v>28</v>
      </c>
      <c r="B14" s="29"/>
      <c r="C14" s="29"/>
      <c r="D14" s="33"/>
      <c r="E14" s="29"/>
      <c r="F14" s="33"/>
      <c r="G14" s="29"/>
      <c r="H14" s="33"/>
      <c r="I14" s="29"/>
      <c r="J14" s="33"/>
      <c r="K14" s="29"/>
      <c r="L14" s="33"/>
      <c r="M14" s="29"/>
      <c r="N14" s="33"/>
      <c r="O14" s="29"/>
      <c r="P14" s="33"/>
      <c r="Q14" s="29"/>
      <c r="R14" s="33"/>
      <c r="S14" s="29"/>
      <c r="T14" s="33"/>
      <c r="U14" s="29"/>
      <c r="V14" s="33"/>
      <c r="W14" s="29"/>
      <c r="X14" s="33"/>
      <c r="Y14" s="29"/>
      <c r="Z14" s="33"/>
    </row>
    <row r="15" spans="1:26" x14ac:dyDescent="0.3">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26" x14ac:dyDescent="0.3">
      <c r="A16" s="29" t="s">
        <v>29</v>
      </c>
      <c r="B16" s="29"/>
      <c r="C16" s="29"/>
      <c r="D16" s="141" t="str">
        <f>IF(D14&gt;0,D12/D14,"")</f>
        <v/>
      </c>
      <c r="E16" s="29"/>
      <c r="F16" s="141" t="str">
        <f>IF(F14&gt;0,F12/F14,"")</f>
        <v/>
      </c>
      <c r="G16" s="29"/>
      <c r="H16" s="141" t="str">
        <f>IF(H14&gt;0,H12/H14,"")</f>
        <v/>
      </c>
      <c r="I16" s="29"/>
      <c r="J16" s="141" t="str">
        <f>IF(J14&gt;0,J12/J14,"")</f>
        <v/>
      </c>
      <c r="K16" s="29"/>
      <c r="L16" s="141" t="str">
        <f>IF(L14&gt;0,L12/L14,"")</f>
        <v/>
      </c>
      <c r="M16" s="29"/>
      <c r="N16" s="141" t="str">
        <f>IF(N14&gt;0,N12/N14,"")</f>
        <v/>
      </c>
      <c r="O16" s="29"/>
      <c r="P16" s="141" t="str">
        <f>IF(P14&gt;0,P12/P14,"")</f>
        <v/>
      </c>
      <c r="Q16" s="29"/>
      <c r="R16" s="141" t="str">
        <f>IF(R14&gt;0,R12/R14,"")</f>
        <v/>
      </c>
      <c r="S16" s="29"/>
      <c r="T16" s="141" t="str">
        <f>IF(T14&gt;0,T12/T14,"")</f>
        <v/>
      </c>
      <c r="U16" s="29"/>
      <c r="V16" s="141" t="str">
        <f>IF(V14&gt;0,V12/V14,"")</f>
        <v/>
      </c>
      <c r="W16" s="29"/>
      <c r="X16" s="141" t="str">
        <f>IF(X14&gt;0,X12/X14,"")</f>
        <v/>
      </c>
      <c r="Y16" s="29"/>
      <c r="Z16" s="141" t="str">
        <f>IF(Z14&gt;0,Z12/Z14,"")</f>
        <v/>
      </c>
    </row>
    <row r="17" spans="1:26" x14ac:dyDescent="0.3">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sheetData>
  <sheetProtection sheet="1" objects="1" scenarios="1"/>
  <pageMargins left="0.7" right="0.7" top="0.75" bottom="0.75" header="0.3" footer="0.3"/>
  <pageSetup orientation="landscape" horizontalDpi="0" verticalDpi="0" r:id="rId1"/>
  <headerFooter>
    <oddHeader>&amp;CNOFA Organic Crop Cost of Prodution Project 2015</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4"/>
  <sheetViews>
    <sheetView zoomScaleNormal="100" workbookViewId="0">
      <selection activeCell="K1" sqref="K1"/>
    </sheetView>
  </sheetViews>
  <sheetFormatPr defaultColWidth="8.88671875" defaultRowHeight="14.4" x14ac:dyDescent="0.3"/>
  <cols>
    <col min="1" max="10" width="8.88671875" style="30"/>
    <col min="11" max="11" width="19.88671875" style="30" customWidth="1"/>
    <col min="12" max="16384" width="8.88671875" style="30"/>
  </cols>
  <sheetData>
    <row r="1" spans="1:11" x14ac:dyDescent="0.3">
      <c r="A1" s="28" t="s">
        <v>286</v>
      </c>
      <c r="B1" s="29"/>
      <c r="C1" s="29"/>
      <c r="D1" s="29"/>
      <c r="E1" s="29"/>
      <c r="F1" s="29"/>
      <c r="G1" s="29"/>
      <c r="H1" s="29"/>
      <c r="I1" s="29"/>
      <c r="J1" s="29"/>
      <c r="K1" s="134" t="s">
        <v>473</v>
      </c>
    </row>
    <row r="2" spans="1:11" x14ac:dyDescent="0.3">
      <c r="A2" s="29"/>
      <c r="B2" s="29"/>
      <c r="C2" s="29"/>
      <c r="D2" s="29"/>
      <c r="E2" s="29"/>
      <c r="F2" s="29"/>
      <c r="G2" s="29"/>
      <c r="H2" s="29"/>
      <c r="I2" s="29"/>
      <c r="J2" s="29"/>
      <c r="K2" s="29"/>
    </row>
    <row r="3" spans="1:11" x14ac:dyDescent="0.3">
      <c r="A3" s="29" t="s">
        <v>216</v>
      </c>
      <c r="B3" s="29"/>
      <c r="C3" s="29"/>
      <c r="D3" s="29"/>
      <c r="E3" s="29"/>
      <c r="F3" s="29"/>
      <c r="G3" s="29"/>
      <c r="H3" s="29"/>
      <c r="I3" s="29"/>
      <c r="J3" s="29"/>
      <c r="K3" s="29"/>
    </row>
    <row r="4" spans="1:11" x14ac:dyDescent="0.3">
      <c r="A4" s="29" t="s">
        <v>42</v>
      </c>
      <c r="B4" s="29"/>
      <c r="C4" s="29"/>
      <c r="D4" s="29"/>
      <c r="E4" s="29"/>
      <c r="F4" s="29"/>
      <c r="G4" s="29"/>
      <c r="H4" s="29"/>
      <c r="I4" s="29"/>
      <c r="J4" s="29"/>
      <c r="K4" s="29"/>
    </row>
    <row r="5" spans="1:11" x14ac:dyDescent="0.3">
      <c r="A5" s="29" t="s">
        <v>282</v>
      </c>
      <c r="B5" s="29"/>
      <c r="C5" s="29"/>
      <c r="D5" s="29"/>
      <c r="E5" s="29"/>
      <c r="F5" s="29"/>
      <c r="G5" s="29"/>
      <c r="H5" s="29"/>
      <c r="I5" s="29"/>
      <c r="J5" s="29"/>
      <c r="K5" s="29"/>
    </row>
    <row r="6" spans="1:11" x14ac:dyDescent="0.3">
      <c r="A6" s="29" t="s">
        <v>284</v>
      </c>
      <c r="B6" s="29"/>
      <c r="C6" s="29"/>
      <c r="D6" s="29"/>
      <c r="E6" s="29"/>
      <c r="F6" s="29"/>
      <c r="G6" s="29"/>
      <c r="H6" s="29"/>
      <c r="I6" s="29"/>
      <c r="J6" s="29"/>
      <c r="K6" s="29"/>
    </row>
    <row r="7" spans="1:11" x14ac:dyDescent="0.3">
      <c r="A7" s="29" t="s">
        <v>283</v>
      </c>
      <c r="B7" s="29"/>
      <c r="C7" s="29"/>
      <c r="D7" s="29"/>
      <c r="E7" s="29"/>
      <c r="F7" s="29"/>
      <c r="G7" s="29"/>
      <c r="H7" s="29"/>
      <c r="I7" s="29"/>
      <c r="J7" s="29"/>
      <c r="K7" s="29"/>
    </row>
    <row r="8" spans="1:11" x14ac:dyDescent="0.3">
      <c r="A8" s="29"/>
      <c r="B8" s="29"/>
      <c r="C8" s="29"/>
      <c r="D8" s="29"/>
      <c r="E8" s="29"/>
      <c r="F8" s="29"/>
      <c r="G8" s="29"/>
      <c r="H8" s="29"/>
      <c r="I8" s="29"/>
      <c r="J8" s="29"/>
      <c r="K8" s="29"/>
    </row>
    <row r="9" spans="1:11" x14ac:dyDescent="0.3">
      <c r="A9" s="29" t="s">
        <v>285</v>
      </c>
      <c r="B9" s="29"/>
      <c r="C9" s="29"/>
      <c r="D9" s="29"/>
      <c r="E9" s="29"/>
      <c r="F9" s="29"/>
      <c r="G9" s="29"/>
      <c r="H9" s="29"/>
      <c r="I9" s="29"/>
      <c r="J9" s="29"/>
      <c r="K9" s="29"/>
    </row>
    <row r="10" spans="1:11" x14ac:dyDescent="0.3">
      <c r="A10" s="29" t="s">
        <v>217</v>
      </c>
      <c r="B10" s="29"/>
      <c r="C10" s="29"/>
      <c r="D10" s="29"/>
      <c r="E10" s="29"/>
      <c r="F10" s="29"/>
      <c r="G10" s="29"/>
      <c r="H10" s="29"/>
      <c r="I10" s="29"/>
      <c r="J10" s="29"/>
      <c r="K10" s="29"/>
    </row>
    <row r="11" spans="1:11" x14ac:dyDescent="0.3">
      <c r="A11" s="29" t="s">
        <v>43</v>
      </c>
      <c r="B11" s="29"/>
      <c r="C11" s="29"/>
      <c r="D11" s="29"/>
      <c r="E11" s="29"/>
      <c r="F11" s="29"/>
      <c r="G11" s="29"/>
      <c r="H11" s="29"/>
      <c r="I11" s="29"/>
      <c r="J11" s="29"/>
      <c r="K11" s="29"/>
    </row>
    <row r="12" spans="1:11" x14ac:dyDescent="0.3">
      <c r="A12" s="29" t="s">
        <v>44</v>
      </c>
      <c r="B12" s="29"/>
      <c r="C12" s="29"/>
      <c r="D12" s="29"/>
      <c r="E12" s="29"/>
      <c r="F12" s="29"/>
      <c r="G12" s="29"/>
      <c r="H12" s="29"/>
      <c r="I12" s="29"/>
      <c r="J12" s="29"/>
      <c r="K12" s="29"/>
    </row>
    <row r="13" spans="1:11" x14ac:dyDescent="0.3">
      <c r="A13" s="29" t="s">
        <v>45</v>
      </c>
      <c r="B13" s="29"/>
      <c r="C13" s="29"/>
      <c r="D13" s="29"/>
      <c r="E13" s="29"/>
      <c r="F13" s="29"/>
      <c r="G13" s="29"/>
      <c r="H13" s="29"/>
      <c r="I13" s="29"/>
      <c r="J13" s="29"/>
      <c r="K13" s="29"/>
    </row>
    <row r="14" spans="1:11" x14ac:dyDescent="0.3">
      <c r="A14" s="29" t="s">
        <v>67</v>
      </c>
      <c r="B14" s="29"/>
      <c r="C14" s="29"/>
      <c r="D14" s="29"/>
      <c r="E14" s="29"/>
      <c r="F14" s="29"/>
      <c r="G14" s="29"/>
      <c r="H14" s="29"/>
      <c r="I14" s="29"/>
      <c r="J14" s="29"/>
      <c r="K14" s="29"/>
    </row>
    <row r="15" spans="1:11" x14ac:dyDescent="0.3">
      <c r="A15" s="29" t="s">
        <v>46</v>
      </c>
      <c r="B15" s="29"/>
      <c r="C15" s="29"/>
      <c r="D15" s="29"/>
      <c r="E15" s="29"/>
      <c r="F15" s="29"/>
      <c r="G15" s="29"/>
      <c r="H15" s="29"/>
      <c r="I15" s="29"/>
      <c r="J15" s="29"/>
      <c r="K15" s="29"/>
    </row>
    <row r="16" spans="1:11" x14ac:dyDescent="0.3">
      <c r="A16" s="29"/>
      <c r="B16" s="29"/>
      <c r="C16" s="29"/>
      <c r="D16" s="29"/>
      <c r="E16" s="29"/>
      <c r="F16" s="29"/>
      <c r="G16" s="29"/>
      <c r="H16" s="29"/>
      <c r="I16" s="29"/>
      <c r="J16" s="29"/>
      <c r="K16" s="29"/>
    </row>
    <row r="17" spans="1:11" x14ac:dyDescent="0.3">
      <c r="A17" s="29" t="s">
        <v>48</v>
      </c>
      <c r="B17" s="29"/>
      <c r="C17" s="29"/>
      <c r="D17" s="29"/>
      <c r="E17" s="29"/>
      <c r="F17" s="29"/>
      <c r="G17" s="29"/>
      <c r="H17" s="29"/>
      <c r="I17" s="29"/>
      <c r="J17" s="29"/>
      <c r="K17" s="29"/>
    </row>
    <row r="18" spans="1:11" x14ac:dyDescent="0.3">
      <c r="A18" s="29" t="s">
        <v>47</v>
      </c>
      <c r="B18" s="29"/>
      <c r="C18" s="29"/>
      <c r="D18" s="29"/>
      <c r="E18" s="29"/>
      <c r="F18" s="29"/>
      <c r="G18" s="29"/>
      <c r="H18" s="29"/>
      <c r="I18" s="29"/>
      <c r="J18" s="29"/>
      <c r="K18" s="29"/>
    </row>
    <row r="19" spans="1:11" x14ac:dyDescent="0.3">
      <c r="A19" s="29"/>
      <c r="B19" s="29"/>
      <c r="C19" s="29"/>
      <c r="D19" s="29"/>
      <c r="E19" s="29"/>
      <c r="F19" s="29"/>
      <c r="G19" s="29"/>
      <c r="H19" s="29"/>
      <c r="I19" s="29"/>
      <c r="J19" s="29"/>
      <c r="K19" s="29"/>
    </row>
    <row r="20" spans="1:11" x14ac:dyDescent="0.3">
      <c r="A20" s="29" t="s">
        <v>49</v>
      </c>
      <c r="B20" s="29"/>
      <c r="C20" s="29"/>
      <c r="D20" s="29"/>
      <c r="E20" s="29"/>
      <c r="F20" s="29"/>
      <c r="G20" s="29"/>
      <c r="H20" s="29"/>
      <c r="I20" s="29"/>
      <c r="J20" s="29"/>
      <c r="K20" s="29"/>
    </row>
    <row r="21" spans="1:11" x14ac:dyDescent="0.3">
      <c r="A21" s="29"/>
      <c r="B21" s="29"/>
      <c r="C21" s="29"/>
      <c r="D21" s="29"/>
      <c r="E21" s="29"/>
      <c r="F21" s="29"/>
      <c r="G21" s="29"/>
      <c r="H21" s="29"/>
      <c r="I21" s="29"/>
      <c r="J21" s="29"/>
      <c r="K21" s="29"/>
    </row>
    <row r="22" spans="1:11" x14ac:dyDescent="0.3">
      <c r="A22" s="28" t="s">
        <v>50</v>
      </c>
      <c r="B22" s="29"/>
      <c r="C22" s="29"/>
      <c r="D22" s="28" t="s">
        <v>51</v>
      </c>
      <c r="E22" s="29"/>
      <c r="F22" s="29"/>
      <c r="G22" s="29"/>
      <c r="H22" s="29"/>
      <c r="I22" s="29"/>
      <c r="J22" s="29"/>
      <c r="K22" s="29"/>
    </row>
    <row r="23" spans="1:11" x14ac:dyDescent="0.3">
      <c r="A23" s="29" t="s">
        <v>161</v>
      </c>
      <c r="B23" s="29"/>
      <c r="C23" s="29"/>
      <c r="D23" s="40"/>
      <c r="E23" s="29"/>
      <c r="F23" s="29"/>
      <c r="G23" s="29"/>
      <c r="H23" s="29"/>
      <c r="I23" s="29"/>
      <c r="J23" s="29"/>
      <c r="K23" s="29"/>
    </row>
    <row r="24" spans="1:11" x14ac:dyDescent="0.3">
      <c r="A24" s="29" t="s">
        <v>234</v>
      </c>
      <c r="B24" s="29"/>
      <c r="C24" s="29"/>
      <c r="D24" s="40"/>
      <c r="E24" s="29" t="s">
        <v>500</v>
      </c>
      <c r="F24" s="29"/>
      <c r="G24" s="29"/>
      <c r="H24" s="29"/>
      <c r="I24" s="29"/>
      <c r="J24" s="29"/>
      <c r="K24" s="29"/>
    </row>
    <row r="25" spans="1:11" x14ac:dyDescent="0.3">
      <c r="A25" s="29" t="s">
        <v>162</v>
      </c>
      <c r="B25" s="29"/>
      <c r="C25" s="29"/>
      <c r="D25" s="40"/>
      <c r="E25" s="29"/>
      <c r="F25" s="29"/>
      <c r="G25" s="29"/>
      <c r="H25" s="29"/>
      <c r="I25" s="29"/>
      <c r="J25" s="29"/>
      <c r="K25" s="29"/>
    </row>
    <row r="26" spans="1:11" x14ac:dyDescent="0.3">
      <c r="A26" s="29" t="s">
        <v>164</v>
      </c>
      <c r="B26" s="29"/>
      <c r="C26" s="29"/>
      <c r="D26" s="40"/>
      <c r="E26" s="29" t="s">
        <v>499</v>
      </c>
      <c r="F26" s="29"/>
      <c r="G26" s="29"/>
      <c r="H26" s="29"/>
      <c r="I26" s="29"/>
      <c r="J26" s="29"/>
      <c r="K26" s="29"/>
    </row>
    <row r="27" spans="1:11" x14ac:dyDescent="0.3">
      <c r="A27" s="29" t="s">
        <v>484</v>
      </c>
      <c r="B27" s="29"/>
      <c r="C27" s="29"/>
      <c r="D27" s="40"/>
      <c r="E27" s="138" t="s">
        <v>488</v>
      </c>
      <c r="F27" s="29"/>
      <c r="G27" s="29"/>
      <c r="H27" s="29"/>
      <c r="I27" s="29"/>
      <c r="J27" s="29"/>
      <c r="K27" s="29"/>
    </row>
    <row r="28" spans="1:11" x14ac:dyDescent="0.3">
      <c r="A28" s="29" t="s">
        <v>163</v>
      </c>
      <c r="B28" s="29"/>
      <c r="C28" s="29"/>
      <c r="D28" s="40"/>
      <c r="E28" s="29"/>
      <c r="F28" s="29"/>
      <c r="G28" s="29"/>
      <c r="H28" s="29"/>
      <c r="I28" s="29"/>
      <c r="J28" s="29"/>
      <c r="K28" s="29"/>
    </row>
    <row r="29" spans="1:11" x14ac:dyDescent="0.3">
      <c r="A29" s="29" t="s">
        <v>166</v>
      </c>
      <c r="B29" s="29"/>
      <c r="C29" s="29"/>
      <c r="D29" s="40"/>
      <c r="E29" s="29"/>
      <c r="F29" s="29"/>
      <c r="G29" s="29"/>
      <c r="H29" s="29"/>
      <c r="I29" s="29"/>
      <c r="J29" s="29"/>
      <c r="K29" s="29"/>
    </row>
    <row r="30" spans="1:11" x14ac:dyDescent="0.3">
      <c r="A30" s="29" t="s">
        <v>167</v>
      </c>
      <c r="B30" s="29"/>
      <c r="C30" s="29"/>
      <c r="D30" s="40"/>
      <c r="E30" s="29"/>
      <c r="F30" s="29"/>
      <c r="G30" s="29"/>
      <c r="H30" s="29"/>
      <c r="I30" s="29"/>
      <c r="J30" s="29"/>
      <c r="K30" s="29"/>
    </row>
    <row r="31" spans="1:11" x14ac:dyDescent="0.3">
      <c r="A31" s="29" t="s">
        <v>168</v>
      </c>
      <c r="B31" s="29"/>
      <c r="C31" s="29"/>
      <c r="D31" s="40"/>
      <c r="E31" s="29"/>
      <c r="F31" s="29"/>
      <c r="G31" s="29"/>
      <c r="H31" s="29"/>
      <c r="I31" s="29"/>
      <c r="J31" s="29"/>
      <c r="K31" s="29"/>
    </row>
    <row r="32" spans="1:11" x14ac:dyDescent="0.3">
      <c r="A32" s="29" t="s">
        <v>169</v>
      </c>
      <c r="B32" s="29"/>
      <c r="C32" s="29"/>
      <c r="D32" s="40"/>
      <c r="E32" s="29"/>
      <c r="F32" s="29"/>
      <c r="G32" s="29"/>
      <c r="H32" s="29"/>
      <c r="I32" s="29"/>
      <c r="J32" s="29"/>
      <c r="K32" s="29"/>
    </row>
    <row r="33" spans="1:11" x14ac:dyDescent="0.3">
      <c r="A33" s="29" t="s">
        <v>170</v>
      </c>
      <c r="B33" s="29"/>
      <c r="C33" s="29"/>
      <c r="D33" s="40"/>
      <c r="E33" s="29"/>
      <c r="F33" s="29"/>
      <c r="G33" s="29"/>
      <c r="H33" s="29"/>
      <c r="I33" s="29"/>
      <c r="J33" s="29"/>
      <c r="K33" s="29"/>
    </row>
    <row r="34" spans="1:11" x14ac:dyDescent="0.3">
      <c r="A34" s="29" t="s">
        <v>171</v>
      </c>
      <c r="B34" s="29"/>
      <c r="C34" s="29"/>
      <c r="D34" s="40"/>
      <c r="E34" s="29"/>
      <c r="F34" s="29"/>
      <c r="G34" s="29"/>
      <c r="H34" s="29"/>
      <c r="I34" s="29"/>
      <c r="J34" s="29"/>
      <c r="K34" s="29"/>
    </row>
    <row r="35" spans="1:11" x14ac:dyDescent="0.3">
      <c r="A35" s="29" t="s">
        <v>410</v>
      </c>
      <c r="B35" s="29"/>
      <c r="C35" s="29"/>
      <c r="D35" s="40"/>
      <c r="E35" s="29"/>
      <c r="F35" s="29"/>
      <c r="G35" s="29"/>
      <c r="H35" s="29"/>
      <c r="I35" s="29"/>
      <c r="J35" s="29"/>
      <c r="K35" s="29"/>
    </row>
    <row r="36" spans="1:11" x14ac:dyDescent="0.3">
      <c r="A36" s="29" t="s">
        <v>172</v>
      </c>
      <c r="B36" s="29"/>
      <c r="C36" s="29"/>
      <c r="D36" s="40"/>
      <c r="E36" s="29"/>
      <c r="F36" s="29"/>
      <c r="G36" s="29"/>
      <c r="H36" s="29"/>
      <c r="I36" s="29"/>
      <c r="J36" s="29"/>
      <c r="K36" s="29"/>
    </row>
    <row r="37" spans="1:11" x14ac:dyDescent="0.3">
      <c r="A37" s="29" t="s">
        <v>485</v>
      </c>
      <c r="B37" s="29"/>
      <c r="C37" s="29"/>
      <c r="D37" s="40"/>
      <c r="E37" s="29" t="s">
        <v>492</v>
      </c>
      <c r="F37" s="29"/>
      <c r="G37" s="29"/>
      <c r="H37" s="29"/>
      <c r="I37" s="29"/>
      <c r="J37" s="29"/>
      <c r="K37" s="29"/>
    </row>
    <row r="38" spans="1:11" x14ac:dyDescent="0.3">
      <c r="A38" s="29" t="s">
        <v>165</v>
      </c>
      <c r="B38" s="29"/>
      <c r="C38" s="29"/>
      <c r="D38" s="40"/>
      <c r="E38" s="138" t="s">
        <v>490</v>
      </c>
      <c r="F38" s="29"/>
      <c r="G38" s="29"/>
      <c r="H38" s="29"/>
      <c r="I38" s="29"/>
      <c r="J38" s="29"/>
      <c r="K38" s="29"/>
    </row>
    <row r="39" spans="1:11" x14ac:dyDescent="0.3">
      <c r="A39" s="29"/>
      <c r="B39" s="29"/>
      <c r="C39" s="29"/>
      <c r="D39" s="39"/>
      <c r="E39" s="29"/>
      <c r="F39" s="29"/>
      <c r="G39" s="29"/>
      <c r="H39" s="29"/>
      <c r="I39" s="29"/>
      <c r="J39" s="29"/>
      <c r="K39" s="29"/>
    </row>
    <row r="40" spans="1:11" x14ac:dyDescent="0.3">
      <c r="A40" s="28" t="s">
        <v>173</v>
      </c>
      <c r="B40" s="29"/>
      <c r="C40" s="29"/>
      <c r="D40" s="41">
        <f>SUM(D23:D38)</f>
        <v>0</v>
      </c>
      <c r="E40" s="29" t="s">
        <v>494</v>
      </c>
      <c r="F40" s="29"/>
      <c r="G40" s="29"/>
      <c r="H40" s="29"/>
      <c r="I40" s="29"/>
      <c r="J40" s="29"/>
      <c r="K40" s="29"/>
    </row>
    <row r="41" spans="1:11" x14ac:dyDescent="0.3">
      <c r="A41" s="138" t="s">
        <v>493</v>
      </c>
      <c r="B41" s="29"/>
      <c r="C41" s="29"/>
      <c r="D41" s="139"/>
      <c r="E41" s="29" t="s">
        <v>495</v>
      </c>
      <c r="F41" s="29"/>
      <c r="G41" s="29"/>
      <c r="H41" s="29"/>
      <c r="I41" s="29"/>
      <c r="J41" s="29"/>
      <c r="K41" s="29"/>
    </row>
    <row r="42" spans="1:11" x14ac:dyDescent="0.3">
      <c r="A42" s="29" t="s">
        <v>496</v>
      </c>
      <c r="B42" s="29"/>
      <c r="C42" s="29"/>
      <c r="D42" s="41">
        <f>D40*D41</f>
        <v>0</v>
      </c>
      <c r="E42" s="29"/>
      <c r="F42" s="29"/>
      <c r="G42" s="29"/>
      <c r="H42" s="29"/>
      <c r="I42" s="29"/>
      <c r="J42" s="29"/>
      <c r="K42" s="29"/>
    </row>
    <row r="43" spans="1:11" x14ac:dyDescent="0.3">
      <c r="A43" s="29" t="s">
        <v>498</v>
      </c>
      <c r="B43" s="29"/>
      <c r="C43" s="33"/>
      <c r="D43" s="29"/>
      <c r="E43" s="29" t="s">
        <v>491</v>
      </c>
      <c r="F43" s="29"/>
      <c r="G43" s="29"/>
      <c r="H43" s="29"/>
      <c r="I43" s="29"/>
      <c r="J43" s="29"/>
      <c r="K43" s="29"/>
    </row>
    <row r="44" spans="1:11" x14ac:dyDescent="0.3">
      <c r="A44" s="29" t="s">
        <v>489</v>
      </c>
      <c r="B44" s="29"/>
      <c r="C44" s="29"/>
      <c r="D44" s="29"/>
      <c r="E44" s="127">
        <f>IF(C43&gt;0,D42/C43,0)</f>
        <v>0</v>
      </c>
      <c r="F44" s="34" t="s">
        <v>174</v>
      </c>
      <c r="G44" s="29" t="s">
        <v>497</v>
      </c>
      <c r="H44" s="29"/>
      <c r="I44" s="29"/>
      <c r="J44" s="29"/>
      <c r="K44" s="29"/>
    </row>
  </sheetData>
  <sheetProtection sheet="1" objects="1" scenarios="1"/>
  <pageMargins left="0.7" right="0.7" top="0.75" bottom="0.75" header="0.3" footer="0.3"/>
  <pageSetup scale="83" orientation="portrait" horizontalDpi="0" verticalDpi="0" r:id="rId1"/>
  <headerFooter>
    <oddHeader>&amp;CNOFA Organic Crop Cost of Production Project 2015</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Normal="100" workbookViewId="0">
      <selection activeCell="E34" sqref="E34"/>
    </sheetView>
  </sheetViews>
  <sheetFormatPr defaultRowHeight="14.4" x14ac:dyDescent="0.3"/>
  <cols>
    <col min="1" max="1" width="108.5546875" customWidth="1"/>
    <col min="12" max="17" width="9.109375" customWidth="1"/>
  </cols>
  <sheetData>
    <row r="1" spans="1:1" x14ac:dyDescent="0.3">
      <c r="A1" s="22" t="s">
        <v>474</v>
      </c>
    </row>
    <row r="2" spans="1:1" ht="7.5" customHeight="1" x14ac:dyDescent="0.3">
      <c r="A2" s="23"/>
    </row>
    <row r="3" spans="1:1" ht="31.5" customHeight="1" x14ac:dyDescent="0.3">
      <c r="A3" s="25" t="s">
        <v>366</v>
      </c>
    </row>
    <row r="4" spans="1:1" ht="74.25" customHeight="1" x14ac:dyDescent="0.3">
      <c r="A4" s="25" t="s">
        <v>404</v>
      </c>
    </row>
    <row r="5" spans="1:1" x14ac:dyDescent="0.3">
      <c r="A5" s="23" t="s">
        <v>379</v>
      </c>
    </row>
    <row r="6" spans="1:1" x14ac:dyDescent="0.3">
      <c r="A6" s="23" t="s">
        <v>467</v>
      </c>
    </row>
    <row r="7" spans="1:1" x14ac:dyDescent="0.3">
      <c r="A7" s="23"/>
    </row>
    <row r="8" spans="1:1" x14ac:dyDescent="0.3">
      <c r="A8" s="23" t="s">
        <v>405</v>
      </c>
    </row>
    <row r="9" spans="1:1" x14ac:dyDescent="0.3">
      <c r="A9" s="23"/>
    </row>
    <row r="10" spans="1:1" x14ac:dyDescent="0.3">
      <c r="A10" s="23"/>
    </row>
    <row r="11" spans="1:1" x14ac:dyDescent="0.3">
      <c r="A11" s="23"/>
    </row>
    <row r="12" spans="1:1" x14ac:dyDescent="0.3">
      <c r="A12" s="23"/>
    </row>
    <row r="13" spans="1:1" x14ac:dyDescent="0.3">
      <c r="A13" s="23"/>
    </row>
    <row r="14" spans="1:1" x14ac:dyDescent="0.3">
      <c r="A14" s="23"/>
    </row>
    <row r="15" spans="1:1" x14ac:dyDescent="0.3">
      <c r="A15" s="23"/>
    </row>
    <row r="16" spans="1:1" x14ac:dyDescent="0.3">
      <c r="A16" s="23"/>
    </row>
  </sheetData>
  <pageMargins left="0.7" right="0.7" top="0.75" bottom="0.75" header="0.3" footer="0.3"/>
  <pageSetup orientation="portrait" horizontalDpi="0" verticalDpi="0" r:id="rId1"/>
  <headerFooter>
    <oddHeader>&amp;CNOFA Organic Crop Cost of Production Project 2015</oddHead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60"/>
  <sheetViews>
    <sheetView zoomScaleNormal="100" workbookViewId="0">
      <selection activeCell="J1" sqref="J1"/>
    </sheetView>
  </sheetViews>
  <sheetFormatPr defaultColWidth="9.109375" defaultRowHeight="14.4" x14ac:dyDescent="0.3"/>
  <cols>
    <col min="1" max="1" width="5.33203125" style="30" customWidth="1"/>
    <col min="2" max="16384" width="9.109375" style="30"/>
  </cols>
  <sheetData>
    <row r="1" spans="1:10" x14ac:dyDescent="0.3">
      <c r="A1" s="28" t="s">
        <v>397</v>
      </c>
      <c r="B1" s="29"/>
      <c r="C1" s="29"/>
      <c r="D1" s="29"/>
      <c r="E1" s="29"/>
      <c r="F1" s="29"/>
      <c r="G1" s="29"/>
      <c r="H1" s="29"/>
      <c r="I1" s="29"/>
      <c r="J1" s="134" t="s">
        <v>475</v>
      </c>
    </row>
    <row r="2" spans="1:10" x14ac:dyDescent="0.3">
      <c r="A2" s="29"/>
      <c r="B2" s="29"/>
      <c r="C2" s="29"/>
      <c r="D2" s="29"/>
      <c r="E2" s="29"/>
      <c r="F2" s="29"/>
      <c r="G2" s="29"/>
      <c r="H2" s="29"/>
      <c r="I2" s="29"/>
      <c r="J2" s="29"/>
    </row>
    <row r="3" spans="1:10" x14ac:dyDescent="0.3">
      <c r="A3" s="124" t="s">
        <v>367</v>
      </c>
      <c r="B3" s="124"/>
      <c r="C3" s="124"/>
      <c r="D3" s="29"/>
      <c r="E3" s="29"/>
      <c r="F3" s="29"/>
      <c r="G3" s="29"/>
      <c r="H3" s="29"/>
      <c r="I3" s="29"/>
      <c r="J3" s="29"/>
    </row>
    <row r="4" spans="1:10" x14ac:dyDescent="0.3">
      <c r="A4" s="29"/>
      <c r="B4" s="29"/>
      <c r="C4" s="29"/>
      <c r="D4" s="29"/>
      <c r="E4" s="29"/>
      <c r="F4" s="29"/>
      <c r="G4" s="29" t="s">
        <v>372</v>
      </c>
      <c r="H4" s="29" t="s">
        <v>373</v>
      </c>
      <c r="I4" s="29" t="s">
        <v>374</v>
      </c>
      <c r="J4" s="29"/>
    </row>
    <row r="5" spans="1:10" x14ac:dyDescent="0.3">
      <c r="A5" s="29"/>
      <c r="B5" s="29" t="s">
        <v>368</v>
      </c>
      <c r="C5" s="29"/>
      <c r="D5" s="29"/>
      <c r="E5" s="29"/>
      <c r="F5" s="29"/>
      <c r="G5" s="125"/>
      <c r="H5" s="125"/>
      <c r="I5" s="125"/>
      <c r="J5" s="29"/>
    </row>
    <row r="6" spans="1:10" x14ac:dyDescent="0.3">
      <c r="A6" s="29"/>
      <c r="B6" s="29" t="s">
        <v>383</v>
      </c>
      <c r="C6" s="29"/>
      <c r="D6" s="29"/>
      <c r="E6" s="29"/>
      <c r="F6" s="29"/>
      <c r="G6" s="125"/>
      <c r="H6" s="125"/>
      <c r="I6" s="125"/>
      <c r="J6" s="29"/>
    </row>
    <row r="7" spans="1:10" x14ac:dyDescent="0.3">
      <c r="A7" s="29"/>
      <c r="B7" s="29" t="s">
        <v>369</v>
      </c>
      <c r="C7" s="29"/>
      <c r="D7" s="29"/>
      <c r="E7" s="29"/>
      <c r="F7" s="29"/>
      <c r="G7" s="127">
        <f>SUM(G5,G6)</f>
        <v>0</v>
      </c>
      <c r="H7" s="127">
        <f>SUM(H5,H6)</f>
        <v>0</v>
      </c>
      <c r="I7" s="127">
        <f>SUM(I5,I6)</f>
        <v>0</v>
      </c>
      <c r="J7" s="29"/>
    </row>
    <row r="8" spans="1:10" x14ac:dyDescent="0.3">
      <c r="A8" s="29"/>
      <c r="B8" s="29" t="s">
        <v>370</v>
      </c>
      <c r="C8" s="29"/>
      <c r="D8" s="29"/>
      <c r="E8" s="29"/>
      <c r="F8" s="29"/>
      <c r="G8" s="125"/>
      <c r="H8" s="125"/>
      <c r="I8" s="125"/>
      <c r="J8" s="29"/>
    </row>
    <row r="9" spans="1:10" x14ac:dyDescent="0.3">
      <c r="A9" s="29"/>
      <c r="B9" s="29" t="s">
        <v>402</v>
      </c>
      <c r="C9" s="29"/>
      <c r="D9" s="29"/>
      <c r="E9" s="29"/>
      <c r="F9" s="29"/>
      <c r="G9" s="127">
        <f>SUM(G7*G8)</f>
        <v>0</v>
      </c>
      <c r="H9" s="127">
        <f>SUM(H7*H8)</f>
        <v>0</v>
      </c>
      <c r="I9" s="127">
        <f>SUM(I7*I8)</f>
        <v>0</v>
      </c>
      <c r="J9" s="29"/>
    </row>
    <row r="10" spans="1:10" x14ac:dyDescent="0.3">
      <c r="A10" s="29"/>
      <c r="B10" s="29" t="s">
        <v>375</v>
      </c>
      <c r="C10" s="29"/>
      <c r="D10" s="29"/>
      <c r="E10" s="29"/>
      <c r="F10" s="29"/>
      <c r="G10" s="125"/>
      <c r="H10" s="125"/>
      <c r="I10" s="125"/>
      <c r="J10" s="29"/>
    </row>
    <row r="11" spans="1:10" x14ac:dyDescent="0.3">
      <c r="A11" s="29"/>
      <c r="B11" s="29" t="s">
        <v>376</v>
      </c>
      <c r="C11" s="29"/>
      <c r="D11" s="29"/>
      <c r="E11" s="29"/>
      <c r="F11" s="29"/>
      <c r="G11" s="125"/>
      <c r="H11" s="125"/>
      <c r="I11" s="125"/>
      <c r="J11" s="29"/>
    </row>
    <row r="12" spans="1:10" x14ac:dyDescent="0.3">
      <c r="A12" s="29"/>
      <c r="B12" s="29" t="s">
        <v>371</v>
      </c>
      <c r="C12" s="29"/>
      <c r="D12" s="29"/>
      <c r="E12" s="29"/>
      <c r="F12" s="29"/>
      <c r="G12" s="127">
        <f>SUM(G9:G11)</f>
        <v>0</v>
      </c>
      <c r="H12" s="127">
        <f>SUM(H9:H11)</f>
        <v>0</v>
      </c>
      <c r="I12" s="127">
        <f>SUM(I9:I11)</f>
        <v>0</v>
      </c>
      <c r="J12" s="29"/>
    </row>
    <row r="13" spans="1:10" x14ac:dyDescent="0.3">
      <c r="A13" s="29"/>
      <c r="B13" s="29"/>
      <c r="C13" s="29"/>
      <c r="D13" s="29"/>
      <c r="E13" s="29"/>
      <c r="F13" s="29"/>
      <c r="G13" s="29"/>
      <c r="H13" s="29"/>
      <c r="I13" s="29"/>
      <c r="J13" s="29"/>
    </row>
    <row r="14" spans="1:10" x14ac:dyDescent="0.3">
      <c r="A14" s="124" t="s">
        <v>377</v>
      </c>
      <c r="B14" s="124"/>
      <c r="C14" s="124"/>
      <c r="D14" s="124"/>
      <c r="E14" s="29"/>
      <c r="F14" s="29"/>
      <c r="G14" s="29"/>
      <c r="H14" s="29"/>
      <c r="I14" s="29"/>
      <c r="J14" s="29"/>
    </row>
    <row r="15" spans="1:10" x14ac:dyDescent="0.3">
      <c r="A15" s="29"/>
      <c r="B15" s="29"/>
      <c r="C15" s="29"/>
      <c r="D15" s="29"/>
      <c r="E15" s="29"/>
      <c r="F15" s="29"/>
      <c r="G15" s="29"/>
      <c r="H15" s="29"/>
      <c r="I15" s="29"/>
      <c r="J15" s="29"/>
    </row>
    <row r="16" spans="1:10" x14ac:dyDescent="0.3">
      <c r="A16" s="29" t="s">
        <v>388</v>
      </c>
      <c r="B16" s="29"/>
      <c r="C16" s="29"/>
      <c r="D16" s="29"/>
      <c r="E16" s="29"/>
      <c r="F16" s="29"/>
      <c r="G16" s="29" t="s">
        <v>398</v>
      </c>
      <c r="H16" s="29" t="s">
        <v>399</v>
      </c>
      <c r="I16" s="29" t="s">
        <v>400</v>
      </c>
      <c r="J16" s="29"/>
    </row>
    <row r="17" spans="1:10" x14ac:dyDescent="0.3">
      <c r="A17" s="29"/>
      <c r="B17" s="29" t="s">
        <v>378</v>
      </c>
      <c r="C17" s="29"/>
      <c r="D17" s="29"/>
      <c r="E17" s="29"/>
      <c r="F17" s="29"/>
      <c r="G17" s="125"/>
      <c r="H17" s="125"/>
      <c r="I17" s="125"/>
      <c r="J17" s="29"/>
    </row>
    <row r="18" spans="1:10" x14ac:dyDescent="0.3">
      <c r="A18" s="29"/>
      <c r="B18" s="29" t="s">
        <v>380</v>
      </c>
      <c r="C18" s="29"/>
      <c r="D18" s="29"/>
      <c r="E18" s="29"/>
      <c r="F18" s="29"/>
      <c r="G18" s="125"/>
      <c r="H18" s="125"/>
      <c r="I18" s="125"/>
      <c r="J18" s="29"/>
    </row>
    <row r="19" spans="1:10" x14ac:dyDescent="0.3">
      <c r="A19" s="29"/>
      <c r="B19" s="29" t="s">
        <v>381</v>
      </c>
      <c r="C19" s="29"/>
      <c r="D19" s="29"/>
      <c r="E19" s="29"/>
      <c r="F19" s="29"/>
      <c r="G19" s="125"/>
      <c r="H19" s="125"/>
      <c r="I19" s="125"/>
      <c r="J19" s="29"/>
    </row>
    <row r="20" spans="1:10" x14ac:dyDescent="0.3">
      <c r="A20" s="29"/>
      <c r="B20" s="29" t="s">
        <v>382</v>
      </c>
      <c r="C20" s="29"/>
      <c r="D20" s="29"/>
      <c r="E20" s="29"/>
      <c r="F20" s="29"/>
      <c r="G20" s="125"/>
      <c r="H20" s="125"/>
      <c r="I20" s="125"/>
      <c r="J20" s="29"/>
    </row>
    <row r="21" spans="1:10" x14ac:dyDescent="0.3">
      <c r="A21" s="29"/>
      <c r="B21" s="29" t="s">
        <v>383</v>
      </c>
      <c r="C21" s="29"/>
      <c r="D21" s="29"/>
      <c r="E21" s="29"/>
      <c r="F21" s="29"/>
      <c r="G21" s="125"/>
      <c r="H21" s="125"/>
      <c r="I21" s="125"/>
      <c r="J21" s="29"/>
    </row>
    <row r="22" spans="1:10" x14ac:dyDescent="0.3">
      <c r="A22" s="29"/>
      <c r="B22" s="29" t="s">
        <v>384</v>
      </c>
      <c r="C22" s="29"/>
      <c r="D22" s="29"/>
      <c r="E22" s="29"/>
      <c r="F22" s="29"/>
      <c r="G22" s="125"/>
      <c r="H22" s="125"/>
      <c r="I22" s="125"/>
      <c r="J22" s="29"/>
    </row>
    <row r="23" spans="1:10" x14ac:dyDescent="0.3">
      <c r="A23" s="29"/>
      <c r="B23" s="29" t="s">
        <v>385</v>
      </c>
      <c r="C23" s="29"/>
      <c r="D23" s="29"/>
      <c r="E23" s="29"/>
      <c r="F23" s="29"/>
      <c r="G23" s="125"/>
      <c r="H23" s="125"/>
      <c r="I23" s="125"/>
      <c r="J23" s="29"/>
    </row>
    <row r="24" spans="1:10" x14ac:dyDescent="0.3">
      <c r="A24" s="29"/>
      <c r="B24" s="29" t="s">
        <v>387</v>
      </c>
      <c r="C24" s="29"/>
      <c r="D24" s="29"/>
      <c r="E24" s="29"/>
      <c r="F24" s="29"/>
      <c r="G24" s="127">
        <f>SUM(G17:G23)</f>
        <v>0</v>
      </c>
      <c r="H24" s="127">
        <f>SUM(H17:H23)</f>
        <v>0</v>
      </c>
      <c r="I24" s="127">
        <f>SUM(I17:I23)</f>
        <v>0</v>
      </c>
      <c r="J24" s="29"/>
    </row>
    <row r="25" spans="1:10" x14ac:dyDescent="0.3">
      <c r="A25" s="29"/>
      <c r="B25" s="29"/>
      <c r="C25" s="29"/>
      <c r="D25" s="29"/>
      <c r="E25" s="29"/>
      <c r="F25" s="29"/>
      <c r="G25" s="29"/>
      <c r="H25" s="29"/>
      <c r="I25" s="29"/>
      <c r="J25" s="29"/>
    </row>
    <row r="26" spans="1:10" x14ac:dyDescent="0.3">
      <c r="A26" s="29"/>
      <c r="B26" s="29" t="s">
        <v>386</v>
      </c>
      <c r="C26" s="29"/>
      <c r="D26" s="29"/>
      <c r="E26" s="29"/>
      <c r="F26" s="29"/>
      <c r="G26" s="125"/>
      <c r="H26" s="125"/>
      <c r="I26" s="125"/>
      <c r="J26" s="29"/>
    </row>
    <row r="27" spans="1:10" x14ac:dyDescent="0.3">
      <c r="A27" s="29"/>
      <c r="B27" s="29" t="s">
        <v>371</v>
      </c>
      <c r="C27" s="29"/>
      <c r="D27" s="29"/>
      <c r="E27" s="29"/>
      <c r="F27" s="29"/>
      <c r="G27" s="127">
        <f>G24*G26</f>
        <v>0</v>
      </c>
      <c r="H27" s="127">
        <f>H24*H26</f>
        <v>0</v>
      </c>
      <c r="I27" s="127">
        <f>I24*I26</f>
        <v>0</v>
      </c>
      <c r="J27" s="29"/>
    </row>
    <row r="28" spans="1:10" x14ac:dyDescent="0.3">
      <c r="A28" s="29"/>
      <c r="B28" s="29"/>
      <c r="C28" s="29"/>
      <c r="D28" s="29"/>
      <c r="E28" s="29"/>
      <c r="F28" s="29"/>
      <c r="G28" s="129"/>
      <c r="H28" s="129"/>
      <c r="I28" s="129"/>
      <c r="J28" s="29"/>
    </row>
    <row r="29" spans="1:10" x14ac:dyDescent="0.3">
      <c r="A29" s="124" t="s">
        <v>406</v>
      </c>
      <c r="B29" s="29"/>
      <c r="C29" s="29"/>
      <c r="D29" s="29"/>
      <c r="E29" s="29"/>
      <c r="F29" s="29"/>
      <c r="G29" s="129"/>
      <c r="H29" s="129"/>
      <c r="I29" s="129"/>
      <c r="J29" s="29"/>
    </row>
    <row r="30" spans="1:10" x14ac:dyDescent="0.3">
      <c r="A30" s="29"/>
      <c r="B30" s="29"/>
      <c r="C30" s="29"/>
      <c r="D30" s="29"/>
      <c r="E30" s="29"/>
      <c r="F30" s="29"/>
      <c r="G30" s="129"/>
      <c r="H30" s="129"/>
      <c r="I30" s="129"/>
      <c r="J30" s="29"/>
    </row>
    <row r="31" spans="1:10" x14ac:dyDescent="0.3">
      <c r="A31" s="29" t="s">
        <v>407</v>
      </c>
      <c r="B31" s="29"/>
      <c r="C31" s="29"/>
      <c r="D31" s="29"/>
      <c r="E31" s="29"/>
      <c r="F31" s="29"/>
      <c r="G31" s="129" t="s">
        <v>414</v>
      </c>
      <c r="H31" s="129" t="s">
        <v>415</v>
      </c>
      <c r="I31" s="129" t="s">
        <v>416</v>
      </c>
      <c r="J31" s="29"/>
    </row>
    <row r="32" spans="1:10" x14ac:dyDescent="0.3">
      <c r="A32" s="29"/>
      <c r="B32" s="29" t="s">
        <v>408</v>
      </c>
      <c r="C32" s="29"/>
      <c r="D32" s="29"/>
      <c r="E32" s="29"/>
      <c r="F32" s="29"/>
      <c r="G32" s="125"/>
      <c r="H32" s="125"/>
      <c r="I32" s="125"/>
      <c r="J32" s="29"/>
    </row>
    <row r="33" spans="1:10" x14ac:dyDescent="0.3">
      <c r="A33" s="29"/>
      <c r="B33" s="29" t="s">
        <v>409</v>
      </c>
      <c r="C33" s="29"/>
      <c r="D33" s="29"/>
      <c r="E33" s="29"/>
      <c r="F33" s="29"/>
      <c r="G33" s="125"/>
      <c r="H33" s="125"/>
      <c r="I33" s="125"/>
      <c r="J33" s="29"/>
    </row>
    <row r="34" spans="1:10" x14ac:dyDescent="0.3">
      <c r="A34" s="29"/>
      <c r="B34" s="29" t="s">
        <v>410</v>
      </c>
      <c r="C34" s="29"/>
      <c r="D34" s="29"/>
      <c r="E34" s="29"/>
      <c r="F34" s="29"/>
      <c r="G34" s="125"/>
      <c r="H34" s="125"/>
      <c r="I34" s="125"/>
      <c r="J34" s="29"/>
    </row>
    <row r="35" spans="1:10" x14ac:dyDescent="0.3">
      <c r="A35" s="29"/>
      <c r="B35" s="29" t="s">
        <v>413</v>
      </c>
      <c r="C35" s="29"/>
      <c r="D35" s="29"/>
      <c r="E35" s="29"/>
      <c r="F35" s="29"/>
      <c r="G35" s="125"/>
      <c r="H35" s="125"/>
      <c r="I35" s="125"/>
      <c r="J35" s="29"/>
    </row>
    <row r="36" spans="1:10" x14ac:dyDescent="0.3">
      <c r="A36" s="29"/>
      <c r="B36" s="29" t="s">
        <v>411</v>
      </c>
      <c r="C36" s="29"/>
      <c r="D36" s="29"/>
      <c r="E36" s="29"/>
      <c r="F36" s="29"/>
      <c r="G36" s="127">
        <f>SUM(G32:G35)</f>
        <v>0</v>
      </c>
      <c r="H36" s="127">
        <f>SUM(H32:H35)</f>
        <v>0</v>
      </c>
      <c r="I36" s="127">
        <f>SUM(I32:I35)</f>
        <v>0</v>
      </c>
      <c r="J36" s="29"/>
    </row>
    <row r="37" spans="1:10" x14ac:dyDescent="0.3">
      <c r="A37" s="29"/>
      <c r="B37" s="29"/>
      <c r="C37" s="29"/>
      <c r="D37" s="29"/>
      <c r="E37" s="29"/>
      <c r="F37" s="29"/>
      <c r="G37" s="129"/>
      <c r="H37" s="129"/>
      <c r="I37" s="129"/>
      <c r="J37" s="29"/>
    </row>
    <row r="38" spans="1:10" x14ac:dyDescent="0.3">
      <c r="A38" s="29"/>
      <c r="B38" s="29" t="s">
        <v>412</v>
      </c>
      <c r="C38" s="29"/>
      <c r="D38" s="29"/>
      <c r="E38" s="29"/>
      <c r="F38" s="29"/>
      <c r="G38" s="125"/>
      <c r="H38" s="125"/>
      <c r="I38" s="125"/>
      <c r="J38" s="29"/>
    </row>
    <row r="39" spans="1:10" x14ac:dyDescent="0.3">
      <c r="A39" s="29"/>
      <c r="B39" s="29" t="s">
        <v>371</v>
      </c>
      <c r="C39" s="29"/>
      <c r="D39" s="29"/>
      <c r="E39" s="29"/>
      <c r="F39" s="29"/>
      <c r="G39" s="127">
        <f>G36*G38</f>
        <v>0</v>
      </c>
      <c r="H39" s="127">
        <f>H36*H38</f>
        <v>0</v>
      </c>
      <c r="I39" s="127">
        <f>I36*I38</f>
        <v>0</v>
      </c>
      <c r="J39" s="29"/>
    </row>
    <row r="40" spans="1:10" x14ac:dyDescent="0.3">
      <c r="A40" s="29"/>
      <c r="B40" s="29"/>
      <c r="C40" s="29"/>
      <c r="D40" s="29"/>
      <c r="E40" s="29"/>
      <c r="F40" s="29"/>
      <c r="G40" s="129"/>
      <c r="H40" s="129"/>
      <c r="I40" s="129"/>
      <c r="J40" s="29"/>
    </row>
    <row r="41" spans="1:10" x14ac:dyDescent="0.3">
      <c r="A41" s="29"/>
      <c r="B41" s="29"/>
      <c r="C41" s="29"/>
      <c r="D41" s="29"/>
      <c r="E41" s="29"/>
      <c r="F41" s="29"/>
      <c r="G41" s="29"/>
      <c r="H41" s="29"/>
      <c r="I41" s="29"/>
      <c r="J41" s="29"/>
    </row>
    <row r="42" spans="1:10" x14ac:dyDescent="0.3">
      <c r="A42" s="124" t="s">
        <v>389</v>
      </c>
      <c r="B42" s="124"/>
      <c r="C42" s="124"/>
      <c r="D42" s="29"/>
      <c r="E42" s="29"/>
      <c r="F42" s="29"/>
      <c r="G42" s="29"/>
      <c r="H42" s="29"/>
      <c r="I42" s="29"/>
      <c r="J42" s="29"/>
    </row>
    <row r="43" spans="1:10" x14ac:dyDescent="0.3">
      <c r="A43" s="29"/>
      <c r="B43" s="29"/>
      <c r="C43" s="29"/>
      <c r="D43" s="29"/>
      <c r="E43" s="29"/>
      <c r="F43" s="29"/>
      <c r="G43" s="126" t="s">
        <v>401</v>
      </c>
      <c r="H43" s="29"/>
      <c r="I43" s="29"/>
      <c r="J43" s="29"/>
    </row>
    <row r="44" spans="1:10" x14ac:dyDescent="0.3">
      <c r="A44" s="29"/>
      <c r="B44" s="29" t="s">
        <v>390</v>
      </c>
      <c r="C44" s="29"/>
      <c r="D44" s="29"/>
      <c r="E44" s="29"/>
      <c r="F44" s="29"/>
      <c r="G44" s="125"/>
      <c r="H44" s="29"/>
      <c r="I44" s="29"/>
      <c r="J44" s="29"/>
    </row>
    <row r="45" spans="1:10" x14ac:dyDescent="0.3">
      <c r="A45" s="29"/>
      <c r="B45" s="29" t="s">
        <v>391</v>
      </c>
      <c r="C45" s="29"/>
      <c r="D45" s="29"/>
      <c r="E45" s="29"/>
      <c r="F45" s="29"/>
      <c r="G45" s="125"/>
      <c r="H45" s="29"/>
      <c r="I45" s="29"/>
      <c r="J45" s="29"/>
    </row>
    <row r="46" spans="1:10" x14ac:dyDescent="0.3">
      <c r="A46" s="29"/>
      <c r="B46" s="29" t="s">
        <v>392</v>
      </c>
      <c r="C46" s="29"/>
      <c r="D46" s="29"/>
      <c r="E46" s="29"/>
      <c r="F46" s="29"/>
      <c r="G46" s="125"/>
      <c r="H46" s="29"/>
      <c r="I46" s="29"/>
      <c r="J46" s="29"/>
    </row>
    <row r="47" spans="1:10" x14ac:dyDescent="0.3">
      <c r="A47" s="29"/>
      <c r="B47" s="29" t="s">
        <v>393</v>
      </c>
      <c r="C47" s="29"/>
      <c r="D47" s="29"/>
      <c r="E47" s="29"/>
      <c r="F47" s="29"/>
      <c r="G47" s="125"/>
      <c r="H47" s="29"/>
      <c r="I47" s="29"/>
      <c r="J47" s="29"/>
    </row>
    <row r="48" spans="1:10" x14ac:dyDescent="0.3">
      <c r="A48" s="29"/>
      <c r="B48" s="29" t="s">
        <v>394</v>
      </c>
      <c r="C48" s="29"/>
      <c r="D48" s="29"/>
      <c r="E48" s="29"/>
      <c r="F48" s="29"/>
      <c r="G48" s="125"/>
      <c r="H48" s="29"/>
      <c r="I48" s="29"/>
      <c r="J48" s="29"/>
    </row>
    <row r="49" spans="1:10" x14ac:dyDescent="0.3">
      <c r="A49" s="29"/>
      <c r="B49" s="29" t="s">
        <v>395</v>
      </c>
      <c r="C49" s="29"/>
      <c r="D49" s="29"/>
      <c r="E49" s="29"/>
      <c r="F49" s="29"/>
      <c r="G49" s="125"/>
      <c r="H49" s="29"/>
      <c r="I49" s="29"/>
      <c r="J49" s="29"/>
    </row>
    <row r="50" spans="1:10" x14ac:dyDescent="0.3">
      <c r="A50" s="29"/>
      <c r="B50" s="29" t="s">
        <v>81</v>
      </c>
      <c r="C50" s="29"/>
      <c r="D50" s="29"/>
      <c r="E50" s="29"/>
      <c r="F50" s="29"/>
      <c r="G50" s="125"/>
      <c r="H50" s="29"/>
      <c r="I50" s="29"/>
      <c r="J50" s="29"/>
    </row>
    <row r="51" spans="1:10" x14ac:dyDescent="0.3">
      <c r="A51" s="29"/>
      <c r="B51" s="29" t="s">
        <v>81</v>
      </c>
      <c r="C51" s="29"/>
      <c r="D51" s="29"/>
      <c r="E51" s="29"/>
      <c r="F51" s="29"/>
      <c r="G51" s="125"/>
      <c r="H51" s="29"/>
      <c r="I51" s="29"/>
      <c r="J51" s="29"/>
    </row>
    <row r="52" spans="1:10" x14ac:dyDescent="0.3">
      <c r="A52" s="29"/>
      <c r="B52" s="29" t="s">
        <v>371</v>
      </c>
      <c r="C52" s="29"/>
      <c r="D52" s="29"/>
      <c r="E52" s="29"/>
      <c r="F52" s="29"/>
      <c r="G52" s="127">
        <f>SUM(G44:G51)</f>
        <v>0</v>
      </c>
      <c r="H52" s="29"/>
      <c r="I52" s="29"/>
      <c r="J52" s="29"/>
    </row>
    <row r="53" spans="1:10" x14ac:dyDescent="0.3">
      <c r="A53" s="29"/>
      <c r="B53" s="29"/>
      <c r="C53" s="29"/>
      <c r="D53" s="29"/>
      <c r="E53" s="29"/>
      <c r="F53" s="29"/>
      <c r="G53" s="29"/>
      <c r="H53" s="29"/>
      <c r="I53" s="29"/>
      <c r="J53" s="29"/>
    </row>
    <row r="54" spans="1:10" x14ac:dyDescent="0.3">
      <c r="A54" s="29"/>
      <c r="B54" s="29"/>
      <c r="C54" s="29"/>
      <c r="D54" s="29"/>
      <c r="E54" s="29"/>
      <c r="F54" s="29"/>
      <c r="G54" s="29"/>
      <c r="H54" s="29"/>
      <c r="I54" s="29"/>
      <c r="J54" s="29"/>
    </row>
    <row r="55" spans="1:10" x14ac:dyDescent="0.3">
      <c r="A55" s="28" t="s">
        <v>396</v>
      </c>
      <c r="B55" s="29"/>
      <c r="C55" s="29"/>
      <c r="D55" s="29"/>
      <c r="E55" s="127">
        <f>SUM(G27,H27,I27,G52,G12,H12,I12, G39,H39,I39)</f>
        <v>0</v>
      </c>
      <c r="F55" s="29" t="s">
        <v>494</v>
      </c>
      <c r="G55" s="29"/>
      <c r="H55" s="29"/>
      <c r="I55" s="29"/>
      <c r="J55" s="29"/>
    </row>
    <row r="56" spans="1:10" x14ac:dyDescent="0.3">
      <c r="A56" s="29" t="s">
        <v>501</v>
      </c>
      <c r="B56" s="29"/>
      <c r="C56" s="29"/>
      <c r="D56" s="29"/>
      <c r="E56" s="139"/>
      <c r="F56" s="29" t="s">
        <v>504</v>
      </c>
      <c r="G56" s="29"/>
      <c r="H56" s="29"/>
      <c r="I56" s="29"/>
      <c r="J56" s="29"/>
    </row>
    <row r="57" spans="1:10" x14ac:dyDescent="0.3">
      <c r="A57" s="29" t="s">
        <v>502</v>
      </c>
      <c r="B57" s="29"/>
      <c r="C57" s="29"/>
      <c r="D57" s="29"/>
      <c r="E57" s="127">
        <f>E55*E56</f>
        <v>0</v>
      </c>
      <c r="F57" s="29"/>
      <c r="G57" s="29"/>
      <c r="H57" s="29"/>
      <c r="I57" s="29"/>
      <c r="J57" s="29"/>
    </row>
    <row r="58" spans="1:10" x14ac:dyDescent="0.3">
      <c r="A58" s="29" t="s">
        <v>498</v>
      </c>
      <c r="B58" s="29"/>
      <c r="C58" s="29"/>
      <c r="D58" s="29"/>
      <c r="E58" s="125"/>
      <c r="F58" s="29" t="s">
        <v>503</v>
      </c>
      <c r="G58" s="29"/>
      <c r="H58" s="29"/>
      <c r="I58" s="29"/>
      <c r="J58" s="29"/>
    </row>
    <row r="59" spans="1:10" x14ac:dyDescent="0.3">
      <c r="A59" s="29" t="s">
        <v>359</v>
      </c>
      <c r="B59" s="29"/>
      <c r="C59" s="29"/>
      <c r="D59" s="29"/>
      <c r="E59" s="127">
        <f>IF(AND(E57&gt;0,E58&gt;0),E57/E58,0)</f>
        <v>0</v>
      </c>
      <c r="F59" s="29" t="s">
        <v>505</v>
      </c>
      <c r="G59" s="29"/>
      <c r="H59" s="29"/>
      <c r="I59" s="29"/>
      <c r="J59" s="29"/>
    </row>
    <row r="60" spans="1:10" x14ac:dyDescent="0.3">
      <c r="A60" s="29"/>
      <c r="B60" s="29"/>
      <c r="C60" s="29"/>
      <c r="D60" s="29"/>
      <c r="E60" s="29"/>
      <c r="F60" s="29"/>
      <c r="G60" s="29"/>
      <c r="H60" s="29"/>
      <c r="I60" s="29"/>
      <c r="J60" s="29"/>
    </row>
  </sheetData>
  <sheetProtection sheet="1" objects="1" scenarios="1"/>
  <pageMargins left="0.7" right="0.7" top="0.75" bottom="0.75" header="0.3" footer="0.3"/>
  <pageSetup scale="81" orientation="portrait" r:id="rId1"/>
  <headerFooter>
    <oddHeader>&amp;CNOFA Organic Crop of Production Project 2015</oddHead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2"/>
  <sheetViews>
    <sheetView zoomScaleNormal="100" workbookViewId="0">
      <selection activeCell="K1" sqref="K1"/>
    </sheetView>
  </sheetViews>
  <sheetFormatPr defaultRowHeight="14.4" x14ac:dyDescent="0.3"/>
  <cols>
    <col min="11" max="11" width="20.88671875" customWidth="1"/>
  </cols>
  <sheetData>
    <row r="1" spans="1:12" x14ac:dyDescent="0.3">
      <c r="A1" s="22" t="s">
        <v>52</v>
      </c>
      <c r="B1" s="23"/>
      <c r="C1" s="23"/>
      <c r="D1" s="23"/>
      <c r="E1" s="23"/>
      <c r="F1" s="23"/>
      <c r="G1" s="23"/>
      <c r="H1" s="23"/>
      <c r="I1" s="23"/>
      <c r="J1" s="135" t="s">
        <v>473</v>
      </c>
      <c r="K1" s="23"/>
      <c r="L1" s="8"/>
    </row>
    <row r="2" spans="1:12" x14ac:dyDescent="0.3">
      <c r="A2" s="23"/>
      <c r="B2" s="23"/>
      <c r="C2" s="23"/>
      <c r="D2" s="23"/>
      <c r="E2" s="23"/>
      <c r="F2" s="23"/>
      <c r="G2" s="23"/>
      <c r="H2" s="23"/>
      <c r="I2" s="23"/>
      <c r="J2" s="23"/>
      <c r="K2" s="23"/>
      <c r="L2" s="8"/>
    </row>
    <row r="3" spans="1:12" x14ac:dyDescent="0.3">
      <c r="A3" s="23" t="s">
        <v>53</v>
      </c>
      <c r="B3" s="23"/>
      <c r="C3" s="23"/>
      <c r="D3" s="23"/>
      <c r="E3" s="23"/>
      <c r="F3" s="23"/>
      <c r="G3" s="23"/>
      <c r="H3" s="23"/>
      <c r="I3" s="23"/>
      <c r="J3" s="23"/>
      <c r="K3" s="23"/>
      <c r="L3" s="8"/>
    </row>
    <row r="4" spans="1:12" x14ac:dyDescent="0.3">
      <c r="A4" s="23" t="s">
        <v>54</v>
      </c>
      <c r="B4" s="23"/>
      <c r="C4" s="23"/>
      <c r="D4" s="23"/>
      <c r="E4" s="23"/>
      <c r="F4" s="23"/>
      <c r="G4" s="23"/>
      <c r="H4" s="23"/>
      <c r="I4" s="23"/>
      <c r="J4" s="23"/>
      <c r="K4" s="23"/>
      <c r="L4" s="8"/>
    </row>
    <row r="5" spans="1:12" x14ac:dyDescent="0.3">
      <c r="A5" s="23" t="s">
        <v>55</v>
      </c>
      <c r="B5" s="23"/>
      <c r="C5" s="23"/>
      <c r="D5" s="23"/>
      <c r="E5" s="23"/>
      <c r="F5" s="23"/>
      <c r="G5" s="23"/>
      <c r="H5" s="23"/>
      <c r="I5" s="23"/>
      <c r="J5" s="23"/>
      <c r="K5" s="23"/>
      <c r="L5" s="8"/>
    </row>
    <row r="6" spans="1:12" x14ac:dyDescent="0.3">
      <c r="A6" s="23" t="s">
        <v>56</v>
      </c>
      <c r="B6" s="23"/>
      <c r="C6" s="23"/>
      <c r="D6" s="23"/>
      <c r="E6" s="23"/>
      <c r="F6" s="23"/>
      <c r="G6" s="23"/>
      <c r="H6" s="23"/>
      <c r="I6" s="23"/>
      <c r="J6" s="23"/>
      <c r="K6" s="23"/>
      <c r="L6" s="8"/>
    </row>
    <row r="7" spans="1:12" x14ac:dyDescent="0.3">
      <c r="A7" s="23" t="s">
        <v>57</v>
      </c>
      <c r="B7" s="23"/>
      <c r="C7" s="23"/>
      <c r="D7" s="23"/>
      <c r="E7" s="23"/>
      <c r="F7" s="23"/>
      <c r="G7" s="23"/>
      <c r="H7" s="23"/>
      <c r="I7" s="23"/>
      <c r="J7" s="23"/>
      <c r="K7" s="23"/>
      <c r="L7" s="8"/>
    </row>
    <row r="8" spans="1:12" x14ac:dyDescent="0.3">
      <c r="A8" s="23" t="s">
        <v>58</v>
      </c>
      <c r="B8" s="23"/>
      <c r="C8" s="23"/>
      <c r="D8" s="23"/>
      <c r="E8" s="23"/>
      <c r="F8" s="23"/>
      <c r="G8" s="23"/>
      <c r="H8" s="23"/>
      <c r="I8" s="23"/>
      <c r="J8" s="23"/>
      <c r="K8" s="23"/>
      <c r="L8" s="8"/>
    </row>
    <row r="9" spans="1:12" x14ac:dyDescent="0.3">
      <c r="A9" s="23" t="s">
        <v>61</v>
      </c>
      <c r="B9" s="23"/>
      <c r="C9" s="23"/>
      <c r="D9" s="23"/>
      <c r="E9" s="23"/>
      <c r="F9" s="23"/>
      <c r="G9" s="23"/>
      <c r="H9" s="23"/>
      <c r="I9" s="23"/>
      <c r="J9" s="23"/>
      <c r="K9" s="23"/>
      <c r="L9" s="8"/>
    </row>
    <row r="10" spans="1:12" x14ac:dyDescent="0.3">
      <c r="A10" s="23" t="s">
        <v>62</v>
      </c>
      <c r="B10" s="23"/>
      <c r="C10" s="23"/>
      <c r="D10" s="23"/>
      <c r="E10" s="23"/>
      <c r="F10" s="23"/>
      <c r="G10" s="23"/>
      <c r="H10" s="23"/>
      <c r="I10" s="23"/>
      <c r="J10" s="23"/>
      <c r="K10" s="23"/>
      <c r="L10" s="8"/>
    </row>
    <row r="11" spans="1:12" x14ac:dyDescent="0.3">
      <c r="A11" s="23" t="s">
        <v>63</v>
      </c>
      <c r="B11" s="23"/>
      <c r="C11" s="23"/>
      <c r="D11" s="23"/>
      <c r="E11" s="23"/>
      <c r="F11" s="23"/>
      <c r="G11" s="23"/>
      <c r="H11" s="23"/>
      <c r="I11" s="23"/>
      <c r="J11" s="23"/>
      <c r="K11" s="23"/>
      <c r="L11" s="8"/>
    </row>
    <row r="12" spans="1:12" x14ac:dyDescent="0.3">
      <c r="A12" s="23" t="s">
        <v>59</v>
      </c>
      <c r="B12" s="23"/>
      <c r="C12" s="23"/>
      <c r="D12" s="23"/>
      <c r="E12" s="23"/>
      <c r="F12" s="23"/>
      <c r="G12" s="23"/>
      <c r="H12" s="23"/>
      <c r="I12" s="23"/>
      <c r="J12" s="23"/>
      <c r="K12" s="23"/>
      <c r="L12" s="8"/>
    </row>
    <row r="13" spans="1:12" x14ac:dyDescent="0.3">
      <c r="A13" s="23" t="s">
        <v>60</v>
      </c>
      <c r="B13" s="23"/>
      <c r="C13" s="23"/>
      <c r="D13" s="23"/>
      <c r="E13" s="23"/>
      <c r="F13" s="23"/>
      <c r="G13" s="23"/>
      <c r="H13" s="23"/>
      <c r="I13" s="23"/>
      <c r="J13" s="23"/>
      <c r="K13" s="23"/>
      <c r="L13" s="8"/>
    </row>
    <row r="14" spans="1:12" x14ac:dyDescent="0.3">
      <c r="A14" s="23" t="s">
        <v>287</v>
      </c>
      <c r="B14" s="23"/>
      <c r="C14" s="23"/>
      <c r="D14" s="23"/>
      <c r="E14" s="23"/>
      <c r="F14" s="23"/>
      <c r="G14" s="23"/>
      <c r="H14" s="23"/>
      <c r="I14" s="23"/>
      <c r="J14" s="23"/>
      <c r="K14" s="23"/>
      <c r="L14" s="8"/>
    </row>
    <row r="15" spans="1:12" x14ac:dyDescent="0.3">
      <c r="A15" s="23"/>
      <c r="B15" s="23"/>
      <c r="C15" s="23"/>
      <c r="D15" s="23"/>
      <c r="E15" s="23"/>
      <c r="F15" s="23"/>
      <c r="G15" s="23"/>
      <c r="H15" s="23"/>
      <c r="I15" s="23"/>
      <c r="J15" s="23"/>
      <c r="K15" s="23"/>
      <c r="L15" s="8"/>
    </row>
    <row r="16" spans="1:12" x14ac:dyDescent="0.3">
      <c r="A16" s="23" t="s">
        <v>175</v>
      </c>
      <c r="B16" s="23"/>
      <c r="C16" s="23"/>
      <c r="D16" s="23"/>
      <c r="E16" s="23"/>
      <c r="F16" s="23"/>
      <c r="G16" s="23"/>
      <c r="H16" s="23"/>
      <c r="I16" s="23"/>
      <c r="J16" s="23"/>
      <c r="K16" s="23"/>
      <c r="L16" s="8"/>
    </row>
    <row r="17" spans="1:12" x14ac:dyDescent="0.3">
      <c r="A17" s="23" t="s">
        <v>176</v>
      </c>
      <c r="B17" s="23"/>
      <c r="C17" s="23"/>
      <c r="D17" s="23"/>
      <c r="E17" s="23"/>
      <c r="F17" s="23"/>
      <c r="G17" s="23"/>
      <c r="H17" s="23"/>
      <c r="I17" s="23"/>
      <c r="J17" s="23"/>
      <c r="K17" s="23"/>
      <c r="L17" s="8"/>
    </row>
    <row r="18" spans="1:12" x14ac:dyDescent="0.3">
      <c r="A18" s="23" t="s">
        <v>301</v>
      </c>
      <c r="B18" s="23"/>
      <c r="C18" s="23"/>
      <c r="D18" s="23"/>
      <c r="E18" s="23"/>
      <c r="F18" s="23"/>
      <c r="G18" s="23"/>
      <c r="H18" s="23"/>
      <c r="I18" s="23"/>
      <c r="J18" s="23"/>
      <c r="K18" s="23"/>
      <c r="L18" s="8"/>
    </row>
    <row r="19" spans="1:12" x14ac:dyDescent="0.3">
      <c r="A19" s="23" t="s">
        <v>300</v>
      </c>
      <c r="B19" s="23"/>
      <c r="C19" s="23"/>
      <c r="D19" s="23"/>
      <c r="E19" s="23"/>
      <c r="F19" s="23"/>
      <c r="G19" s="23"/>
      <c r="H19" s="23"/>
      <c r="I19" s="23"/>
      <c r="J19" s="23"/>
      <c r="K19" s="23"/>
      <c r="L19" s="8"/>
    </row>
    <row r="20" spans="1:12" x14ac:dyDescent="0.3">
      <c r="A20" s="23"/>
      <c r="B20" s="23"/>
      <c r="C20" s="23"/>
      <c r="D20" s="23"/>
      <c r="E20" s="23"/>
      <c r="F20" s="23"/>
      <c r="G20" s="23"/>
      <c r="H20" s="23"/>
      <c r="I20" s="23"/>
      <c r="J20" s="23"/>
      <c r="K20" s="23"/>
      <c r="L20" s="8"/>
    </row>
    <row r="21" spans="1:12" x14ac:dyDescent="0.3">
      <c r="A21" s="23" t="s">
        <v>302</v>
      </c>
      <c r="B21" s="23"/>
      <c r="C21" s="23"/>
      <c r="D21" s="23"/>
      <c r="E21" s="23"/>
      <c r="F21" s="23"/>
      <c r="G21" s="23"/>
      <c r="H21" s="23"/>
      <c r="I21" s="23"/>
      <c r="J21" s="23"/>
      <c r="K21" s="23"/>
      <c r="L21" s="8"/>
    </row>
    <row r="22" spans="1:12" x14ac:dyDescent="0.3">
      <c r="A22" s="23" t="s">
        <v>303</v>
      </c>
      <c r="B22" s="23"/>
      <c r="C22" s="23"/>
      <c r="D22" s="23"/>
      <c r="E22" s="23"/>
      <c r="F22" s="23"/>
      <c r="G22" s="23"/>
      <c r="H22" s="23"/>
      <c r="I22" s="23"/>
      <c r="J22" s="23"/>
      <c r="K22" s="23"/>
      <c r="L22" s="8"/>
    </row>
  </sheetData>
  <pageMargins left="0.7" right="0.7" top="0.75" bottom="0.75" header="0.3" footer="0.3"/>
  <pageSetup scale="80" orientation="portrait" horizontalDpi="0" verticalDpi="0" r:id="rId1"/>
  <headerFooter>
    <oddHeader>&amp;CNOFA Organic Crop Cost of Production Project 2015</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Introduction </vt:lpstr>
      <vt:lpstr>Step 1 Supporting Info</vt:lpstr>
      <vt:lpstr>Step 2 Tractor Cost</vt:lpstr>
      <vt:lpstr>Step 3A Implements</vt:lpstr>
      <vt:lpstr>Step 3B Implement cost</vt:lpstr>
      <vt:lpstr>Step 4A Overhead expenses</vt:lpstr>
      <vt:lpstr>Step 4B Marketing expenses</vt:lpstr>
      <vt:lpstr>Step 4C Marketing worksheet</vt:lpstr>
      <vt:lpstr>Step 5 Transplant cost</vt:lpstr>
      <vt:lpstr>Intro to Crop Budgets</vt:lpstr>
      <vt:lpstr>Practice Crop Budget</vt:lpstr>
      <vt:lpstr>Crop Budget 1 </vt:lpstr>
      <vt:lpstr> Crop Budget 2</vt:lpstr>
      <vt:lpstr>Data Collection Info</vt:lpstr>
      <vt:lpstr>Data collection form</vt:lpstr>
      <vt:lpstr>Rates Page</vt:lpstr>
      <vt:lpstr>Equipment list</vt:lpstr>
      <vt:lpstr>Definitions</vt:lpstr>
      <vt:lpstr>Summary Page</vt:lpstr>
      <vt:lpstr>Balance Sheet</vt:lpstr>
      <vt:lpstr>'Data collection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Alex Smith</cp:lastModifiedBy>
  <cp:lastPrinted>2015-02-20T02:08:50Z</cp:lastPrinted>
  <dcterms:created xsi:type="dcterms:W3CDTF">2014-12-27T16:01:30Z</dcterms:created>
  <dcterms:modified xsi:type="dcterms:W3CDTF">2016-05-18T00:29:15Z</dcterms:modified>
</cp:coreProperties>
</file>