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\\wsl.localhost\Ubuntu\home\v-wangjen\jenny_projects\news\2022AgendaSetting\"/>
    </mc:Choice>
  </mc:AlternateContent>
  <xr:revisionPtr revIDLastSave="0" documentId="8_{A0E00398-DDD2-496F-9ABA-DD10BDD13891}" xr6:coauthVersionLast="47" xr6:coauthVersionMax="47" xr10:uidLastSave="{00000000-0000-0000-0000-000000000000}"/>
  <bookViews>
    <workbookView xWindow="17865" yWindow="-21780" windowWidth="38640" windowHeight="21120" activeTab="1" xr2:uid="{00000000-000D-0000-FFFF-FFFF00000000}"/>
  </bookViews>
  <sheets>
    <sheet name="NYT" sheetId="1" r:id="rId1"/>
    <sheet name="WaPo" sheetId="2" r:id="rId2"/>
    <sheet name="NYT_A1" sheetId="3" r:id="rId3"/>
    <sheet name="WaPo_A1" sheetId="4" r:id="rId4"/>
    <sheet name="Fig_Topics" sheetId="5" r:id="rId5"/>
    <sheet name="topic_overlap" sheetId="6" r:id="rId6"/>
  </sheets>
  <definedNames>
    <definedName name="_xlnm._FilterDatabase" localSheetId="0" hidden="1">NYT!$A$1:$J$409</definedName>
    <definedName name="_xlnm._FilterDatabase" localSheetId="5" hidden="1">topic_overlap!$A$1:$E$555</definedName>
    <definedName name="_xlnm._FilterDatabase" localSheetId="1" hidden="1">WaPo!$A$1:$W$394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" i="4" l="1"/>
  <c r="B165" i="4"/>
  <c r="B164" i="4"/>
  <c r="B163" i="4"/>
  <c r="A162" i="4"/>
  <c r="B162" i="4" s="1"/>
  <c r="A161" i="4"/>
  <c r="B161" i="4" s="1"/>
  <c r="A160" i="4"/>
  <c r="B160" i="4" s="1"/>
  <c r="A159" i="4"/>
  <c r="B159" i="4" s="1"/>
  <c r="A158" i="4"/>
  <c r="B158" i="4" s="1"/>
  <c r="A157" i="4"/>
  <c r="B157" i="4" s="1"/>
  <c r="A156" i="4"/>
  <c r="B156" i="4" s="1"/>
  <c r="A155" i="4"/>
  <c r="B155" i="4" s="1"/>
  <c r="A154" i="4"/>
  <c r="B154" i="4" s="1"/>
  <c r="A153" i="4"/>
  <c r="B153" i="4" s="1"/>
  <c r="A152" i="4"/>
  <c r="B152" i="4" s="1"/>
  <c r="A151" i="4"/>
  <c r="B151" i="4" s="1"/>
  <c r="A150" i="4"/>
  <c r="B150" i="4" s="1"/>
  <c r="A149" i="4"/>
  <c r="B149" i="4" s="1"/>
  <c r="A148" i="4"/>
  <c r="B148" i="4" s="1"/>
  <c r="A147" i="4"/>
  <c r="B147" i="4" s="1"/>
  <c r="A146" i="4"/>
  <c r="B146" i="4" s="1"/>
  <c r="A145" i="4"/>
  <c r="B145" i="4" s="1"/>
  <c r="A144" i="4"/>
  <c r="B144" i="4" s="1"/>
  <c r="A143" i="4"/>
  <c r="B143" i="4" s="1"/>
  <c r="A142" i="4"/>
  <c r="B142" i="4" s="1"/>
  <c r="A141" i="4"/>
  <c r="B141" i="4" s="1"/>
  <c r="A140" i="4"/>
  <c r="B140" i="4" s="1"/>
  <c r="A139" i="4"/>
  <c r="B139" i="4" s="1"/>
  <c r="A138" i="4"/>
  <c r="B138" i="4" s="1"/>
  <c r="A137" i="4"/>
  <c r="B137" i="4" s="1"/>
  <c r="A136" i="4"/>
  <c r="B136" i="4" s="1"/>
  <c r="A135" i="4"/>
  <c r="B135" i="4" s="1"/>
  <c r="A134" i="4"/>
  <c r="B134" i="4" s="1"/>
  <c r="A133" i="4"/>
  <c r="B133" i="4" s="1"/>
  <c r="D132" i="4"/>
  <c r="A132" i="4"/>
  <c r="B132" i="4" s="1"/>
  <c r="D131" i="4"/>
  <c r="A131" i="4"/>
  <c r="B131" i="4" s="1"/>
  <c r="D130" i="4"/>
  <c r="A130" i="4"/>
  <c r="B130" i="4" s="1"/>
  <c r="D129" i="4"/>
  <c r="C129" i="4"/>
  <c r="A129" i="4"/>
  <c r="B129" i="4" s="1"/>
  <c r="D128" i="4"/>
  <c r="C128" i="4"/>
  <c r="A128" i="4"/>
  <c r="B128" i="4" s="1"/>
  <c r="D127" i="4"/>
  <c r="C127" i="4"/>
  <c r="A127" i="4"/>
  <c r="B127" i="4" s="1"/>
  <c r="D126" i="4"/>
  <c r="C126" i="4"/>
  <c r="A126" i="4"/>
  <c r="B126" i="4" s="1"/>
  <c r="D125" i="4"/>
  <c r="C125" i="4"/>
  <c r="A125" i="4"/>
  <c r="B125" i="4" s="1"/>
  <c r="D124" i="4"/>
  <c r="C124" i="4"/>
  <c r="A124" i="4"/>
  <c r="B124" i="4" s="1"/>
  <c r="D123" i="4"/>
  <c r="C123" i="4"/>
  <c r="A123" i="4"/>
  <c r="B123" i="4" s="1"/>
  <c r="D122" i="4"/>
  <c r="C122" i="4"/>
  <c r="A122" i="4"/>
  <c r="B122" i="4" s="1"/>
  <c r="F121" i="4"/>
  <c r="E121" i="4"/>
  <c r="D121" i="4"/>
  <c r="C121" i="4"/>
  <c r="A121" i="4"/>
  <c r="B121" i="4" s="1"/>
  <c r="F120" i="4"/>
  <c r="E120" i="4"/>
  <c r="D120" i="4"/>
  <c r="C120" i="4"/>
  <c r="A120" i="4"/>
  <c r="B120" i="4" s="1"/>
  <c r="F119" i="4"/>
  <c r="E119" i="4"/>
  <c r="D119" i="4"/>
  <c r="C119" i="4"/>
  <c r="A119" i="4"/>
  <c r="B119" i="4" s="1"/>
  <c r="F118" i="4"/>
  <c r="E118" i="4"/>
  <c r="D118" i="4"/>
  <c r="C118" i="4"/>
  <c r="A118" i="4"/>
  <c r="B118" i="4" s="1"/>
  <c r="F117" i="4"/>
  <c r="E117" i="4"/>
  <c r="D117" i="4"/>
  <c r="C117" i="4"/>
  <c r="A117" i="4"/>
  <c r="B117" i="4" s="1"/>
  <c r="F116" i="4"/>
  <c r="E116" i="4"/>
  <c r="D116" i="4"/>
  <c r="C116" i="4"/>
  <c r="A116" i="4"/>
  <c r="B116" i="4" s="1"/>
  <c r="F115" i="4"/>
  <c r="E115" i="4"/>
  <c r="D115" i="4"/>
  <c r="C115" i="4"/>
  <c r="A115" i="4"/>
  <c r="B115" i="4" s="1"/>
  <c r="F114" i="4"/>
  <c r="E114" i="4"/>
  <c r="D114" i="4"/>
  <c r="C114" i="4"/>
  <c r="A114" i="4"/>
  <c r="B114" i="4" s="1"/>
  <c r="F113" i="4"/>
  <c r="E113" i="4"/>
  <c r="D113" i="4"/>
  <c r="C113" i="4"/>
  <c r="A113" i="4"/>
  <c r="B113" i="4" s="1"/>
  <c r="F112" i="4"/>
  <c r="E112" i="4"/>
  <c r="D112" i="4"/>
  <c r="C112" i="4"/>
  <c r="A112" i="4"/>
  <c r="B112" i="4" s="1"/>
  <c r="F111" i="4"/>
  <c r="E111" i="4"/>
  <c r="D111" i="4"/>
  <c r="C111" i="4"/>
  <c r="A111" i="4"/>
  <c r="B111" i="4" s="1"/>
  <c r="F110" i="4"/>
  <c r="E110" i="4"/>
  <c r="D110" i="4"/>
  <c r="C110" i="4"/>
  <c r="A110" i="4"/>
  <c r="B110" i="4" s="1"/>
  <c r="F109" i="4"/>
  <c r="E109" i="4"/>
  <c r="D109" i="4"/>
  <c r="C109" i="4"/>
  <c r="A109" i="4"/>
  <c r="B109" i="4" s="1"/>
  <c r="F108" i="4"/>
  <c r="E108" i="4"/>
  <c r="D108" i="4"/>
  <c r="C108" i="4"/>
  <c r="A108" i="4"/>
  <c r="B108" i="4" s="1"/>
  <c r="H107" i="4"/>
  <c r="F107" i="4"/>
  <c r="E107" i="4"/>
  <c r="D107" i="4"/>
  <c r="C107" i="4"/>
  <c r="A107" i="4"/>
  <c r="B107" i="4" s="1"/>
  <c r="H106" i="4"/>
  <c r="G106" i="4"/>
  <c r="F106" i="4"/>
  <c r="E106" i="4"/>
  <c r="D106" i="4"/>
  <c r="C106" i="4"/>
  <c r="A106" i="4"/>
  <c r="B106" i="4" s="1"/>
  <c r="H105" i="4"/>
  <c r="G105" i="4"/>
  <c r="F105" i="4"/>
  <c r="E105" i="4"/>
  <c r="D105" i="4"/>
  <c r="C105" i="4"/>
  <c r="A105" i="4"/>
  <c r="B105" i="4" s="1"/>
  <c r="H104" i="4"/>
  <c r="G104" i="4"/>
  <c r="F104" i="4"/>
  <c r="E104" i="4"/>
  <c r="D104" i="4"/>
  <c r="C104" i="4"/>
  <c r="A104" i="4"/>
  <c r="B104" i="4" s="1"/>
  <c r="H103" i="4"/>
  <c r="G103" i="4"/>
  <c r="F103" i="4"/>
  <c r="E103" i="4"/>
  <c r="D103" i="4"/>
  <c r="C103" i="4"/>
  <c r="A103" i="4"/>
  <c r="B103" i="4" s="1"/>
  <c r="H102" i="4"/>
  <c r="G102" i="4"/>
  <c r="F102" i="4"/>
  <c r="E102" i="4"/>
  <c r="D102" i="4"/>
  <c r="C102" i="4"/>
  <c r="A102" i="4"/>
  <c r="B102" i="4" s="1"/>
  <c r="H101" i="4"/>
  <c r="G101" i="4"/>
  <c r="F101" i="4"/>
  <c r="E101" i="4"/>
  <c r="D101" i="4"/>
  <c r="C101" i="4"/>
  <c r="A101" i="4"/>
  <c r="B101" i="4" s="1"/>
  <c r="H100" i="4"/>
  <c r="G100" i="4"/>
  <c r="F100" i="4"/>
  <c r="E100" i="4"/>
  <c r="D100" i="4"/>
  <c r="C100" i="4"/>
  <c r="A100" i="4"/>
  <c r="B100" i="4" s="1"/>
  <c r="H99" i="4"/>
  <c r="G99" i="4"/>
  <c r="F99" i="4"/>
  <c r="E99" i="4"/>
  <c r="D99" i="4"/>
  <c r="C99" i="4"/>
  <c r="A99" i="4"/>
  <c r="B99" i="4" s="1"/>
  <c r="H98" i="4"/>
  <c r="G98" i="4"/>
  <c r="F98" i="4"/>
  <c r="E98" i="4"/>
  <c r="D98" i="4"/>
  <c r="C98" i="4"/>
  <c r="A98" i="4"/>
  <c r="B98" i="4" s="1"/>
  <c r="H97" i="4"/>
  <c r="G97" i="4"/>
  <c r="F97" i="4"/>
  <c r="E97" i="4"/>
  <c r="D97" i="4"/>
  <c r="C97" i="4"/>
  <c r="A97" i="4"/>
  <c r="B97" i="4" s="1"/>
  <c r="H96" i="4"/>
  <c r="G96" i="4"/>
  <c r="F96" i="4"/>
  <c r="E96" i="4"/>
  <c r="D96" i="4"/>
  <c r="C96" i="4"/>
  <c r="A96" i="4"/>
  <c r="B96" i="4" s="1"/>
  <c r="H95" i="4"/>
  <c r="G95" i="4"/>
  <c r="F95" i="4"/>
  <c r="E95" i="4"/>
  <c r="D95" i="4"/>
  <c r="C95" i="4"/>
  <c r="A95" i="4"/>
  <c r="B95" i="4" s="1"/>
  <c r="H94" i="4"/>
  <c r="G94" i="4"/>
  <c r="F94" i="4"/>
  <c r="E94" i="4"/>
  <c r="D94" i="4"/>
  <c r="C94" i="4"/>
  <c r="A94" i="4"/>
  <c r="B94" i="4" s="1"/>
  <c r="H93" i="4"/>
  <c r="G93" i="4"/>
  <c r="F93" i="4"/>
  <c r="E93" i="4"/>
  <c r="D93" i="4"/>
  <c r="C93" i="4"/>
  <c r="A93" i="4"/>
  <c r="B93" i="4" s="1"/>
  <c r="H92" i="4"/>
  <c r="G92" i="4"/>
  <c r="F92" i="4"/>
  <c r="E92" i="4"/>
  <c r="D92" i="4"/>
  <c r="C92" i="4"/>
  <c r="A92" i="4"/>
  <c r="B92" i="4" s="1"/>
  <c r="H91" i="4"/>
  <c r="G91" i="4"/>
  <c r="F91" i="4"/>
  <c r="E91" i="4"/>
  <c r="D91" i="4"/>
  <c r="C91" i="4"/>
  <c r="A91" i="4"/>
  <c r="B91" i="4" s="1"/>
  <c r="H90" i="4"/>
  <c r="G90" i="4"/>
  <c r="F90" i="4"/>
  <c r="E90" i="4"/>
  <c r="D90" i="4"/>
  <c r="C90" i="4"/>
  <c r="A90" i="4"/>
  <c r="B90" i="4" s="1"/>
  <c r="H89" i="4"/>
  <c r="G89" i="4"/>
  <c r="F89" i="4"/>
  <c r="E89" i="4"/>
  <c r="D89" i="4"/>
  <c r="C89" i="4"/>
  <c r="A89" i="4"/>
  <c r="B89" i="4" s="1"/>
  <c r="H86" i="4"/>
  <c r="F86" i="4"/>
  <c r="D86" i="4"/>
  <c r="B86" i="4"/>
  <c r="B196" i="3"/>
  <c r="B195" i="3"/>
  <c r="B194" i="3"/>
  <c r="B193" i="3"/>
  <c r="A192" i="3"/>
  <c r="B192" i="3" s="1"/>
  <c r="A191" i="3"/>
  <c r="B191" i="3" s="1"/>
  <c r="A190" i="3"/>
  <c r="B190" i="3" s="1"/>
  <c r="A189" i="3"/>
  <c r="B189" i="3" s="1"/>
  <c r="A188" i="3"/>
  <c r="B188" i="3" s="1"/>
  <c r="A187" i="3"/>
  <c r="B187" i="3" s="1"/>
  <c r="A186" i="3"/>
  <c r="B186" i="3" s="1"/>
  <c r="A185" i="3"/>
  <c r="B185" i="3" s="1"/>
  <c r="A184" i="3"/>
  <c r="B184" i="3" s="1"/>
  <c r="A183" i="3"/>
  <c r="B183" i="3" s="1"/>
  <c r="A182" i="3"/>
  <c r="B182" i="3" s="1"/>
  <c r="A181" i="3"/>
  <c r="B181" i="3" s="1"/>
  <c r="A180" i="3"/>
  <c r="B180" i="3" s="1"/>
  <c r="A179" i="3"/>
  <c r="B179" i="3" s="1"/>
  <c r="A178" i="3"/>
  <c r="B178" i="3" s="1"/>
  <c r="A177" i="3"/>
  <c r="B177" i="3" s="1"/>
  <c r="A176" i="3"/>
  <c r="B176" i="3" s="1"/>
  <c r="A175" i="3"/>
  <c r="B175" i="3" s="1"/>
  <c r="A174" i="3"/>
  <c r="B174" i="3" s="1"/>
  <c r="A173" i="3"/>
  <c r="B173" i="3" s="1"/>
  <c r="A172" i="3"/>
  <c r="B172" i="3" s="1"/>
  <c r="A171" i="3"/>
  <c r="B171" i="3" s="1"/>
  <c r="A170" i="3"/>
  <c r="B170" i="3" s="1"/>
  <c r="A169" i="3"/>
  <c r="B169" i="3" s="1"/>
  <c r="A168" i="3"/>
  <c r="B168" i="3" s="1"/>
  <c r="A167" i="3"/>
  <c r="B167" i="3" s="1"/>
  <c r="A166" i="3"/>
  <c r="B166" i="3" s="1"/>
  <c r="A165" i="3"/>
  <c r="B165" i="3" s="1"/>
  <c r="A164" i="3"/>
  <c r="B164" i="3" s="1"/>
  <c r="A163" i="3"/>
  <c r="B163" i="3" s="1"/>
  <c r="A162" i="3"/>
  <c r="B162" i="3" s="1"/>
  <c r="A161" i="3"/>
  <c r="B161" i="3" s="1"/>
  <c r="A160" i="3"/>
  <c r="B160" i="3" s="1"/>
  <c r="A159" i="3"/>
  <c r="B159" i="3" s="1"/>
  <c r="A158" i="3"/>
  <c r="B158" i="3" s="1"/>
  <c r="A157" i="3"/>
  <c r="B157" i="3" s="1"/>
  <c r="A156" i="3"/>
  <c r="B156" i="3" s="1"/>
  <c r="A155" i="3"/>
  <c r="B155" i="3" s="1"/>
  <c r="A154" i="3"/>
  <c r="B154" i="3" s="1"/>
  <c r="A153" i="3"/>
  <c r="B153" i="3" s="1"/>
  <c r="A152" i="3"/>
  <c r="B152" i="3" s="1"/>
  <c r="D151" i="3"/>
  <c r="A151" i="3"/>
  <c r="B151" i="3" s="1"/>
  <c r="D150" i="3"/>
  <c r="C150" i="3"/>
  <c r="A150" i="3"/>
  <c r="B150" i="3" s="1"/>
  <c r="D149" i="3"/>
  <c r="C149" i="3"/>
  <c r="A149" i="3"/>
  <c r="B149" i="3" s="1"/>
  <c r="D148" i="3"/>
  <c r="C148" i="3"/>
  <c r="A148" i="3"/>
  <c r="B148" i="3" s="1"/>
  <c r="D147" i="3"/>
  <c r="C147" i="3"/>
  <c r="A147" i="3"/>
  <c r="B147" i="3" s="1"/>
  <c r="D146" i="3"/>
  <c r="C146" i="3"/>
  <c r="A146" i="3"/>
  <c r="B146" i="3" s="1"/>
  <c r="D145" i="3"/>
  <c r="C145" i="3"/>
  <c r="A145" i="3"/>
  <c r="B145" i="3" s="1"/>
  <c r="D144" i="3"/>
  <c r="C144" i="3"/>
  <c r="A144" i="3"/>
  <c r="B144" i="3" s="1"/>
  <c r="D143" i="3"/>
  <c r="C143" i="3"/>
  <c r="A143" i="3"/>
  <c r="B143" i="3" s="1"/>
  <c r="D142" i="3"/>
  <c r="C142" i="3"/>
  <c r="A142" i="3"/>
  <c r="B142" i="3" s="1"/>
  <c r="D141" i="3"/>
  <c r="C141" i="3"/>
  <c r="A141" i="3"/>
  <c r="B141" i="3" s="1"/>
  <c r="D140" i="3"/>
  <c r="C140" i="3"/>
  <c r="A140" i="3"/>
  <c r="B140" i="3" s="1"/>
  <c r="D139" i="3"/>
  <c r="C139" i="3"/>
  <c r="A139" i="3"/>
  <c r="B139" i="3" s="1"/>
  <c r="D138" i="3"/>
  <c r="C138" i="3"/>
  <c r="A138" i="3"/>
  <c r="B138" i="3" s="1"/>
  <c r="D137" i="3"/>
  <c r="C137" i="3"/>
  <c r="A137" i="3"/>
  <c r="B137" i="3" s="1"/>
  <c r="D136" i="3"/>
  <c r="C136" i="3"/>
  <c r="A136" i="3"/>
  <c r="B136" i="3" s="1"/>
  <c r="D135" i="3"/>
  <c r="C135" i="3"/>
  <c r="A135" i="3"/>
  <c r="B135" i="3" s="1"/>
  <c r="F134" i="3"/>
  <c r="E134" i="3"/>
  <c r="D134" i="3"/>
  <c r="C134" i="3"/>
  <c r="A134" i="3"/>
  <c r="B134" i="3" s="1"/>
  <c r="F133" i="3"/>
  <c r="E133" i="3"/>
  <c r="D133" i="3"/>
  <c r="C133" i="3"/>
  <c r="A133" i="3"/>
  <c r="B133" i="3" s="1"/>
  <c r="F132" i="3"/>
  <c r="E132" i="3"/>
  <c r="D132" i="3"/>
  <c r="C132" i="3"/>
  <c r="A132" i="3"/>
  <c r="B132" i="3" s="1"/>
  <c r="F131" i="3"/>
  <c r="E131" i="3"/>
  <c r="D131" i="3"/>
  <c r="C131" i="3"/>
  <c r="A131" i="3"/>
  <c r="B131" i="3" s="1"/>
  <c r="F130" i="3"/>
  <c r="E130" i="3"/>
  <c r="D130" i="3"/>
  <c r="C130" i="3"/>
  <c r="A130" i="3"/>
  <c r="B130" i="3" s="1"/>
  <c r="F129" i="3"/>
  <c r="E129" i="3"/>
  <c r="D129" i="3"/>
  <c r="C129" i="3"/>
  <c r="A129" i="3"/>
  <c r="B129" i="3" s="1"/>
  <c r="H128" i="3"/>
  <c r="F128" i="3"/>
  <c r="E128" i="3"/>
  <c r="D128" i="3"/>
  <c r="C128" i="3"/>
  <c r="A128" i="3"/>
  <c r="B128" i="3" s="1"/>
  <c r="H127" i="3"/>
  <c r="G127" i="3"/>
  <c r="F127" i="3"/>
  <c r="E127" i="3"/>
  <c r="D127" i="3"/>
  <c r="C127" i="3"/>
  <c r="A127" i="3"/>
  <c r="B127" i="3" s="1"/>
  <c r="H126" i="3"/>
  <c r="G126" i="3"/>
  <c r="F126" i="3"/>
  <c r="E126" i="3"/>
  <c r="D126" i="3"/>
  <c r="C126" i="3"/>
  <c r="A126" i="3"/>
  <c r="B126" i="3" s="1"/>
  <c r="H125" i="3"/>
  <c r="G125" i="3"/>
  <c r="F125" i="3"/>
  <c r="E125" i="3"/>
  <c r="D125" i="3"/>
  <c r="C125" i="3"/>
  <c r="A125" i="3"/>
  <c r="B125" i="3" s="1"/>
  <c r="H124" i="3"/>
  <c r="G124" i="3"/>
  <c r="F124" i="3"/>
  <c r="E124" i="3"/>
  <c r="D124" i="3"/>
  <c r="C124" i="3"/>
  <c r="A124" i="3"/>
  <c r="B124" i="3" s="1"/>
  <c r="H123" i="3"/>
  <c r="G123" i="3"/>
  <c r="F123" i="3"/>
  <c r="E123" i="3"/>
  <c r="D123" i="3"/>
  <c r="C123" i="3"/>
  <c r="A123" i="3"/>
  <c r="B123" i="3" s="1"/>
  <c r="H122" i="3"/>
  <c r="G122" i="3"/>
  <c r="F122" i="3"/>
  <c r="E122" i="3"/>
  <c r="D122" i="3"/>
  <c r="C122" i="3"/>
  <c r="A122" i="3"/>
  <c r="B122" i="3" s="1"/>
  <c r="H121" i="3"/>
  <c r="G121" i="3"/>
  <c r="F121" i="3"/>
  <c r="E121" i="3"/>
  <c r="D121" i="3"/>
  <c r="C121" i="3"/>
  <c r="A121" i="3"/>
  <c r="B121" i="3" s="1"/>
  <c r="H120" i="3"/>
  <c r="G120" i="3"/>
  <c r="F120" i="3"/>
  <c r="E120" i="3"/>
  <c r="D120" i="3"/>
  <c r="C120" i="3"/>
  <c r="A120" i="3"/>
  <c r="B120" i="3" s="1"/>
  <c r="H119" i="3"/>
  <c r="G119" i="3"/>
  <c r="F119" i="3"/>
  <c r="E119" i="3"/>
  <c r="D119" i="3"/>
  <c r="C119" i="3"/>
  <c r="A119" i="3"/>
  <c r="B119" i="3" s="1"/>
  <c r="H118" i="3"/>
  <c r="G118" i="3"/>
  <c r="F118" i="3"/>
  <c r="E118" i="3"/>
  <c r="D118" i="3"/>
  <c r="C118" i="3"/>
  <c r="A118" i="3"/>
  <c r="B118" i="3" s="1"/>
  <c r="H117" i="3"/>
  <c r="G117" i="3"/>
  <c r="F117" i="3"/>
  <c r="E117" i="3"/>
  <c r="D117" i="3"/>
  <c r="C117" i="3"/>
  <c r="A117" i="3"/>
  <c r="B117" i="3" s="1"/>
  <c r="H116" i="3"/>
  <c r="G116" i="3"/>
  <c r="F116" i="3"/>
  <c r="E116" i="3"/>
  <c r="D116" i="3"/>
  <c r="C116" i="3"/>
  <c r="A116" i="3"/>
  <c r="B116" i="3" s="1"/>
  <c r="H115" i="3"/>
  <c r="G115" i="3"/>
  <c r="F115" i="3"/>
  <c r="E115" i="3"/>
  <c r="D115" i="3"/>
  <c r="C115" i="3"/>
  <c r="A115" i="3"/>
  <c r="B115" i="3" s="1"/>
  <c r="H114" i="3"/>
  <c r="G114" i="3"/>
  <c r="F114" i="3"/>
  <c r="E114" i="3"/>
  <c r="D114" i="3"/>
  <c r="C114" i="3"/>
  <c r="A114" i="3"/>
  <c r="B114" i="3" s="1"/>
  <c r="H113" i="3"/>
  <c r="G113" i="3"/>
  <c r="F113" i="3"/>
  <c r="E113" i="3"/>
  <c r="D113" i="3"/>
  <c r="C113" i="3"/>
  <c r="A113" i="3"/>
  <c r="B113" i="3" s="1"/>
  <c r="H112" i="3"/>
  <c r="G112" i="3"/>
  <c r="F112" i="3"/>
  <c r="E112" i="3"/>
  <c r="D112" i="3"/>
  <c r="C112" i="3"/>
  <c r="A112" i="3"/>
  <c r="B112" i="3" s="1"/>
  <c r="H111" i="3"/>
  <c r="G111" i="3"/>
  <c r="F111" i="3"/>
  <c r="E111" i="3"/>
  <c r="D111" i="3"/>
  <c r="C111" i="3"/>
  <c r="A111" i="3"/>
  <c r="B111" i="3" s="1"/>
  <c r="H110" i="3"/>
  <c r="G110" i="3"/>
  <c r="F110" i="3"/>
  <c r="E110" i="3"/>
  <c r="D110" i="3"/>
  <c r="C110" i="3"/>
  <c r="A110" i="3"/>
  <c r="B110" i="3" s="1"/>
  <c r="H109" i="3"/>
  <c r="G109" i="3"/>
  <c r="F109" i="3"/>
  <c r="E109" i="3"/>
  <c r="D109" i="3"/>
  <c r="C109" i="3"/>
  <c r="A109" i="3"/>
  <c r="B109" i="3" s="1"/>
  <c r="H108" i="3"/>
  <c r="G108" i="3"/>
  <c r="F108" i="3"/>
  <c r="E108" i="3"/>
  <c r="D108" i="3"/>
  <c r="C108" i="3"/>
  <c r="A108" i="3"/>
  <c r="B108" i="3" s="1"/>
  <c r="H107" i="3"/>
  <c r="G107" i="3"/>
  <c r="F107" i="3"/>
  <c r="E107" i="3"/>
  <c r="D107" i="3"/>
  <c r="C107" i="3"/>
  <c r="A107" i="3"/>
  <c r="B107" i="3" s="1"/>
  <c r="H106" i="3"/>
  <c r="G106" i="3"/>
  <c r="F106" i="3"/>
  <c r="E106" i="3"/>
  <c r="D106" i="3"/>
  <c r="C106" i="3"/>
  <c r="A106" i="3"/>
  <c r="B106" i="3" s="1"/>
  <c r="H105" i="3"/>
  <c r="G105" i="3"/>
  <c r="F105" i="3"/>
  <c r="E105" i="3"/>
  <c r="D105" i="3"/>
  <c r="C105" i="3"/>
  <c r="A105" i="3"/>
  <c r="B105" i="3" s="1"/>
  <c r="H104" i="3"/>
  <c r="G104" i="3"/>
  <c r="F104" i="3"/>
  <c r="E104" i="3"/>
  <c r="D104" i="3"/>
  <c r="C104" i="3"/>
  <c r="A104" i="3"/>
  <c r="B104" i="3" s="1"/>
  <c r="H103" i="3"/>
  <c r="G103" i="3"/>
  <c r="F103" i="3"/>
  <c r="E103" i="3"/>
  <c r="D103" i="3"/>
  <c r="C103" i="3"/>
  <c r="A103" i="3"/>
  <c r="B103" i="3" s="1"/>
  <c r="H101" i="3"/>
  <c r="F101" i="3"/>
  <c r="D101" i="3"/>
  <c r="B101" i="3"/>
  <c r="J243" i="2"/>
  <c r="J188" i="2"/>
  <c r="D173" i="4" l="1"/>
  <c r="F202" i="3"/>
  <c r="H202" i="3"/>
  <c r="F173" i="4"/>
  <c r="H173" i="4"/>
  <c r="D202" i="3"/>
  <c r="B202" i="3"/>
  <c r="B173" i="4"/>
</calcChain>
</file>

<file path=xl/sharedStrings.xml><?xml version="1.0" encoding="utf-8"?>
<sst xmlns="http://schemas.openxmlformats.org/spreadsheetml/2006/main" count="6327" uniqueCount="1782">
  <si>
    <t>Pos</t>
  </si>
  <si>
    <t>Date</t>
  </si>
  <si>
    <t>Headline</t>
  </si>
  <si>
    <t>Sub Headline1</t>
  </si>
  <si>
    <t>SubHeadine2</t>
  </si>
  <si>
    <t>Domestic or Not</t>
  </si>
  <si>
    <t>Category</t>
  </si>
  <si>
    <t>Topic</t>
  </si>
  <si>
    <t>Specific-Topic</t>
  </si>
  <si>
    <t>Coverage Type</t>
  </si>
  <si>
    <t>Ahead of Midterms, Biden Shifts From Compromise to Combat</t>
  </si>
  <si>
    <t>Reprises 'Battle for the Soul' of the U.S. Call</t>
  </si>
  <si>
    <t>Domestic</t>
  </si>
  <si>
    <t>Politics</t>
  </si>
  <si>
    <t>2022 Midterm</t>
  </si>
  <si>
    <t>Palace Intrigue</t>
  </si>
  <si>
    <t>F.D.A. Authorizes Updated Booster to Curb Omicron</t>
  </si>
  <si>
    <t>Subvariant Targeted</t>
  </si>
  <si>
    <t>Doses Ready as Soon as Next Week to Prevent Surge This Winter</t>
  </si>
  <si>
    <t>Science &amp; Health &amp; Wellness</t>
  </si>
  <si>
    <t>Covid</t>
  </si>
  <si>
    <t>Vaccines</t>
  </si>
  <si>
    <t>Current Situation</t>
  </si>
  <si>
    <t>Pandemic Set Schools Back Two Decades</t>
  </si>
  <si>
    <t>Children's Reading and Math Skills Suffer</t>
  </si>
  <si>
    <t>Education</t>
  </si>
  <si>
    <t>Learning Loss</t>
  </si>
  <si>
    <t>Taking Aim, With Tanks, at Gorbachev’s Legacy</t>
  </si>
  <si>
    <t>Foreign</t>
  </si>
  <si>
    <t>Russian Invasion of Ukraine</t>
  </si>
  <si>
    <t>Russian Politics</t>
  </si>
  <si>
    <t>Putin Soothes A Home Front With No Draft</t>
  </si>
  <si>
    <t>Policy</t>
  </si>
  <si>
    <t>Trump Request Provided U.S. With Opening</t>
  </si>
  <si>
    <t>Trump</t>
  </si>
  <si>
    <t>Legal Troubles</t>
  </si>
  <si>
    <t>Tech Makers Weaning Themselves From China</t>
  </si>
  <si>
    <t>U.S.-Beijing Tensions, and Cheaper Labor, Spur Gradual Shift</t>
  </si>
  <si>
    <t>China</t>
  </si>
  <si>
    <t>Trade and Technology</t>
  </si>
  <si>
    <t>New Jersey Bag Ban’s Unforeseen Consequence: Too Many Bags</t>
  </si>
  <si>
    <t>Bid to Cut Waste Yeilds Piles of Reuseables</t>
  </si>
  <si>
    <t>Climate Change</t>
  </si>
  <si>
    <t>Local Issues/Initiatives</t>
  </si>
  <si>
    <t>California Opts For Big Actions In Climate Bills</t>
  </si>
  <si>
    <t>Biden Portrays Democracy As Under Fire in the U.S.</t>
  </si>
  <si>
    <t>Says Extremism Stoked by Trump Threatens ‘Very Foundations of Our Republic’</t>
  </si>
  <si>
    <t>Democracy</t>
  </si>
  <si>
    <t>Braving Shells, Experts Reach Ukraine Plant</t>
  </si>
  <si>
    <t>World Action</t>
  </si>
  <si>
    <t>Power and Pull Riveted Trump In His Briefings</t>
  </si>
  <si>
    <t>Briefings Cool</t>
  </si>
  <si>
    <t>Parties Agree On U.S. Crisis, But Not Cause</t>
  </si>
  <si>
    <t>Both-sides!</t>
  </si>
  <si>
    <t>Hot Job Growth Cools and Raises Economic Hopes</t>
  </si>
  <si>
    <t>Strong August Data</t>
  </si>
  <si>
    <t>There's a Lot to Like' for Fed Officials as They Combat Inflation</t>
  </si>
  <si>
    <t>Economy</t>
  </si>
  <si>
    <t>Inflation</t>
  </si>
  <si>
    <t>For Condo Survivors, a Payout and Some Peace</t>
  </si>
  <si>
    <t>Swift Handling of Case Praised as Cathartic</t>
  </si>
  <si>
    <t>Disaster</t>
  </si>
  <si>
    <t>Florida Condo Collapse</t>
  </si>
  <si>
    <t>Top Economies Plan Price Cap On Russian Oil</t>
  </si>
  <si>
    <t>Efforts to Cur Funds for Putin's Ukraine War</t>
  </si>
  <si>
    <t>Williams Falls at U.S. Open, Ending an Era</t>
  </si>
  <si>
    <t>Sports</t>
  </si>
  <si>
    <t>Serena WIlliams Retiring</t>
  </si>
  <si>
    <t>Inventory of Seized Trump Items Suggests There Is More Missing</t>
  </si>
  <si>
    <t>Empty 'Classified' Folders Are Found at Mar-a-Lago</t>
  </si>
  <si>
    <t>How Big Haul For the G.O.P. Melted Away</t>
  </si>
  <si>
    <t>Online Drive Bled Fund for Senate Races</t>
  </si>
  <si>
    <t>Fundraising</t>
  </si>
  <si>
    <t>Pressing Limits to Ease Delivery of Abortion Pill</t>
  </si>
  <si>
    <t>High Demand Post-Roe</t>
  </si>
  <si>
    <t>Providers Pushing Legal Boundaries as States Restrict Procedure</t>
  </si>
  <si>
    <t>Abortion</t>
  </si>
  <si>
    <t>Police Delays, Suspect on Loose, And a Murdered Young Woman</t>
  </si>
  <si>
    <t>Crime</t>
  </si>
  <si>
    <t>Police Ineptitude</t>
  </si>
  <si>
    <t>India Embraces Electric Mopeds and Rickshaws</t>
  </si>
  <si>
    <t>Business</t>
  </si>
  <si>
    <t>Transportation</t>
  </si>
  <si>
    <t>Electric Vehicles</t>
  </si>
  <si>
    <t>NASA Calls Off Rocket Launch A Second Time</t>
  </si>
  <si>
    <t>NASA</t>
  </si>
  <si>
    <t>Shady Ships Send Digital Mirages to Evade Law</t>
  </si>
  <si>
    <t>Shipping</t>
  </si>
  <si>
    <t>The Keeper</t>
  </si>
  <si>
    <t>Afghanistan Women</t>
  </si>
  <si>
    <t>Washington River Might Yield Model for Ending a Water War</t>
  </si>
  <si>
    <t>Europe Springs to Supply Relief on Energy Costs</t>
  </si>
  <si>
    <t>Fear of Social Unrest</t>
  </si>
  <si>
    <t>As the War Grinds On, Bracing for Cold Days and Hot Tempers</t>
  </si>
  <si>
    <t>Russians Use Bioweapon Lie To Smear U.S.</t>
  </si>
  <si>
    <t>Disinformation Keeps Circulating Abroad</t>
  </si>
  <si>
    <t>US Action</t>
  </si>
  <si>
    <t>Serena’s Seven-Day Goodbye to the Sport She Changed Forever</t>
  </si>
  <si>
    <t>Unwritten Rule Poses Dilemma For 2 Inquiries</t>
  </si>
  <si>
    <t>Midterms Could Delay Justice Dept. Moves</t>
  </si>
  <si>
    <t>A Nevada Rancher Made a Truce With Beavers, and It Paid Off</t>
  </si>
  <si>
    <t>One Million Migrants Admitted Into U.S. During Biden’s Tenure</t>
  </si>
  <si>
    <t>Burden Falls on States as Asylum Hearings Can Take Years</t>
  </si>
  <si>
    <t>Immigration</t>
  </si>
  <si>
    <t>Ukrainian Power Plant, Blitzed By Shelling, Hangs by a Thread</t>
  </si>
  <si>
    <t>Disaster Feared as Fire Crews Are Blocked</t>
  </si>
  <si>
    <t>Situation on Ground</t>
  </si>
  <si>
    <t>Trump Can Have Arbiter Review Siezed Records</t>
  </si>
  <si>
    <t>Judge Grants Request</t>
  </si>
  <si>
    <t>Ruling on Special Master May Hinder Federal Inquiry for Now</t>
  </si>
  <si>
    <t>Tories Choose Top Diplomat to Run Britain</t>
  </si>
  <si>
    <t>Truss Takes Authority as Economy Teeters</t>
  </si>
  <si>
    <t>UK Government Formation</t>
  </si>
  <si>
    <t>Leadership Shifts</t>
  </si>
  <si>
    <t>A Hawkish Political Disrupter To Lead a Nation Facing Crisis</t>
  </si>
  <si>
    <t>Onetime Opponent of Brexit Turned Into Ardent Evangelist</t>
  </si>
  <si>
    <t>China’s Tangled Role in iPhone Keeps Apple From Straying Far</t>
  </si>
  <si>
    <t>With Power Grid in Peril, California Is So Hot ‘You Can Taste It’</t>
  </si>
  <si>
    <t>Around U.S., Voting Offices Raise Security</t>
  </si>
  <si>
    <t>Responding to Barrage of Violent Language</t>
  </si>
  <si>
    <t>Election Security</t>
  </si>
  <si>
    <t>Juul Will Settle For $438 Million on Youth Vaping</t>
  </si>
  <si>
    <t>Nearly 3 Dozen States</t>
  </si>
  <si>
    <t>Compant Acknowledges No Misdeeds as F.D.A. Weights Its Future</t>
  </si>
  <si>
    <t>Juul</t>
  </si>
  <si>
    <t>A War Out of Sight and (for Many) Out of Mind</t>
  </si>
  <si>
    <t>Putin's Goals at Home Rely om Detachment Felt in Moscow</t>
  </si>
  <si>
    <t>Plea From U.N. To End Shelling At Nuclear Site</t>
  </si>
  <si>
    <t>G.O.P. Field With Little Interest in Compromise</t>
  </si>
  <si>
    <t>Candidates From Right Put House Leaders on Notice</t>
  </si>
  <si>
    <t>‘Zero Covid’ Pursuit Backs China Into a Corner</t>
  </si>
  <si>
    <t>Xi's Unwaivering Policy Has Hurt Economy</t>
  </si>
  <si>
    <t>China's Zero Policy</t>
  </si>
  <si>
    <t>Brooklyn D.A. Seeks to Toss Tainted Convictions</t>
  </si>
  <si>
    <t>Misconduct by Officers Cited in 378 Cases</t>
  </si>
  <si>
    <t>For Voter Fraud, A Few Go To Jail, As Others Don't</t>
  </si>
  <si>
    <t>Unequal Punishments</t>
  </si>
  <si>
    <t>People Who Didn't Mean to Break the Law Are Often Punished</t>
  </si>
  <si>
    <t>Voter Suppression</t>
  </si>
  <si>
    <t>E.U. Confident It Can Escape Energy Crisis</t>
  </si>
  <si>
    <t>Steps Appear to Blunt Putin's Gas Power</t>
  </si>
  <si>
    <t>U.S. Weighing Risk of Appeal In Trump Case</t>
  </si>
  <si>
    <t>Global Economic Shock Waves Pose the Gravest Risk to Europe</t>
  </si>
  <si>
    <t>Oberlin Will Pay $36 Million To Bakery Over Racism Claim</t>
  </si>
  <si>
    <t>Oberlin Suit</t>
  </si>
  <si>
    <t>The Steady Hand of a Nation</t>
  </si>
  <si>
    <t>Media &amp; Entertainment</t>
  </si>
  <si>
    <t>Queen's Death</t>
  </si>
  <si>
    <t>Obituary</t>
  </si>
  <si>
    <t>Elizabeth II, Whose 7-Decade Reign Linked Generation, Dies at 96</t>
  </si>
  <si>
    <t>A Country in Turmoil Enters a Period of Mourning and Transition</t>
  </si>
  <si>
    <t>Charles, Long in the Wings, Ascends a Throne He Was Born To</t>
  </si>
  <si>
    <t>From Awkward Prince to Self-Assured King</t>
  </si>
  <si>
    <t>Trump Fund-Raising After Loss Is Investigated by Justice Dept.</t>
  </si>
  <si>
    <t>Sacrificing Centuries-Old Trees In Name of Renewable Energy</t>
  </si>
  <si>
    <t>Cities Adopting Cash Payments To Curb Poverty</t>
  </si>
  <si>
    <t>Safety Net</t>
  </si>
  <si>
    <t>Charles Vows to Serve Britian With 'Respect' In Echo of His Mother</t>
  </si>
  <si>
    <t>New King Must Forgo Policy Interests for Duties Steeped in Ritual</t>
  </si>
  <si>
    <t>In London, Mourning for Queen Exposes a Generational Divide</t>
  </si>
  <si>
    <t>Support for Monarchy Fades Among Youth</t>
  </si>
  <si>
    <t>Ukraine Advances in North, Surprising Russians</t>
  </si>
  <si>
    <t>Kyiv Claims Scores of Villages Recaptured</t>
  </si>
  <si>
    <t>Roe's Reversal Changes Ways Doctors Work</t>
  </si>
  <si>
    <t>Failing Schools, Public Funds</t>
  </si>
  <si>
    <t>Hasidic Students in New York Are Deprived of Basic Skills</t>
  </si>
  <si>
    <t>Hasidic Schools</t>
  </si>
  <si>
    <t>In Bidding Farewell to Queen, Britain Grapples With Identity</t>
  </si>
  <si>
    <t>Ukraine Reclaims Key Easten City, Reshaping Battle</t>
  </si>
  <si>
    <t>A Setback for Putin on Several Fronts</t>
  </si>
  <si>
    <t>Izium Falls in Rapid Military Offensive</t>
  </si>
  <si>
    <t>Trump's Lawyers Seek Legal Aid for Themselves</t>
  </si>
  <si>
    <t>A Quiet, Dramatic Blow to Childhood Poverty</t>
  </si>
  <si>
    <t>Broadened Safety Net Drives 59% Decline Over 30 Years</t>
  </si>
  <si>
    <t>Poorer Nations Get Little Help On Monkeypox</t>
  </si>
  <si>
    <t>Monkeypox</t>
  </si>
  <si>
    <t>Some in Former Colonies Ask: Why Do We Even Need a King?</t>
  </si>
  <si>
    <t>Stunned Moscow Admits To Losing Most of Kharkiv, Retreat Dents Image of a Mighty Putin</t>
  </si>
  <si>
    <t>Retreat Dents Image of a Mighty Putin</t>
  </si>
  <si>
    <t>Stunned Moscow Admits To Losing Most of Kharkiv, An Emboldened Kyiv Wants More Arms</t>
  </si>
  <si>
    <t>An Emboldened Kyiv Wanta More Arms</t>
  </si>
  <si>
    <t>Atlanta D.A. Takes On Crime and a President</t>
  </si>
  <si>
    <t>Longtime Prosecuter Is Unruffled by Critics</t>
  </si>
  <si>
    <t>Some See Manipulation in Trusted College List</t>
  </si>
  <si>
    <t>Columbia's Fall Tests University Rankings</t>
  </si>
  <si>
    <t>Colleges Rankings</t>
  </si>
  <si>
    <t>Pool of Labor In U.S. Stays Bafflingly Low</t>
  </si>
  <si>
    <t>Jobs</t>
  </si>
  <si>
    <t>Families Lifted by Safety Net Tell Their Stories</t>
  </si>
  <si>
    <t>Children Avoid Hunger Their Parents Faced</t>
  </si>
  <si>
    <t>As U.K.Cut Back, Charles Expanded His Riches</t>
  </si>
  <si>
    <t>Estate Was Remade by Canny Investments and Land Deals</t>
  </si>
  <si>
    <t>Russians Start A Blame Game As Losses Rise</t>
  </si>
  <si>
    <t>Critics Strike at Putin Despite Dangers</t>
  </si>
  <si>
    <t>After Big Gains, Ukrainians Face Critical Choices</t>
  </si>
  <si>
    <t>Next Stage of Attacks</t>
  </si>
  <si>
    <t>Commanders Weigh Risk of Pushing Too Far in a Reshaped War</t>
  </si>
  <si>
    <t>G.O.P. Unable to Find Unity Over Abortion</t>
  </si>
  <si>
    <t>Inflation Defying Efforts from Fed to Cool Economy</t>
  </si>
  <si>
    <t>Markets Plummet, and a Large Increase in the Intrest Rate Is Expected</t>
  </si>
  <si>
    <t>Biden Faces Dual Threat: Xi and Putin</t>
  </si>
  <si>
    <t>Foreign Relations</t>
  </si>
  <si>
    <t>China and Russia</t>
  </si>
  <si>
    <t>In Congress, Thousands of Potential Conflicts in Stock Trading</t>
  </si>
  <si>
    <t>Deals Intersected With Committee Work</t>
  </si>
  <si>
    <t>Government Corruption</t>
  </si>
  <si>
    <t>Congress Stock Trading</t>
  </si>
  <si>
    <t>Master of French New Wave Who Dared to Shift Direction</t>
  </si>
  <si>
    <t>Jean-Luc Godard</t>
  </si>
  <si>
    <t>In Ukrainian Towns Russia Fled, Signs of a Hasty, Scared Retreat</t>
  </si>
  <si>
    <t>Bomb Scare, Murder Fights: Thousand of 911 Calls at One Site</t>
  </si>
  <si>
    <t>Mystery in Manhattan Traced to Lone Man</t>
  </si>
  <si>
    <t>Prank Calling 911</t>
  </si>
  <si>
    <t>New York Lags Other Big Cities In Job Recovery</t>
  </si>
  <si>
    <t>Local</t>
  </si>
  <si>
    <t>Rising Despair As Floodwaters Engulf Villages</t>
  </si>
  <si>
    <t>Pakistan Flooding</t>
  </si>
  <si>
    <t>With Rail Strike Inching Closer. Biden Urges Sides to Reach Deal</t>
  </si>
  <si>
    <t>Rail Strike</t>
  </si>
  <si>
    <t>In Russian Border City, a War Feels Less Distant</t>
  </si>
  <si>
    <t>Fear Grips Residents as Retreat Drives Home Reality of Conflict</t>
  </si>
  <si>
    <t>Zelensky Visits City Captured In Eastern Blitz</t>
  </si>
  <si>
    <t>Sign of New Boldness</t>
  </si>
  <si>
    <t>Surprise Appearence in Izium Aims to Erode Moscow's Morale</t>
  </si>
  <si>
    <t>Polling Shows New Strength By Democrats</t>
  </si>
  <si>
    <t>Horserace</t>
  </si>
  <si>
    <t>F.D.A. Relies on Funding From the Drug Companies It Oversees</t>
  </si>
  <si>
    <t>Budget Process Called a 'Devil's Bargain'</t>
  </si>
  <si>
    <t>FDA Funding</t>
  </si>
  <si>
    <t>Federer Announces Retirement; Sign of Tennis’s Changing Times</t>
  </si>
  <si>
    <t>Federer Retiring</t>
  </si>
  <si>
    <t>Migrants Sent to Martha’s Vineyard as Message</t>
  </si>
  <si>
    <t>Governors of Texas and Florida Seek to Put Pressure on Biden</t>
  </si>
  <si>
    <t>GOP Migrant Exploitation</t>
  </si>
  <si>
    <t>China's Support for Russia's War Appears to Slip</t>
  </si>
  <si>
    <t>Xi Meets With Putin</t>
  </si>
  <si>
    <t>Leaders Strike Dissonant Notes in Reflection of Alliance's Limits</t>
  </si>
  <si>
    <t>Judge Upholds Order Blocking Trump Inquiry</t>
  </si>
  <si>
    <t>Picks Arbiter to Review Seized Documents</t>
  </si>
  <si>
    <t>Trick on G.O.P. Campaign Trail Is to Keep Trump at a Distance</t>
  </si>
  <si>
    <t>On Wall Street, Gloom Spreads As Stocks Slide</t>
  </si>
  <si>
    <t>Top Executives Predict Pain is Just Starting</t>
  </si>
  <si>
    <t>Markets</t>
  </si>
  <si>
    <t>In Manhattan, The Commute Is Alive Again</t>
  </si>
  <si>
    <t>Moldy Buildings, Ailing Prisoners: Guantánamo’s Endless Costs</t>
  </si>
  <si>
    <t>Guantanamo</t>
  </si>
  <si>
    <t>Hundreds Discovered Dead After Russians Flee</t>
  </si>
  <si>
    <t>Mass Grave Is Found in a City That's Back is Ukraine's Hands</t>
  </si>
  <si>
    <t>Leader of India Criticizes Putin for Waging War</t>
  </si>
  <si>
    <t>Echoing Xi's Concern</t>
  </si>
  <si>
    <t>Russian President Later Warns That He Mat Escalate Attacks</t>
  </si>
  <si>
    <t>Hispanic Voters Still Lean Blue, Poll Concludes</t>
  </si>
  <si>
    <t>Potent New Boosters Are Here. Will Weary Americans Bother?</t>
  </si>
  <si>
    <t>Vaccine Booster</t>
  </si>
  <si>
    <t>Democracy Challenged</t>
  </si>
  <si>
    <t>Twin Threats to Governing Ideals Put America in Uncharted Territory</t>
  </si>
  <si>
    <t>GOP Election Denialism</t>
  </si>
  <si>
    <t>City That Never Sleeps Now Nods Off a Bit Early</t>
  </si>
  <si>
    <t>U.S. is Reluctant as Ukraine Asks to Upgrade Arms</t>
  </si>
  <si>
    <t>Escalation Concerns</t>
  </si>
  <si>
    <t>After Gains in Northeast, Zelensky Presses for a Missle System</t>
  </si>
  <si>
    <t>How Donbas Became Cradle Of Putin’s War</t>
  </si>
  <si>
    <t>A Rustic Region Full of Divided Allegiances</t>
  </si>
  <si>
    <t>Accept Defeat? Some in G.O.P. Refuse to Say.</t>
  </si>
  <si>
    <t>Bus Ticket Out of Texas Was a Ticket to Stability</t>
  </si>
  <si>
    <t>Unwelcome Immigrants Find Work in North</t>
  </si>
  <si>
    <t>A Welsh Village Embraced Its 'Guardian Angel'</t>
  </si>
  <si>
    <t>The Dehumanizing Offense of the Mass Grave</t>
  </si>
  <si>
    <t>Anomymous Bodies in Ukraine Recall Evil of Past Atrocities</t>
  </si>
  <si>
    <t>Trolls in Russia Schemed To Divide Women's March</t>
  </si>
  <si>
    <t>Fake Accounts Targeted Feminist Movement to Intensify Discord in America</t>
  </si>
  <si>
    <t>Russian Propoganda</t>
  </si>
  <si>
    <t>Laying Out the 6 Legal Battles Putting Trump at Growing Risk</t>
  </si>
  <si>
    <t>New York City Slides to Edge Of Fiscal Crisis</t>
  </si>
  <si>
    <t>As Inflation Unnerves Voters, G.O.P. Holds Tight To Message</t>
  </si>
  <si>
    <t>Canadian Mine May Hold a Key To Electric Cars</t>
  </si>
  <si>
    <t>Fiona's Fury Fractures Puerto Rico's Shaky Grid</t>
  </si>
  <si>
    <t>Millions in the Dark - Flashbacks of Maria</t>
  </si>
  <si>
    <t>Hurricane Fiona</t>
  </si>
  <si>
    <t>With Sadness and Uncertainty, Britons Close an Elizabethan Era</t>
  </si>
  <si>
    <t>Majesty and Mourning at a Statwe Funeral for the Queen</t>
  </si>
  <si>
    <t>Missle Menaces a Nuclear Plant in South Ukraine</t>
  </si>
  <si>
    <t>Yards From Reactor</t>
  </si>
  <si>
    <t>Kyiv's Top Energy Official Accuses Moscow of a Form of Terrorism</t>
  </si>
  <si>
    <t>Lack of Data Impedes U.S. Efforts on Outbreaks</t>
  </si>
  <si>
    <t>Archaic Health System Reflects Decades of Underinvestment</t>
  </si>
  <si>
    <t>Publict health data</t>
  </si>
  <si>
    <t>Charges for 48 In a Vast Theft Of Hunger Aid</t>
  </si>
  <si>
    <t>Covid Relief Fraud</t>
  </si>
  <si>
    <t>New York Subway Cars Getting Cameras as Crime Fears Persist</t>
  </si>
  <si>
    <t>Struggling City Hopes for Riders' Reform</t>
  </si>
  <si>
    <t>Fear of Crime</t>
  </si>
  <si>
    <t>Chaos of War Is Focal Point As U.N. Meets</t>
  </si>
  <si>
    <t>World Leaders Express Dismay With Russia</t>
  </si>
  <si>
    <t>Annexation Push in Ukraine Hints at an Escalation</t>
  </si>
  <si>
    <t>4 Regions Plam Vote</t>
  </si>
  <si>
    <t>Move Could Give Putin Argument to Defend Contested Areas</t>
  </si>
  <si>
    <t>Special Master in Papers Case Is Skeptical of Trump's Claim</t>
  </si>
  <si>
    <t>You Can't Have Your Cake and Eat It Too'</t>
  </si>
  <si>
    <t>San Francisco Without the Fog? Some Scientists Say It’s Waning.</t>
  </si>
  <si>
    <t>With Jump in Rates, Fed Shows it Means Business on Inflation</t>
  </si>
  <si>
    <t>Stock Market Plunges as Officials Say More Increases Likely</t>
  </si>
  <si>
    <t>Biden Condemns Moscow as Putin Calls Up Forces</t>
  </si>
  <si>
    <t>Russian Leader Challenges the West, Issuing a Veiled Nuclear Threat</t>
  </si>
  <si>
    <t>In Address to U.N., President Assails Kremlin as a Menace to Peace</t>
  </si>
  <si>
    <t>Court Lifts Hold on Sensative Files at Trump's Estate</t>
  </si>
  <si>
    <t>New York Sues Trump, Citing Decade of ‘Staggering’ Fraud</t>
  </si>
  <si>
    <t>Laying Out a Scheme to Inflate Assets</t>
  </si>
  <si>
    <t>Justice Dept. Wins Appeal for Access to Key Documents Seized in Inquiry</t>
  </si>
  <si>
    <t>Walker's Business Pledged Gifts To Charities, but Proof Is Scant</t>
  </si>
  <si>
    <t>GA Senate</t>
  </si>
  <si>
    <t>Climate Views Trip Up Leaders Of World Bank</t>
  </si>
  <si>
    <t>City's Shrunken Shelter System Staggers Under Migrant Influx</t>
  </si>
  <si>
    <t>Outcry In Russia as Putin's Draft Expands the War</t>
  </si>
  <si>
    <t>Some Flee To Borders</t>
  </si>
  <si>
    <t>Tearful Goodbyes as Men Leave for Training - Protests Spread</t>
  </si>
  <si>
    <t>They Are Watching': Inside a Surviellance State</t>
  </si>
  <si>
    <t>Putin's Web Watchdog Plays Key Role in Crushing Dissent</t>
  </si>
  <si>
    <t>Trump's Fortune May Face Risks From Inquiries</t>
  </si>
  <si>
    <t>Potwntial Costs Extend Beyond Courtroom</t>
  </si>
  <si>
    <t>G.O.P. Senate Hopefuls Race to Close Cash Gap</t>
  </si>
  <si>
    <t>Fund-Raising in Capital as Inflation Hampers Small Donors</t>
  </si>
  <si>
    <t>In Brooklyn Enclave, Zeldin Sees Path to a Win</t>
  </si>
  <si>
    <t>G.O.P. Candidate Aime for Hasidic Support</t>
  </si>
  <si>
    <t>NY Governor</t>
  </si>
  <si>
    <t>A Master of Historical Fiction That Had Color, Not Cobwebs</t>
  </si>
  <si>
    <t>Hilary Mantel</t>
  </si>
  <si>
    <t>Draft Provokes Rising Anguish In Rural Russia</t>
  </si>
  <si>
    <t>Targeting Villages and Minority Populations</t>
  </si>
  <si>
    <t>Putin Tightening His Grip On Reins of Ukraine War</t>
  </si>
  <si>
    <t>Defying Commanders</t>
  </si>
  <si>
    <t>Refuses to Let Troops Back From Kherson to Safer Ground</t>
  </si>
  <si>
    <t>U.K. Tax Cut Plan Rattles Markets</t>
  </si>
  <si>
    <t>A Breathtaking Bet by Britain's New Leader</t>
  </si>
  <si>
    <t>Economic Troubles</t>
  </si>
  <si>
    <t>Entitled to Free Treatment But Hounded by Hospitals</t>
  </si>
  <si>
    <t>One of Nation's Top Nonprofit Chains Sent Debt Collectors After the Needy</t>
  </si>
  <si>
    <t>Healthcare</t>
  </si>
  <si>
    <t>Looking for a Starter House? Good Luck.</t>
  </si>
  <si>
    <t>Few Build Small Homes and Existing Ones Are Costly</t>
  </si>
  <si>
    <t>Housing Crisis</t>
  </si>
  <si>
    <t>Woman's Death Unleashes Rage Of Iran's Youth</t>
  </si>
  <si>
    <t>Iran Protests</t>
  </si>
  <si>
    <t>Film on Jihad Causes Storm Over Identity</t>
  </si>
  <si>
    <t>Jihad Rehab movie</t>
  </si>
  <si>
    <t>Fighting Loneliness With Push-Ups and Prayer</t>
  </si>
  <si>
    <t>Loneliness</t>
  </si>
  <si>
    <t>Grueling Fight In South Slows Ukraine's Push</t>
  </si>
  <si>
    <t>U.S. Factories See Rare Sight: Return of Jobs</t>
  </si>
  <si>
    <t>67,000 More Workers Than Before Covid</t>
  </si>
  <si>
    <t>Big Chain Sucked Profits Out of a Poor Hospital</t>
  </si>
  <si>
    <t>Migrant Flight Lift the Veil on a G.O.P. Rivalry</t>
  </si>
  <si>
    <t>Move by DeSantis Hits Abbott by Surprise</t>
  </si>
  <si>
    <t>Win Projected For Far Right In Italy Election</t>
  </si>
  <si>
    <t>Nationalists Triumph</t>
  </si>
  <si>
    <t>Meloni Poised to Become the Country's First Female Leader</t>
  </si>
  <si>
    <t>Italy</t>
  </si>
  <si>
    <t>N/A</t>
  </si>
  <si>
    <t>Breast Removal Surgery on Rise for Trans Teens</t>
  </si>
  <si>
    <t>A Hot-Button Procedure That 'Just Felt Right'</t>
  </si>
  <si>
    <t>LGBTQ</t>
  </si>
  <si>
    <t>Trans Rights</t>
  </si>
  <si>
    <t>Russian Draft Pits Ukrainian Vs. Ukrainian</t>
  </si>
  <si>
    <t>G.O.P. Redoubles Effoerts to Tie Democrats to High Crime Rate</t>
  </si>
  <si>
    <t>A Strong Dollar Will Inflict Pain In Many Nations</t>
  </si>
  <si>
    <t>Driving Up Inflation</t>
  </si>
  <si>
    <t>Fed Has Little Choice, but Consequences Are Far-Reaching</t>
  </si>
  <si>
    <t>Iranians' Long-Help Rage Adds Fuel to Protests</t>
  </si>
  <si>
    <t>Women Destroy Hijabs in Show of Defence, but Pay in Blood</t>
  </si>
  <si>
    <t>NASA Takes Ain at Asteriod, and Crashed Into It</t>
  </si>
  <si>
    <t>Testing Technology for Planetary Defence</t>
  </si>
  <si>
    <t>Race to Seize Two Key Cities In the Donbass</t>
  </si>
  <si>
    <t>Cost of Erasing Students' Debt Will Be Steep</t>
  </si>
  <si>
    <t xml:space="preserve">$400 Billion for Biden Plan, Report Says </t>
  </si>
  <si>
    <t>Student Loan Debt Relief</t>
  </si>
  <si>
    <t>Right Ties Up Voting Process With Red Tape</t>
  </si>
  <si>
    <t>Fraud Theories Driving Challenges to Rolls</t>
  </si>
  <si>
    <t>Tampa Braces For Hurricane; Cuba Is in Dark</t>
  </si>
  <si>
    <t>Hurricane Ian</t>
  </si>
  <si>
    <t>For Backlogged Border, a Faster Asylum Process</t>
  </si>
  <si>
    <t>Biden's Goal Is to Trim Years Off the Wait for a Decision</t>
  </si>
  <si>
    <t>At Rikers, Officials Game Numbers to Keep the Death Toll Down</t>
  </si>
  <si>
    <t>Early Release Is Urged for Ailing Detainees</t>
  </si>
  <si>
    <t>Prison System</t>
  </si>
  <si>
    <t>Kremlin Deploys Forces to Block Exodus of Men</t>
  </si>
  <si>
    <t>Fleeing Draft Orders</t>
  </si>
  <si>
    <t>Europe Worries Moscow Is Close to Annexing Swaths of Ukraine</t>
  </si>
  <si>
    <t>British Leader in Political Peril As Her Policies Rattle Economy</t>
  </si>
  <si>
    <t>Math Scores in New York City Reflect Pandemic’s Disruption</t>
  </si>
  <si>
    <t>Hong Kong Plans Rebound, but It Won’t Be Easy</t>
  </si>
  <si>
    <t>Pandemic and Politics Have Changed City</t>
  </si>
  <si>
    <t>Hong Kong</t>
  </si>
  <si>
    <t>Hurricane Slams Florida, Deluging Southwest Coast</t>
  </si>
  <si>
    <t>Winds of Up to 150 M.P.H. – Ian Churns east as Over a Million Lose Power</t>
  </si>
  <si>
    <t>Burst Pipelines Seen as Attack, But the Mystery Is Who Did It</t>
  </si>
  <si>
    <t>Repairs in Baltic Sea Could Take Months</t>
  </si>
  <si>
    <t>Nord Stream Attack</t>
  </si>
  <si>
    <t>Moscow’s Proxies Issue Appeal For Annexing Ukraine Regions</t>
  </si>
  <si>
    <t xml:space="preserve">Adding a Formal Veneer to Sham Referendums </t>
  </si>
  <si>
    <t>Central Bank Moves to Calm U.K.’s Markets</t>
  </si>
  <si>
    <t>Britain's Gamble on New Tax Cuts Worries Experts</t>
  </si>
  <si>
    <t>Eyeing Past Mistakes</t>
  </si>
  <si>
    <t>Move Could Clash With Worldwide Efforts to Combat Inflation</t>
  </si>
  <si>
    <t>New York City Tightens Entry To Top Schools</t>
  </si>
  <si>
    <t>Reviving Use of Grades After 2-Year Pause</t>
  </si>
  <si>
    <t>A Staggering Path of Ruin Across Florida</t>
  </si>
  <si>
    <t>Death Toll From Hurricane Ian May Jump</t>
  </si>
  <si>
    <t>At Flooded Nursing Home, a Rush to Save Those Too Frail to Walk</t>
  </si>
  <si>
    <t>Narrow Escapes Amid the Rising Waters</t>
  </si>
  <si>
    <t>Bitter Tales of Failure and Fear In Russian Troops' Calls Home</t>
  </si>
  <si>
    <t>"We can't take Kyiv.... We jsust take villages, and that's it." "There are corpses lying around" "We were given an order to kill everyone we see"</t>
  </si>
  <si>
    <t>China, With Its Seas Depleated, Casts Nets Off Other's Coasts</t>
  </si>
  <si>
    <t>Paramedic's Daylight Killing Has a Fearful Echo</t>
  </si>
  <si>
    <t>Part of String of Public Violence in New York</t>
  </si>
  <si>
    <t>Laid Back Beach Islands Are Ravaged by Storm</t>
  </si>
  <si>
    <t>Vital Bridges Severed and Homes Wrecked as Rescues Go On</t>
  </si>
  <si>
    <t>In Defiant Speech, Putin Casts Wests As Russia's Enemy</t>
  </si>
  <si>
    <t>Claims Annexation Will Be 'Forever'</t>
  </si>
  <si>
    <t>Biden Calls on World to Punish Moscow</t>
  </si>
  <si>
    <t>Trump Testing Just How Long Privilege Lasts</t>
  </si>
  <si>
    <t>Walker Hasn’t Closed Racial Rift in Hometown</t>
  </si>
  <si>
    <t>Lawmakers Fearing the Worst As Intimidation Tactics Grow</t>
  </si>
  <si>
    <t>As Ian Intensified, One Florida County Delayed Evacuation Plan</t>
  </si>
  <si>
    <t>Area With Highest Toll Was a Day Behind</t>
  </si>
  <si>
    <t>Russian Troops Retreat From Crucial Rail Hub As Ukrainians Push On</t>
  </si>
  <si>
    <t>Putin Claimed Area the Day Before</t>
  </si>
  <si>
    <t>Nuclear Talk Revives Tone of Cold War</t>
  </si>
  <si>
    <t>Venezuela Sets U.S. Prisoners Free in Swap</t>
  </si>
  <si>
    <t>Venezuela Hostage Trade</t>
  </si>
  <si>
    <t>They Cemented the Myth Of a Stolen Election</t>
  </si>
  <si>
    <t>As Florida Water Rose, a Fight To Save Two Disabled Brothers</t>
  </si>
  <si>
    <t>Retracing Path DeSantis Took To Fly Migrants</t>
  </si>
  <si>
    <t>Fatal Stampede for Exits As Police Fired Tear Gas</t>
  </si>
  <si>
    <t>Focus Turns to Riot Officers After 125 Die at a Soccer Stadium in Indonesia</t>
  </si>
  <si>
    <t>Indonesia Stadium Collapse</t>
  </si>
  <si>
    <t>I Was Russian? Putin's Decree Does Not Stick.</t>
  </si>
  <si>
    <t>Race Has Role In Major Cases Before Supreme Court</t>
  </si>
  <si>
    <t>Supreme Court's Shift to Right May Go On</t>
  </si>
  <si>
    <t>Supreme Court</t>
  </si>
  <si>
    <t>Affirmative Action</t>
  </si>
  <si>
    <t>Nevada Reflects Democrats' Hurdles Across U.S.</t>
  </si>
  <si>
    <t>Republicans Anticipate Gains Over Fears About Economy</t>
  </si>
  <si>
    <t>NV Elections</t>
  </si>
  <si>
    <t>As Job Frenzy Begins to Cool, Wages Do, Too</t>
  </si>
  <si>
    <t xml:space="preserve">N.Y.U. Students Were Failing Class. The Professor Lost His Job. </t>
  </si>
  <si>
    <t>Risks for Putin As He Rattles Nuclear Saber</t>
  </si>
  <si>
    <t>U.S. Trying to Prepare for the Unthinkable</t>
  </si>
  <si>
    <t>Russia Retreats As Troops Show Signs of Turmoil</t>
  </si>
  <si>
    <t>Doubts Over Borders</t>
  </si>
  <si>
    <t>Ukraine's Gains in South and East Undermine Krelmin's Claims</t>
  </si>
  <si>
    <t>Report Details 'Systemic' Abuse Against Women's Soccer Players</t>
  </si>
  <si>
    <t>Women's Soccer</t>
  </si>
  <si>
    <t>G.O.P. Rallies for Walker After Report He Funded an Abortion</t>
  </si>
  <si>
    <t>Senate Candidate Flatly Denies the Account</t>
  </si>
  <si>
    <t>Storm Reveals A New Threat: Homelessness</t>
  </si>
  <si>
    <t>Musk Reverts to Initial Deal To Buy Twitter</t>
  </si>
  <si>
    <t>Elon Musk</t>
  </si>
  <si>
    <t>Twitter Purchase</t>
  </si>
  <si>
    <t>Musical Gen as Gritty as Coal</t>
  </si>
  <si>
    <t>Loretta Lynn</t>
  </si>
  <si>
    <t>Russians Find Refuge in Coutnry They Scorned</t>
  </si>
  <si>
    <t>Kyrgyzstan, Despite Its Limits, Aids Those Fleeing Draft</t>
  </si>
  <si>
    <t>Widening Attack, Ukraine's Forces Push South</t>
  </si>
  <si>
    <t>Foothold In Kherson</t>
  </si>
  <si>
    <t>In the East, a Wasteland of Ruim Following the Russian Retreat</t>
  </si>
  <si>
    <t>Newtown Would Like to Forget the Conspiracy Theorist in Court</t>
  </si>
  <si>
    <t>Haunted by Massacre 10 Years Later</t>
  </si>
  <si>
    <t>Alex Jones</t>
  </si>
  <si>
    <t>Saudis and Russia Agree to Oil Cuts, in Jab at the West</t>
  </si>
  <si>
    <t>Biden to Tap Reserve as Move by Cartel Lifts Crude Prices</t>
  </si>
  <si>
    <t>A U.S. Strategy Fails to Sway Riyadh</t>
  </si>
  <si>
    <t>Use of 'Civil War' Soars After Mar-a-Lago Search</t>
  </si>
  <si>
    <t>Analysts Worry About Fiery Term's Spread Before Midterms</t>
  </si>
  <si>
    <t>Extremism</t>
  </si>
  <si>
    <t>U.S. Beleives Ukrainians Backed A Russian Nationalist's Murder</t>
  </si>
  <si>
    <t>U.S. Bolstering Taiwan Muscle Against China</t>
  </si>
  <si>
    <t>Taiwan</t>
  </si>
  <si>
    <t>Poor Nations Find Steep Cost to Chinese Loans</t>
  </si>
  <si>
    <t>Beholden to Beijing in a Global Slowdown</t>
  </si>
  <si>
    <t>President Issues Federal Pardons Over Marijuana</t>
  </si>
  <si>
    <t>A Major Policy Shift</t>
  </si>
  <si>
    <t>Thousands Convicted of Possesing the Drug Will be Cleared</t>
  </si>
  <si>
    <t>Marijuana</t>
  </si>
  <si>
    <t>A Doctor, a Limo Driver and an Arms Deal</t>
  </si>
  <si>
    <t>Missouri Pair Pitched a $30 Million Sale to Ukraine's Military</t>
  </si>
  <si>
    <t>Blunt Criticism Of War Effort Tests Kremlin</t>
  </si>
  <si>
    <t>Dissent From Hawks Is Challenge for Putin</t>
  </si>
  <si>
    <t>Thai Gunman Massacres 36 At a Preschool</t>
  </si>
  <si>
    <t>Thailand Mass Shooting</t>
  </si>
  <si>
    <t>U.S. Is Said to Beleive Trump Has More Records</t>
  </si>
  <si>
    <t>His Lawyers Disagree on How to Respond</t>
  </si>
  <si>
    <t>Battle for the Senate Intensifies As Tumultuous Midterms Loom</t>
  </si>
  <si>
    <t>No Hot Dogs in the Clubhouse? What Would Babe Ruth Say?</t>
  </si>
  <si>
    <t>Baseball</t>
  </si>
  <si>
    <t>How Insurance Firms Explioted Medicare Advantages for Billions</t>
  </si>
  <si>
    <t>Making Patients Seem as Sick as Possible for More Money</t>
  </si>
  <si>
    <t>Fraud</t>
  </si>
  <si>
    <t>Blast on Crimea Bridge Disrupts Supply Route, In Major Blow to Putin</t>
  </si>
  <si>
    <t>Ukraine Truck Bomb Said to Be Cause</t>
  </si>
  <si>
    <t>Moscow Losing Grip on Cold War Realm</t>
  </si>
  <si>
    <t>Ex-Girlfriend Says Walker Urged Her to Have a Second Abortion</t>
  </si>
  <si>
    <t>U.S. Targeting China's Access To Technology</t>
  </si>
  <si>
    <t>New Limits Are Placed on the Sale of Chips</t>
  </si>
  <si>
    <t>As Hiring Slows, Inflation Fears Are Still Potent</t>
  </si>
  <si>
    <t>Joblessness At a Low</t>
  </si>
  <si>
    <t>S&amp;P 500 Falls 2.8% – Report Could Prolong Fed's Campaign</t>
  </si>
  <si>
    <t>Adams Invokes An Emergency Over Migrants</t>
  </si>
  <si>
    <t>The 66 Mile Trek From Despair to Uncertainty</t>
  </si>
  <si>
    <t>Venezuelans Navigate Perilous Stretch on Long Road to U.S.</t>
  </si>
  <si>
    <t>Nobel Peace Prize Carries Message in Shadow of Russia's War</t>
  </si>
  <si>
    <t>Human Rights Voices Share the Award</t>
  </si>
  <si>
    <t>In Georgia's Senate Race, Evangelicals Find a Way With Walker</t>
  </si>
  <si>
    <t>Supporting Him Despite Abortion Allegations</t>
  </si>
  <si>
    <t>From Working the Dairy Farm To Owning the Best-Seller List</t>
  </si>
  <si>
    <t>Colleen Hoover</t>
  </si>
  <si>
    <t>How Local Races Could Help Tilt Direction of U.S.</t>
  </si>
  <si>
    <t>A Critical Court Case</t>
  </si>
  <si>
    <t>Justices Consider Giving the States Power Over Federal Elections</t>
  </si>
  <si>
    <t>Independent State Legislature Theory</t>
  </si>
  <si>
    <t>Costs Soaring As Bullet Train Goes Nowhere</t>
  </si>
  <si>
    <t>Political Deals Snarled a California Project</t>
  </si>
  <si>
    <t>Highspeed Rail</t>
  </si>
  <si>
    <t>American Find in Ukraine the War He Sought</t>
  </si>
  <si>
    <t>A Morally Clear Effort After Tours in Iraq and Afghanistan</t>
  </si>
  <si>
    <t>Fear of Reprisal For Bridge Blast Dims Kyiv's Joy</t>
  </si>
  <si>
    <t>Outcry Over Antisemetic Signals Shapes a Key Pennsylvania Race</t>
  </si>
  <si>
    <t>PA Governor</t>
  </si>
  <si>
    <t>Stay or Leave? Retirees Tron In Ian's Wake</t>
  </si>
  <si>
    <t>For Many, Storm Dims Florida Dream</t>
  </si>
  <si>
    <t>As Warehouses Multiply, Cities Draw the Line</t>
  </si>
  <si>
    <t>Industrialization</t>
  </si>
  <si>
    <t>Russia Unleashes a Deadly Barrage Against Civilians</t>
  </si>
  <si>
    <t>Escalation a Sign of Pressure in Putin</t>
  </si>
  <si>
    <t>Retaliation for Blast at Crimea Bridge</t>
  </si>
  <si>
    <t>Democrats, Expecting to Coast, Are Fighting for New York Seats</t>
  </si>
  <si>
    <t>Redistricting Reversals Upend Midterms</t>
  </si>
  <si>
    <t>NY House</t>
  </si>
  <si>
    <t>Biden Plegdes 'Consequences' For Saudi Arabia After Oil Cut</t>
  </si>
  <si>
    <t>Open to Measure Like Halt in Weapon Sales</t>
  </si>
  <si>
    <t>As Hospitals Chase Profitable Patients, Beds for Children Vanish</t>
  </si>
  <si>
    <t>From Film to Broadway to TV, Her Stardom Was No Mystery</t>
  </si>
  <si>
    <t>Angela Lansbury</t>
  </si>
  <si>
    <t>U.S. Working To Supply Kyiv Russian Arms</t>
  </si>
  <si>
    <t>Difficult Decisions for Nations Able to Help</t>
  </si>
  <si>
    <t>Nato Cheif Urges Allies to Expand Ukraine Arsenal</t>
  </si>
  <si>
    <t>G7 Leaders Pledge Aid</t>
  </si>
  <si>
    <t>Pressure Grows on West as Defense Systems Deter Airstrikes</t>
  </si>
  <si>
    <t>Sandy Hook Lies Will Cost Jones About $1 Billion</t>
  </si>
  <si>
    <t>Victory For Families</t>
  </si>
  <si>
    <t>Decision Strikes Blow to Culture of Consipiracy Theories in U.S.</t>
  </si>
  <si>
    <t>The Hidden Hand Guiding Conservative Causes</t>
  </si>
  <si>
    <t>Millions Flow Through Network Assembled by Veteran Activist</t>
  </si>
  <si>
    <t>Campaign Finance</t>
  </si>
  <si>
    <t>In Long View, Biden Strategy Aim at China</t>
  </si>
  <si>
    <t>Reluctance to Fire Employees Could Help Stabilize Economy</t>
  </si>
  <si>
    <t>New York Finds Hasidic School Fails to Offer a Basic Education</t>
  </si>
  <si>
    <t>Signals Challenges for Scores of Others</t>
  </si>
  <si>
    <t>West Speeding Aid to Ukraine For Air Defense</t>
  </si>
  <si>
    <t>Current Shield Works, but Has Some Holes</t>
  </si>
  <si>
    <t>How the U.S. Is Choking Off Tech for China</t>
  </si>
  <si>
    <t>Prices Climb Rapidly Even as Fed Hits the Brakes</t>
  </si>
  <si>
    <t>Another Jump in Interst Rates Is Likely</t>
  </si>
  <si>
    <t>Brutal Killing of Two Girls Fans Flames of an Uprising in Iran</t>
  </si>
  <si>
    <t>A Generation Defiant Despite Crackdowns</t>
  </si>
  <si>
    <t>Parkland Gunman Is Sentenced to Life in Prison</t>
  </si>
  <si>
    <t>Families Are Anguished as Jury Rejects Death</t>
  </si>
  <si>
    <t>Parkland</t>
  </si>
  <si>
    <t>Wrapping Up Case, Jan. 6 Panel Plans a Trump Subpoena</t>
  </si>
  <si>
    <t>New Details of Role in Stoking Chaos</t>
  </si>
  <si>
    <t>Justices Deny His Bid to Get Documents</t>
  </si>
  <si>
    <t>Discovery by Chaucer Scholars Scrubs Stain From His Legacy</t>
  </si>
  <si>
    <t>Chaucer</t>
  </si>
  <si>
    <t>As Party Meets, Xi Embodies Imperial Rule</t>
  </si>
  <si>
    <t>Resolute Covid and Fiscal Malaise</t>
  </si>
  <si>
    <t>Xi's Power</t>
  </si>
  <si>
    <t>2020 Election Skeptics Crown the Republican Ticket Nationwide</t>
  </si>
  <si>
    <t>Over 370 Candidates Have Voiced Doubts About the Results</t>
  </si>
  <si>
    <t>Protest and Prayers Became a 'Massacre' in Iran</t>
  </si>
  <si>
    <t>Furor Unmasks A Caste System Among Latinos</t>
  </si>
  <si>
    <t>LA City Council Racism</t>
  </si>
  <si>
    <t>After Blowback, Britain Reverses Economic Course</t>
  </si>
  <si>
    <t>Perils of Big Tax Cuts</t>
  </si>
  <si>
    <t>Central Banks Proposing Subtler Maneuvers to Combat Inflation</t>
  </si>
  <si>
    <t>Seeking Office, Veterans Lean Into Trumpism</t>
  </si>
  <si>
    <t>Skepticism Runs Deep on War and Jan. 6</t>
  </si>
  <si>
    <t>Democrats Quiet on Aid Victories as Prices Spiral</t>
  </si>
  <si>
    <t>Fearing G.O.P. Attacks</t>
  </si>
  <si>
    <t>Trillions to Bouy Families in Pandemic Become Midterm Weapon</t>
  </si>
  <si>
    <t>They Made Each Minute Count To Avery Pandemic Dip in Math</t>
  </si>
  <si>
    <t>Amid New York's Housing Crisis, Progressives Warn to Developers</t>
  </si>
  <si>
    <t>The Lives of 3 Women, Brutally Lost in Bucha</t>
  </si>
  <si>
    <t>Survivors, Then Victims, in a City Ravaged by Russia</t>
  </si>
  <si>
    <t>G.O.P. Gains Edge in Poll As Economy Sways Voters</t>
  </si>
  <si>
    <t>Democrats See Drop in Independents and Women</t>
  </si>
  <si>
    <t>In Tight Races, Some Calling for Biden. Not that Biden.</t>
  </si>
  <si>
    <t>Fencing is Pricey. And It Can Open an Ivy Door.</t>
  </si>
  <si>
    <t>Niche Sports Are Out of Reach for Most</t>
  </si>
  <si>
    <t>Tehran's Most Loyal Defenders Have Much to Lose in Protests</t>
  </si>
  <si>
    <t>Inside Russia's Choatic Draft, Desperation Swells</t>
  </si>
  <si>
    <t>Conscripts Deployed 'Like Meat,' Lacking Training and Arms</t>
  </si>
  <si>
    <t>Explosions Hit Staging Region Used by Russia</t>
  </si>
  <si>
    <t>Under Xi, China May Be Reverting to State-Controlled Economy</t>
  </si>
  <si>
    <t>Most Voters Say U.S. Democracy Is Under Threat</t>
  </si>
  <si>
    <t>But Few Feel Urgency</t>
  </si>
  <si>
    <t>Deep Partisan Divide – Many Express Doubt in Election Results</t>
  </si>
  <si>
    <t>Right Prepares Activist Army To Watch Vote</t>
  </si>
  <si>
    <t>Trained to Aggressively Seek Irregularities</t>
  </si>
  <si>
    <t>Deadly Message Sent by Drones: It's Russian and Iran vs. the West</t>
  </si>
  <si>
    <t>Growing Partnership of Two Dictatorships</t>
  </si>
  <si>
    <t>Renewed Attacks Fail to Curb Kyiv's Determination to Go On</t>
  </si>
  <si>
    <t>Resolve Surpasses Fear in Return of Strikes</t>
  </si>
  <si>
    <t>Trump Hotels Billed Government $1,185 for Secret Service Rooms</t>
  </si>
  <si>
    <t>What is Abortion? It Isn't as Clear as You Think</t>
  </si>
  <si>
    <t>Politicians and Doctors Grapple Over What Defines Procedure</t>
  </si>
  <si>
    <t>With Inflation Persistent, Fed Isn't Letting Up</t>
  </si>
  <si>
    <t>Plan Could Keep Rates Climbing Next Year</t>
  </si>
  <si>
    <t>Years, and Frustration, Mount for Those Awaiting Refugee Status</t>
  </si>
  <si>
    <t>Afghan and Ukrainian Crises Shift Priorities</t>
  </si>
  <si>
    <t>In Right-Led Italy, Future Hinges On Billionaire Premier From Past</t>
  </si>
  <si>
    <t>Winter Miseries Loom as Kremlin Targets Utilities</t>
  </si>
  <si>
    <t>New Phase in the War</t>
  </si>
  <si>
    <t>Millions May Lack Basics as Russia Ramps Up Attacks on Cities</t>
  </si>
  <si>
    <t>Russia Analyst Behind Dossier Wins Acquittal</t>
  </si>
  <si>
    <t>Top Trump Ally Walks Tightrope In Bid to Be New York Governor</t>
  </si>
  <si>
    <t>Record Levels In Bread Prices Rattle Europe</t>
  </si>
  <si>
    <t>Strategies of C.E.O. Are at Heart of a Lawsuit Against Fox News</t>
  </si>
  <si>
    <t>Fox News</t>
  </si>
  <si>
    <t>Times Square Is Pitch For Casino Sight</t>
  </si>
  <si>
    <t>A Glittering New Entry in a Race for Licenses</t>
  </si>
  <si>
    <t>Gambling</t>
  </si>
  <si>
    <t>Eerie Quiet Settles on a Moscow Drained of Men</t>
  </si>
  <si>
    <t>Capital EMpties Out as Many Flee Draft, or Are Swept Up in It</t>
  </si>
  <si>
    <t>Putin Announces Wide Crackdown in Annexed Area</t>
  </si>
  <si>
    <t>Imposes Martial Law</t>
  </si>
  <si>
    <t>Controls Also Tightened on Russians as Loses Mount in Ukraine</t>
  </si>
  <si>
    <t>Exploding Online, Disinformation Is Now a Fixtur of U.S. Politics</t>
  </si>
  <si>
    <t>Posts From Miche Sites Go Mainstream</t>
  </si>
  <si>
    <t>Disinformation</t>
  </si>
  <si>
    <t>Ukrainians Tell of Torture in RUssian Occupation</t>
  </si>
  <si>
    <t>Accounts of Detentions and Missing Persons Have Flooded in</t>
  </si>
  <si>
    <t>Fearing China, Taiwan Banks On Its Charm</t>
  </si>
  <si>
    <t>Truss Steps Down, Capping Six Weeks of Turmoil in U.K.</t>
  </si>
  <si>
    <t>Shortest Stint by a British Prime Minister – Fight Begins Over a Successor</t>
  </si>
  <si>
    <t>Sinking Economy and Pound Sealed a Prime Minister's Fate</t>
  </si>
  <si>
    <t>Its Aquafer Dwindling, Virginia Finds a Solution in the Sewers</t>
  </si>
  <si>
    <t>Water Crisis</t>
  </si>
  <si>
    <t>Europe Tires Of High Costs Linked to War</t>
  </si>
  <si>
    <t>Ukrainians Bracing for Winter In Homes Shattered by Shelling</t>
  </si>
  <si>
    <t>Bannon Gets Four Months For Contempt</t>
  </si>
  <si>
    <t>Steve Bannon</t>
  </si>
  <si>
    <t>Who Gets Last Word on Steve Jobs? He Might.</t>
  </si>
  <si>
    <t>Steve Jobs</t>
  </si>
  <si>
    <t>Trump is Subpoenaed, Setting Up Likely FIght Over His Role on Jan. 6</t>
  </si>
  <si>
    <t>Seeking Months of Records Leading Up to Riot Along WIth Testimony</t>
  </si>
  <si>
    <t>Johnson on List to Replace Truss</t>
  </si>
  <si>
    <t>Comeback Threatens to Splinter Tory Ranks</t>
  </si>
  <si>
    <t>Xi's Omissions Speak Volumes And May Signal Trouble Ahead</t>
  </si>
  <si>
    <t>Trump Backers Use 'Devil Terms' to Rally Voters</t>
  </si>
  <si>
    <t>Incendiary Rhetoric Fuels Polarization</t>
  </si>
  <si>
    <t>Fears Over Fate of Democracy Leave Voters Defeated</t>
  </si>
  <si>
    <t>Health Officials Warn of Rough Winter as Three Pathogens Swirl</t>
  </si>
  <si>
    <t>Public Health</t>
  </si>
  <si>
    <t>Taken by Russia, Children Become the Spoils of War</t>
  </si>
  <si>
    <t>Putin Uses Adoptions to Resettle Thousands – Many Felt They 'Had No Choice'</t>
  </si>
  <si>
    <t>Ryan, Stressing 'Ohio' Over 'Democrat,' Puts Senate Race into Play</t>
  </si>
  <si>
    <t>OH Senate</t>
  </si>
  <si>
    <t>In Third Term, Xi Strengthens Grip on Power</t>
  </si>
  <si>
    <t>Suspicion and Blame as Their America Vanishes</t>
  </si>
  <si>
    <t>Demographics</t>
  </si>
  <si>
    <t>Testing Reveals Alarming Drop in Math Skills</t>
  </si>
  <si>
    <t>Reading Also Suffers</t>
  </si>
  <si>
    <t>Most Definative Picture Yet of the Pandemic's Mark on Students</t>
  </si>
  <si>
    <t>Johnson Ends Comeback As Rival Rises</t>
  </si>
  <si>
    <t>Path Clears in the Race to Lead Britain</t>
  </si>
  <si>
    <t>Sunak's VIsion, Once Ignored, Not Lifts Him</t>
  </si>
  <si>
    <t>Largest Black City in U.S. Unlikely to Elect Black Representative</t>
  </si>
  <si>
    <t>Detriot Favors Indian Immigrant for Office</t>
  </si>
  <si>
    <t>Shri Thanedar</t>
  </si>
  <si>
    <t>Shifting Gears, Democrats Put Economy First</t>
  </si>
  <si>
    <t>Hollywood's #MeToo Fervor Wanes as Old Habits Return</t>
  </si>
  <si>
    <t>Hollywood</t>
  </si>
  <si>
    <t>Ukrainians Find Only Ruins After Russians Flee</t>
  </si>
  <si>
    <t>Vital Services Cut With Prospect of Lethal Winter Ahead</t>
  </si>
  <si>
    <t>Tories Pick Sunak as British Leader in Time of Tumult</t>
  </si>
  <si>
    <t>The Pound and U.K. Assets Rebound</t>
  </si>
  <si>
    <t>Ethnic Breakthrough by a Man of Wealth</t>
  </si>
  <si>
    <t>G.O.P. Chasing Seats Counted As Solidly Blue</t>
  </si>
  <si>
    <t>Democrats Are Forced to Divert Resources</t>
  </si>
  <si>
    <t>Climate Pledges Fizzle as Havoc Looms for Globe</t>
  </si>
  <si>
    <t>Bleak Report by U.N,</t>
  </si>
  <si>
    <t>Nations' Lack of Progress Risks Rapid Warming – Summit Nears</t>
  </si>
  <si>
    <t>U.S. Thought It Had Secret Oil Deal With Saudis</t>
  </si>
  <si>
    <t>Getting Fewer Barrels and Feeling Duped by Crown Prince</t>
  </si>
  <si>
    <t>Disbabled Workes Thrive in Tight Labor Market</t>
  </si>
  <si>
    <t>Option to Stay Home Opens New Doors</t>
  </si>
  <si>
    <t>Ukraine Talks? House Liberals Walk It Back.</t>
  </si>
  <si>
    <t>Sunak's Tall Task: Unify Party and Fix Economy</t>
  </si>
  <si>
    <t>Britain's Prime Minister Picks Team of Rivals</t>
  </si>
  <si>
    <t>Debate Showing Elicits Worries in Pennsylvania</t>
  </si>
  <si>
    <t>Pivotal Senate Race</t>
  </si>
  <si>
    <t>A Focus on Fetterman's Health and Abortion Comment by Oz</t>
  </si>
  <si>
    <t>PA Senate</t>
  </si>
  <si>
    <t>How a Pillow Pitchman Became A Ringleader of Election Deniers</t>
  </si>
  <si>
    <t>Mike Lindell</t>
  </si>
  <si>
    <t>The Mood of America Goes Up and Down With the Price of Gas</t>
  </si>
  <si>
    <t>Pumps Shape Feelings on Cost of Living</t>
  </si>
  <si>
    <t>No Permits Needed, More Texans Are Carrying</t>
  </si>
  <si>
    <t>Police See Spontaneous Shooting on the Rise by Armed Citizens</t>
  </si>
  <si>
    <t>Guns</t>
  </si>
  <si>
    <t>Putin Turning A City's Misery Into a Weapon</t>
  </si>
  <si>
    <t>Big Tech Feels Economic Chill As Sales Falter</t>
  </si>
  <si>
    <t>Slump May Be Sign of Tough Days Ahead</t>
  </si>
  <si>
    <t>Tech Industry</t>
  </si>
  <si>
    <t>For Vance, Trump's Backing Comes With a Sting</t>
  </si>
  <si>
    <t>Playing Down an Insult by the Ex-President</t>
  </si>
  <si>
    <t>Caught Between Training and an Abortion Ban</t>
  </si>
  <si>
    <t>Treachorous Choice for Medical Programs</t>
  </si>
  <si>
    <t>Growth Returns to U.S. Economy, But Fears Linger</t>
  </si>
  <si>
    <t>G.D.P. Inches Forward</t>
  </si>
  <si>
    <t>Consumer Spending and Housing Weaken in Troubling Signs</t>
  </si>
  <si>
    <t>Musk Sews Up Deal for Twitter And Wields Ax</t>
  </si>
  <si>
    <t>Top Executives Out – Trump Ban May End</t>
  </si>
  <si>
    <t>Putin Contends 'Western Elites' Are the Enemy</t>
  </si>
  <si>
    <t>Russia Siezes Symbolic Prize: A Prince's Bones</t>
  </si>
  <si>
    <t>Robs Ukraine Crypt in a Macabre Mission</t>
  </si>
  <si>
    <t>Prices and Wages Keep Escalating, Challenging Fed</t>
  </si>
  <si>
    <t>Demand Fuels Spike</t>
  </si>
  <si>
    <t>Further Evidence That It Will Take Time to Tame Inflation</t>
  </si>
  <si>
    <t>Day of Upheaval as Musk Takes the Reins at Twitter</t>
  </si>
  <si>
    <t>Council Is to Review Content Policies</t>
  </si>
  <si>
    <t>A Titan's Playbook: No Team Needed</t>
  </si>
  <si>
    <t>Melded Faith, Power and Politics</t>
  </si>
  <si>
    <t>Rev. Calvin Butts III</t>
  </si>
  <si>
    <t>Pelosi's Husband Is Badly Injured In Hammer Attack by an Intruder</t>
  </si>
  <si>
    <t>Paul Pelosi Attack</t>
  </si>
  <si>
    <t>Sunak's Business Ties Complicate His New Role</t>
  </si>
  <si>
    <t>Firm In-Laws Founded Outsourced Jobs in U.K. and U.S.</t>
  </si>
  <si>
    <t>Midterms Offer Clash of Vissions Over U.S. Future</t>
  </si>
  <si>
    <t>Girding for Gridlock</t>
  </si>
  <si>
    <t>Potential Battles on Race, Student Debt and Abortion Rights</t>
  </si>
  <si>
    <t>Army of Volunteers Sleuths Hunt Down Portland's Stolen Cars</t>
  </si>
  <si>
    <t>Portland Car-theft vigilantes</t>
  </si>
  <si>
    <t>Suicide Attempts Smid Cruelty In Louisiana Juvinile Detention</t>
  </si>
  <si>
    <t>Incarceration</t>
  </si>
  <si>
    <t>Louisiana Juvy Suicides</t>
  </si>
  <si>
    <t>Cheap Drones and Western Weapons Turn Tide</t>
  </si>
  <si>
    <t>Range and Presicion Now Favor Ukraine Forces at Front</t>
  </si>
  <si>
    <t>Russians Block Ukrainian Grain</t>
  </si>
  <si>
    <t>Citing Black Sea Attack in Ending Export Deal</t>
  </si>
  <si>
    <t>151 Partygoers In Seoul Killed In Crown Crush</t>
  </si>
  <si>
    <t>Celebrating Halloween Before the Confusion</t>
  </si>
  <si>
    <t>Seoul Party Deaths</t>
  </si>
  <si>
    <t>Senate Contests Are Tight In 4 Key States, Polls Find</t>
  </si>
  <si>
    <t>Fight Over the White Working Class Vote in Pennsylvania</t>
  </si>
  <si>
    <t>Democrats Lead in Arizona as Other Races</t>
  </si>
  <si>
    <t>Brazil Rejects Bolsonaro and Brings Back 'Lula'</t>
  </si>
  <si>
    <t>After Prison, a Stunning Revival for the Leftist</t>
  </si>
  <si>
    <t>Brazil</t>
  </si>
  <si>
    <t>Researchers Defend Meat, With Industry's Help</t>
  </si>
  <si>
    <t>Meat</t>
  </si>
  <si>
    <t>Years of Efforts to Vilify Pelosi Preceded Brutal Attack in Home</t>
  </si>
  <si>
    <t>Deadly Crush Leaves Seoul In Mourning</t>
  </si>
  <si>
    <t>With Push of a Button, Lies Flood a Swing State</t>
  </si>
  <si>
    <t>Social Media Expedites Ficticious Claims in Pennsylvania</t>
  </si>
  <si>
    <t>Democrat Versus Democrat: Let the Trash Talking Begin</t>
  </si>
  <si>
    <t>Cholera Outbreaks Surge Globally, Forcing Rationing of Vaccine</t>
  </si>
  <si>
    <t>Climate Change Is New Peril Fueling Disease</t>
  </si>
  <si>
    <t>Cholera</t>
  </si>
  <si>
    <t>Justices Dubious of Race as Factor With Admssions</t>
  </si>
  <si>
    <t>College Plans at Risk</t>
  </si>
  <si>
    <t>Conservatives on Court Mat Reject Decades of Precedents</t>
  </si>
  <si>
    <t>Evening Stroll In India Turns Into a Tragedy</t>
  </si>
  <si>
    <t>India Bridge Collapse</t>
  </si>
  <si>
    <t>Charges Depict A Chilling Plans Against Pelosi</t>
  </si>
  <si>
    <t>Threat to Take Speaker and Break Her Knees</t>
  </si>
  <si>
    <t>Cheney Offers Trail Support To Democrats</t>
  </si>
  <si>
    <t>Liz Cheney</t>
  </si>
  <si>
    <t>Bolsonaro Agrees to Transition of Power in Brazil</t>
  </si>
  <si>
    <t>Refuses to Admit He Was Beaten by Lula in a Fair Election</t>
  </si>
  <si>
    <t>Bolsonaro</t>
  </si>
  <si>
    <t>Rocketing Prices of Food Elevate Company Profits</t>
  </si>
  <si>
    <t>Shoppers Keep Paying</t>
  </si>
  <si>
    <t>Increases at Restaurants and Stores Exceed the Cost of Inflation</t>
  </si>
  <si>
    <t>Democrats Say Party Stumbles On Messaging</t>
  </si>
  <si>
    <t>Lacking Strategy for a Case on the Economy</t>
  </si>
  <si>
    <t>Colleges Face Generation of Students Left Behind</t>
  </si>
  <si>
    <t>Innovator Transfored the Flow of Atlanta Rap</t>
  </si>
  <si>
    <t>Takeoff (Migos)</t>
  </si>
  <si>
    <t>Zeldin, Fueled by Reinvention, Tries for an Upset in New York</t>
  </si>
  <si>
    <t>Elections Get A New Focus: Judicial Seats</t>
  </si>
  <si>
    <t>Fed Ratches Up Rates and Hints At More to Come</t>
  </si>
  <si>
    <t>4th Big Jump in a Row</t>
  </si>
  <si>
    <t>We Have a Ways to Go,' Powell Says of Effort to Rein In Prices</t>
  </si>
  <si>
    <t>Truce Is Reached in Ethiopia's 2-Year Civil War</t>
  </si>
  <si>
    <t>Warnings of a Difficult Path to Lasting Peace</t>
  </si>
  <si>
    <t>Ethiopia</t>
  </si>
  <si>
    <t>Russian Military Talked of Using Nuclear Arms</t>
  </si>
  <si>
    <t>Generals Frustrated by Failures in Ukraine, U.S. Officials Say</t>
  </si>
  <si>
    <t>G.O.P. Signals Plans to Shrink Social Security</t>
  </si>
  <si>
    <t>Risk to the Social Safety Net Energizes Democrats</t>
  </si>
  <si>
    <t>Social Security</t>
  </si>
  <si>
    <t>Cherokees Asking U.S. to Honor 1835 Pledge for House Delegate</t>
  </si>
  <si>
    <t>Cherokee Representative</t>
  </si>
  <si>
    <t>Fears Over Crime Weigh On Voters, Benefiting G.O.P.</t>
  </si>
  <si>
    <t>A Key Midterm Theme</t>
  </si>
  <si>
    <t>Anecdotes Fuel Anxiety, but National Data on Safety Is Mixed</t>
  </si>
  <si>
    <t>Deepfakes' Flourish on TikTok, Raising Alarms</t>
  </si>
  <si>
    <t>Warping the Truth and Putting Democracy at Risk, Experts Fear</t>
  </si>
  <si>
    <t>Deepfakes</t>
  </si>
  <si>
    <t>Gabon Pivots To Its Forests As Oil Wanes</t>
  </si>
  <si>
    <t>Gabon</t>
  </si>
  <si>
    <t>First Time Buyers Losing Out to the Older, Whiter and Wealthier</t>
  </si>
  <si>
    <t>All-Cash Offers Thwart Hopes of Ownership</t>
  </si>
  <si>
    <t>Path is CLeared For Netanyahu To Lead Israel</t>
  </si>
  <si>
    <t>Return Seemingly Ends Tears of Instability</t>
  </si>
  <si>
    <t>Israel</t>
  </si>
  <si>
    <t>Soccer Moms' No More, Suburban Women Hold Key to Midterms</t>
  </si>
  <si>
    <t>Soccer Moms</t>
  </si>
  <si>
    <t>Wisconsin G.O.P. Could Clinch Veto-Proof Hold</t>
  </si>
  <si>
    <t>WI State Leg</t>
  </si>
  <si>
    <t>High-Profile Subway Crimes Overshadow Riders' Low Risk</t>
  </si>
  <si>
    <t>Randomness of Attacks Is Heightening Fears</t>
  </si>
  <si>
    <t>Job Data Says Strong, Despite Inflation Curbs</t>
  </si>
  <si>
    <t>Fed Fears Wages and Prices Are Being Pushed Up</t>
  </si>
  <si>
    <t>Musk's Layoffs Leave Twitter At Half Its Size</t>
  </si>
  <si>
    <t>3,700 Lose Their Jobs in a Day of Chaos</t>
  </si>
  <si>
    <t>Russian Families Unite In Search to Find Soldiers</t>
  </si>
  <si>
    <t>Lack of Information</t>
  </si>
  <si>
    <t>Anger and Frustration As Kremlin Obscures Toll of the War</t>
  </si>
  <si>
    <t>Laider Alters New York Race As a Republican Surges in Polls</t>
  </si>
  <si>
    <t>3 Presidents In Swing State For Final Push</t>
  </si>
  <si>
    <t>Clash From Past and a Fight for thr Future</t>
  </si>
  <si>
    <t>Pop Culture and Politics Propel Surging Stream of Antisemitism</t>
  </si>
  <si>
    <t>Antisemitism</t>
  </si>
  <si>
    <t>How Autocrats Like Putin Foil Climate Efforts</t>
  </si>
  <si>
    <t>Global Goals Undercut by Nationalism's Rise</t>
  </si>
  <si>
    <t>Misinformation on Pelosi Attack Spread by G.O.P.</t>
  </si>
  <si>
    <t>Flash of Falsehoods</t>
  </si>
  <si>
    <t>In Pattern of Distortion, Party Voices Amplify Dark Themes</t>
  </si>
  <si>
    <t>Pass the Peas. Keep Your Opinion to Yourself.</t>
  </si>
  <si>
    <t>Arizona Family Reflects U.S. Partisan Rifts</t>
  </si>
  <si>
    <t>Polarization</t>
  </si>
  <si>
    <t>Biden Faces Polarized U.S. As Vote Nears</t>
  </si>
  <si>
    <t>On Trail With Party's Outlook Bleak</t>
  </si>
  <si>
    <t>In Rich Suburb, Republicans vs. 'Trumplicans'</t>
  </si>
  <si>
    <t>Ex-President's Backers Take Control of Party in Moderate Town</t>
  </si>
  <si>
    <t>Midterms Spur a Rush of Angst and Confidence</t>
  </si>
  <si>
    <t>Last Push for Voters</t>
  </si>
  <si>
    <t>G.O.P. Shows Optimism as Democrats Brace for Losses</t>
  </si>
  <si>
    <t>Trump's Taunt Highlights Rift With DeSantis</t>
  </si>
  <si>
    <t>2024 Election</t>
  </si>
  <si>
    <t>Trump v. DeSantis</t>
  </si>
  <si>
    <t>At Climate Talks, Poorer Nations Say Rich Polluters Must Pay Up</t>
  </si>
  <si>
    <t>Supreme Court Adoption Case Mat Threaten Tribes' Sovereignty</t>
  </si>
  <si>
    <t>Are the Navajo a Nation or a Racial Group</t>
  </si>
  <si>
    <t>Native Americans</t>
  </si>
  <si>
    <t>China Turning Into a Liability For thr iPhone</t>
  </si>
  <si>
    <t>Covid-19 and Politics Hamper Production</t>
  </si>
  <si>
    <t>Big Payday for College Women In Sports Is Met With Qualms</t>
  </si>
  <si>
    <t>College Athletes' Pay</t>
  </si>
  <si>
    <t>As Los Angeles Selects Mayor, City Is Losing Faith in Its Path</t>
  </si>
  <si>
    <t>Tent Camps and Crime Make Voters Despair of Deep Problems</t>
  </si>
  <si>
    <t>A Group Fueled by Falsehoods Stands Ready to Challenge Votes</t>
  </si>
  <si>
    <t>Michigan Coalition Has Planned Court Fights Since Summer</t>
  </si>
  <si>
    <t>Fears and Suspicions Cast Shadow as Voters Head to Polls</t>
  </si>
  <si>
    <t>Rising zthreats of Lawsuits and Disruptions</t>
  </si>
  <si>
    <t>Griping Aside, Europe Sticks With Ukraine</t>
  </si>
  <si>
    <t>Series</t>
  </si>
  <si>
    <t>‘Historic’ learning losses in pandemic</t>
  </si>
  <si>
    <t>NATIONAL TEST  SCORES PLUNGED</t>
  </si>
  <si>
    <t>Many of most vulnerable students fared the worst</t>
  </si>
  <si>
    <t>Hints of growing legal peril for lawyers, Trump</t>
  </si>
  <si>
    <t>DOJ alleges misleading actions by ex-president’s team in criminal probe</t>
  </si>
  <si>
    <t xml:space="preserve">In court filing, prosecutors detail many failures
</t>
  </si>
  <si>
    <t>Bosses draw a line and risk a revolt to get workers back</t>
  </si>
  <si>
    <t>She just wants to play</t>
  </si>
  <si>
    <t>Ky. bans trans girls from school sports. This teen is the only one.</t>
  </si>
  <si>
    <t>Water crisis in Miss, exposes another climate vulnerability</t>
  </si>
  <si>
    <t>Extreme weather could put other sewer systems, mains and wells in peril</t>
  </si>
  <si>
    <t>Jackson MS Water Crisis</t>
  </si>
  <si>
    <t>CDC says to get new booster</t>
  </si>
  <si>
    <t>MILLIONS AS YOUNG AS 12 ARE ELIGIBLE</t>
  </si>
  <si>
    <t>Omicron shots could be available this weekend</t>
  </si>
  <si>
    <t xml:space="preserve">Ringed by fossil fuels, fighting for clean air
</t>
  </si>
  <si>
    <t>Mostly Black, Latino residents of Port Arthur, Tex., fear new climate law will leave them behind</t>
  </si>
  <si>
    <t>Fossil Fuels</t>
  </si>
  <si>
    <t>Biden calls out Trump as threat</t>
  </si>
  <si>
    <t>Blind MAGA loyalty can be ‘fatal to democracy,’ president says in address</t>
  </si>
  <si>
    <t xml:space="preserve">Tennis legends are not always the retirement type
</t>
  </si>
  <si>
    <t xml:space="preserve">As Serena Williams is showing at this year’s U.S. Open, saying goodbye can be complicated
</t>
  </si>
  <si>
    <t>Tennis</t>
  </si>
  <si>
    <t>Serena Williams Retirement</t>
  </si>
  <si>
    <t>No snap decision on special master</t>
  </si>
  <si>
    <t>Killing of Black man deepens Ohio’s pain</t>
  </si>
  <si>
    <t>Policing</t>
  </si>
  <si>
    <t>Police Shooting</t>
  </si>
  <si>
    <t>If this was Serena’s finale, she exits with a fight befitting a champ</t>
  </si>
  <si>
    <t>Trump mixed secret, trivial</t>
  </si>
  <si>
    <t>ITEMS COMMINGLED AT MAR-A-LAGO</t>
  </si>
  <si>
    <t>Empty classified folders, magazines found together</t>
  </si>
  <si>
    <t>Friendly fire fades as Biden hits stride</t>
  </si>
  <si>
    <t>Party warms to his role as 2024 standard-bearer amid a string of victories</t>
  </si>
  <si>
    <t>2024 Democratic Primary</t>
  </si>
  <si>
    <t>A summer of viruses rings alarm on climate</t>
  </si>
  <si>
    <t>Surge in Viruses</t>
  </si>
  <si>
    <t>Clinging to Australian Outback's 'Wild West'</t>
  </si>
  <si>
    <t>Traveling boxing troupes were once common Down Under. Today, only one of its kind is left</t>
  </si>
  <si>
    <t>Australia</t>
  </si>
  <si>
    <t>Boxing</t>
  </si>
  <si>
    <t>Lax enforcement fuels forest’s demise</t>
  </si>
  <si>
    <t>Brazil’s gutted inspection agencies and ineffective court system enable plunder of environment</t>
  </si>
  <si>
    <t>THE AMAZON, UNDONE</t>
  </si>
  <si>
    <t>Amazon Deforestation</t>
  </si>
  <si>
    <t>Big fall covid surge unlikely</t>
  </si>
  <si>
    <t>EXPERTS: VARIANTS REMAIN A WILD CARD</t>
  </si>
  <si>
    <t>New boosters could tamp down cold-season spread</t>
  </si>
  <si>
    <t>Covid Research</t>
  </si>
  <si>
    <t>A storage nook full of sensitive U.S. secrets</t>
  </si>
  <si>
    <t>Some documents were stashed behind a simple door at Mar-a-Lago</t>
  </si>
  <si>
    <t xml:space="preserve">Uvalde school year begins with fear and distrust
</t>
  </si>
  <si>
    <t xml:space="preserve">District leaders installed steel fences, cameras and more police officers, but families still feel unsafe
</t>
  </si>
  <si>
    <t>Uvalde</t>
  </si>
  <si>
    <t>Fears Returning to School</t>
  </si>
  <si>
    <t>Artemis launch is called off for 2nd time in week</t>
  </si>
  <si>
    <t>Artemis Launch</t>
  </si>
  <si>
    <t>‘No one is taking responsibility'</t>
  </si>
  <si>
    <t>To residents of Jackson, Miss., water crisis is the culmination of years of government neglect</t>
  </si>
  <si>
    <t>Trump factor tilts fall calculus</t>
  </si>
  <si>
    <t>RISK OF A BACKFIRE IN BID TO BUOY BASE</t>
  </si>
  <si>
    <t>Fiery presence on stump could alienate moderates</t>
  </si>
  <si>
    <t>ELECTION 2022</t>
  </si>
  <si>
    <t>Trump's Impact in 2022 Midterms</t>
  </si>
  <si>
    <t>Pay, perks pile up in bid war for Minn, labor</t>
  </si>
  <si>
    <t>Employers in red-hot market go to great lengths to lure workers</t>
  </si>
  <si>
    <t>Where will Amazon go next in health?</t>
  </si>
  <si>
    <t>Despite Care service ending, the company still has industry ambitions</t>
  </si>
  <si>
    <t>Amazon Health</t>
  </si>
  <si>
    <t>The wrong plane out of Afghanistan</t>
  </si>
  <si>
    <t>Evacuees who fled last year, expecting to resettle in the U.S., remain in Albania — and in limbo</t>
  </si>
  <si>
    <t>Afghan Refugees</t>
  </si>
  <si>
    <t>This system broke over several years’</t>
  </si>
  <si>
    <t>White then Black residents in Mississippi abandoned Jackson, propelling its water crisis</t>
  </si>
  <si>
    <t>Canadian stabbings suspect is dead</t>
  </si>
  <si>
    <t>POLICE: BROTHER REMAINS AT LARGE</t>
  </si>
  <si>
    <t>Trudeau calls attacks that killed 10 'shocking'</t>
  </si>
  <si>
    <t>Saskatchewan Stabbings</t>
  </si>
  <si>
    <t>A legal win for Trump in special master bid</t>
  </si>
  <si>
    <t>Ruling for outside review of Mar-a-Lago papers could constrain Justice</t>
  </si>
  <si>
    <t>As Johnson’s successor, Truss inherits a U.K. in peril</t>
  </si>
  <si>
    <t>Liz Truss</t>
  </si>
  <si>
    <t>Richmond’s statues fell, and now its Black history is rising</t>
  </si>
  <si>
    <t>Civil Rights</t>
  </si>
  <si>
    <t>Richmond Confederate Statues</t>
  </si>
  <si>
    <t>Pr. George’s executive sets curfew after deadly August</t>
  </si>
  <si>
    <t>Prince George County Curfew</t>
  </si>
  <si>
    <t>Powdered formula's ‘burden’ on parents</t>
  </si>
  <si>
    <t>Onus of preventing rare but grave infections often falls to families</t>
  </si>
  <si>
    <t>Powdered Baby Formula</t>
  </si>
  <si>
    <t>Seized files had nuclear details</t>
  </si>
  <si>
    <t>REPORT ON FOREIGN NATION’S DEFENSES</t>
  </si>
  <si>
    <t>Data on secret operations also retrieved from cache</t>
  </si>
  <si>
    <t>Russia Looks to N. Korea for arms</t>
  </si>
  <si>
    <t>Soviet-era rockets, shells needed for Ukraine war, U.S. intelligence finds</t>
  </si>
  <si>
    <t>Russian Arms Deals</t>
  </si>
  <si>
    <t>New footage sheds light on election challenge</t>
  </si>
  <si>
    <t>Surveillance video shows pro-Trump consultants visiting Ga. county office</t>
  </si>
  <si>
    <t>Prime minister No. 15, meet Queen Elizabeth II</t>
  </si>
  <si>
    <t>Abortion battle abruptly upends midterm picture</t>
  </si>
  <si>
    <t>In sprint to November, GOP is on defensive as Democrats seize on issue</t>
  </si>
  <si>
    <t>Midterm Election Focus</t>
  </si>
  <si>
    <t>For one day, the Obamas turn back the White House clock</t>
  </si>
  <si>
    <t>Obama</t>
  </si>
  <si>
    <t>Obama Portraits</t>
  </si>
  <si>
    <t>Awash in scrutiny, teachers losing public’s trust</t>
  </si>
  <si>
    <t>Falling poll numbers tied to pandemic, political criticism, parent activism</t>
  </si>
  <si>
    <t>Teachers</t>
  </si>
  <si>
    <t>California heat wave tests goals on climate</t>
  </si>
  <si>
    <t>RESIDENTS FORCED TO CUT ENERGY USE</t>
  </si>
  <si>
    <t>Power grid in transition carries risk of blackouts</t>
  </si>
  <si>
    <t>California Heat Wave</t>
  </si>
  <si>
    <t>Key county in Ga. still seeks chief of elections</t>
  </si>
  <si>
    <t>Strife tied to 2020 vote and ongoing harassment make job a tough hire</t>
  </si>
  <si>
    <t>D.C. officer’s recorded chats raise extremism ‘red flags’</t>
  </si>
  <si>
    <t>Anti-racism activist posed as Patriot Front aide to out sympathizers</t>
  </si>
  <si>
    <t>Buses of migrants make D.C. an ‘unofficial border town”</t>
  </si>
  <si>
    <t>Republican governors are making a political statement; those seeking a better life see hope</t>
  </si>
  <si>
    <t>Britain had braced, but end still came as a shock</t>
  </si>
  <si>
    <t>A pillar of duty and devotion</t>
  </si>
  <si>
    <t>70-year reign was symbol of stability in a sliiflini* world</t>
  </si>
  <si>
    <t>Queen's Legacy</t>
  </si>
  <si>
    <t>Jan. 6 probe widens to include Trump PAC</t>
  </si>
  <si>
    <t>Justice Dept, seeks files on fundraising in wake of his false 2020 claims</t>
  </si>
  <si>
    <t>Tennis ace is new pride of Pr. George’s</t>
  </si>
  <si>
    <t>Michael Glass Jr.</t>
  </si>
  <si>
    <t>Charles III charts a more public path</t>
  </si>
  <si>
    <t>HIS CANDOR, QUEEN’S RESERVE CONTRAST</t>
  </si>
  <si>
    <t>New king takes reins of a Britain deep in grief</t>
  </si>
  <si>
    <t>King Charles</t>
  </si>
  <si>
    <t>A proud Irishman, Biden connected with British ruler</t>
  </si>
  <si>
    <t>Debates over feminism’s role in royal legacy</t>
  </si>
  <si>
    <t>GOP backs away from strict laws on abortion</t>
  </si>
  <si>
    <t>Lawmakers fail to pass most extreme restrictions after Roe backlash</t>
  </si>
  <si>
    <t>Ex-professor travels America seeding voting myths</t>
  </si>
  <si>
    <t>His crusade to undermine election systems may give Trump allies more fodder for chaos</t>
  </si>
  <si>
    <t>E.U. energy crisis tests limit of Dutch solidarity</t>
  </si>
  <si>
    <t>EU Energy Crisis</t>
  </si>
  <si>
    <t>Ukraine’s push forces Russian retreat</t>
  </si>
  <si>
    <t>KEY STRATEGIC AREAS LIRERATED</t>
  </si>
  <si>
    <t>Jubilant residents see shift in momentum</t>
  </si>
  <si>
    <t>Economic despair starts to fade</t>
  </si>
  <si>
    <t>Easing inflation and lower gas prices boost consumer sentiment</t>
  </si>
  <si>
    <t>Public Sentiment</t>
  </si>
  <si>
    <t>Charles officially proclaimed king</t>
  </si>
  <si>
    <t>Princes William, Harry reunite as Britain continues to mourn</t>
  </si>
  <si>
    <t>Britons face uncertainty after long, steady reign</t>
  </si>
  <si>
    <t>Queen’s death has many struggling with questions about country’s identity</t>
  </si>
  <si>
    <t>GOP changes the playbook ahead of midterm elections</t>
  </si>
  <si>
    <t>Officials focus on crime, work on fundraising and try to quell internal fights</t>
  </si>
  <si>
    <t>GOP Messaging</t>
  </si>
  <si>
    <t>Threats exact a mental toll on congresswoman</t>
  </si>
  <si>
    <t>Pramila Jayapal is forced to alter her life after being targeted</t>
  </si>
  <si>
    <t>Mental Health</t>
  </si>
  <si>
    <t>Pramila Jayapal</t>
  </si>
  <si>
    <t>Liberated villagers tell of troops fleeing</t>
  </si>
  <si>
    <t>‘THEYJUST DROPPED RIFLES ON THE GROUND’</t>
  </si>
  <si>
    <t>Stunned Ukrainians left to face ruins after occupation</t>
  </si>
  <si>
    <t>Election offices are in crisis across U.S.</t>
  </si>
  <si>
    <t>Coordinated flood of requests by Trump backers strains system</t>
  </si>
  <si>
    <t>Unity then, division now</t>
  </si>
  <si>
    <t>Somber ceremonies as legacy of war on terror lingers and nation faces threats to democracy</t>
  </si>
  <si>
    <t>Biden Presidency</t>
  </si>
  <si>
    <t>Biden 9/11 Speech</t>
  </si>
  <si>
    <t>Questions escalate on Fla. felons’ vote arrests</t>
  </si>
  <si>
    <t>Several claim that election officials, groups deemed them eligible</t>
  </si>
  <si>
    <t>Felons Voting</t>
  </si>
  <si>
    <t>A journey lined with tears and tributes</t>
  </si>
  <si>
    <t>As queen’s coffin reaches Scottish capital, the U.K. puts daily life on hold</t>
  </si>
  <si>
    <t>We have to go to the community</t>
  </si>
  <si>
    <t>Charlotte-area health officials want gay Black men to get the monkeypox vaccine. But they’re encountering resistance.</t>
  </si>
  <si>
    <t>Ukraine extends gains in Kharkiv</t>
  </si>
  <si>
    <t>RETAKES NEARLY ALL OCCUPIED REGION</t>
  </si>
  <si>
    <t>International call to send weapons is renewed</t>
  </si>
  <si>
    <t>Democrats amplify far right in 9 states</t>
  </si>
  <si>
    <t>Party split on strategy to spend tens of millions to promote weaker rivals</t>
  </si>
  <si>
    <t>Democrats Strategy</t>
  </si>
  <si>
    <t>Biden presses for an accord to avert U.S. rail strike</t>
  </si>
  <si>
    <t>Remembering a queen, reckoning with the past</t>
  </si>
  <si>
    <t>In ex-British colonies, mourners also reflect on dark parts of her legacy</t>
  </si>
  <si>
    <t>The lakes are the tears of the mountains’</t>
  </si>
  <si>
    <t>A melting glacier, an imperiled city and one farmer’s fight for climate justice</t>
  </si>
  <si>
    <t>Palcaraju Glacier</t>
  </si>
  <si>
    <t>Inflation report thrashes stocks</t>
  </si>
  <si>
    <t>ONE-DAY DECLINE IS BIGGEST IN 2 YEARS</t>
  </si>
  <si>
    <t>Cheaper gas can’t cover spike in housing, food</t>
  </si>
  <si>
    <t>In Ukraine, Putin is refusing to lose</t>
  </si>
  <si>
    <t>Russian forces’ messy Kharkiv retreat leaves him with stark choices</t>
  </si>
  <si>
    <t>On offense, Kyiv badgers Berlin about arms delivery</t>
  </si>
  <si>
    <t>Tenacious investigator of Clinton</t>
  </si>
  <si>
    <t>Independent counsel’s land probe fueled historic impeachment</t>
  </si>
  <si>
    <t>Kennith Starr</t>
  </si>
  <si>
    <t>Threat offreight rail strike sets off response planning</t>
  </si>
  <si>
    <t>White House seeks to ensure transport of food, energy, health products</t>
  </si>
  <si>
    <t>Rail service cuts take effect ahead ofpossible strike</t>
  </si>
  <si>
    <t>PASSENGER TRIPS, AGRICULTURE HIT FIRST</t>
  </si>
  <si>
    <t>With deadline near, negotiators meet in Washington</t>
  </si>
  <si>
    <t>Will Commonwealth splinter?</t>
  </si>
  <si>
    <t>As debates endure over the inequities of colonialism, realms consider severing ties</t>
  </si>
  <si>
    <t>Defiant Zelensky visits liberated eastern cities</t>
  </si>
  <si>
    <t>Ukraine seeks to keep Russia on the run after counteroffensive rout</t>
  </si>
  <si>
    <t>GOP scrambles to settle on abortion as bill exposes rifts</t>
  </si>
  <si>
    <t>Missing people, buried bones and an Oklahoma mystery</t>
  </si>
  <si>
    <t>An investigation is a window into the often unseen threat of white-supremacist prison gangs</t>
  </si>
  <si>
    <t>Oklahoma Mass Murder</t>
  </si>
  <si>
    <t>For carmakers, race is on to retool factories for electric era</t>
  </si>
  <si>
    <t>Letters of despair — by Russians</t>
  </si>
  <si>
    <t>Demoralized soldiers in Izyum leave behind their pleas to superiors as they flee</t>
  </si>
  <si>
    <t>Biden leans in on rail dispute</t>
  </si>
  <si>
    <t>PRESIDENT FLEXES PRO-LABOR MUSCLE</t>
  </si>
  <si>
    <t>Deal sidesteps political, economic calamity</t>
  </si>
  <si>
    <t>U.S. sees months of fighting left in Ukraine</t>
  </si>
  <si>
    <t>Despite gains against Russia, officials say there’s no end in sight</t>
  </si>
  <si>
    <t>Special master named to sort Trump files seized by FBI</t>
  </si>
  <si>
    <t>Migrants flown from Texas to Martha’s Vineyard</t>
  </si>
  <si>
    <t>Florida’s GOP governor claims responsibility as human rights advocates condemn the move</t>
  </si>
  <si>
    <t>CBP officials rapidly expand a vast database on travelers</t>
  </si>
  <si>
    <t>Customs/Border Protection</t>
  </si>
  <si>
    <t>Data Collection</t>
  </si>
  <si>
    <t>Horrors revealed in Russian retreat</t>
  </si>
  <si>
    <t>Job glut fuels a labor crisis</t>
  </si>
  <si>
    <t>EMPLOYERS GET BY ON DEPLETED RANKS</t>
  </si>
  <si>
    <t>Weary workers pushing back, weighing strikes</t>
  </si>
  <si>
    <t>Modi rebukes Putin on Ukraine</t>
  </si>
  <si>
    <t>Indian prime minister’s public challenge adds to pressure over invasion</t>
  </si>
  <si>
    <t>Uneven battery policies leave wheelchair users stranded</t>
  </si>
  <si>
    <t>Lighter lithium-ion devices are a boon and safe to fly, but airlines incorrectly impose restrictions</t>
  </si>
  <si>
    <t>Wheelchairs on Flights</t>
  </si>
  <si>
    <t>On Martha’s Vineyard, now workers are being priced out</t>
  </si>
  <si>
    <t>Housing crisis is choking island’s ability to provide range of basic services</t>
  </si>
  <si>
    <t>On war’s new front line</t>
  </si>
  <si>
    <t>Kupiansk had been spared; now it’s at the center of fighting</t>
  </si>
  <si>
    <t>Growing signs of a global slump</t>
  </si>
  <si>
    <t>U.S. RATE HIKES RISK A HARD LANDING</t>
  </si>
  <si>
    <t>Inflation, war, disease spell ‘bumpy path’ ahead</t>
  </si>
  <si>
    <t>At queen’s funeral, VIPs will take a bus</t>
  </si>
  <si>
    <t>The nearly 500 foreign dignitaries present a test of security, protocol</t>
  </si>
  <si>
    <t>Va. restricts rights of transgender students</t>
  </si>
  <si>
    <t>The struggle to prevent suicides on the Chesapeake Bay Bridge</t>
  </si>
  <si>
    <t>A man’s two attempts show challenges faced by families and officials</t>
  </si>
  <si>
    <t>Torpid Vance campaign searches for momentum</t>
  </si>
  <si>
    <t>Ohio Senate hopeful says it’s time to hit the gas; in GOP, some say he’s late</t>
  </si>
  <si>
    <t>Her fascinating allure</t>
  </si>
  <si>
    <t>Funeral of Queen Elizabeth II expected to draw hundreds ofthousands to streets, millions to TV</t>
  </si>
  <si>
    <t>Will GOP hopefuls reject results?</t>
  </si>
  <si>
    <t>CANDIDATES IN CLOSE RACES SILENT</t>
  </si>
  <si>
    <t>Most Democrats would accept election outcomes</t>
  </si>
  <si>
    <t>Children under 5 not getting vaccinated</t>
  </si>
  <si>
    <t>Rates low even in areas with strong support for coronavirus shots</t>
  </si>
  <si>
    <t>Insurers force change on police long resistant to it</t>
  </si>
  <si>
    <t>UNACCOUNTABLE: A series examining policing in America amid the push for reform</t>
  </si>
  <si>
    <t>Police Reform</t>
  </si>
  <si>
    <t>The tragedy behind the rail standoff</t>
  </si>
  <si>
    <t>A worker’s death helped put a spotlight on carriers’ attendance policies</t>
  </si>
  <si>
    <t>Hurricane Fiona leaves Puerto Rico powerless</t>
  </si>
  <si>
    <t>The world pauses to remember</t>
  </si>
  <si>
    <t>In historic halls and along solemn streets, a seemingly timeless queen is bid a final goodbye</t>
  </si>
  <si>
    <t>Parts of Ukraine beg to be annexed</t>
  </si>
  <si>
    <t>APPARENT SIGN OF SEPARATISTS’ PANIC</t>
  </si>
  <si>
    <t>Russia’s goals elusive as forces lose more ground</t>
  </si>
  <si>
    <t>Pentagon will review clandestine operations</t>
  </si>
  <si>
    <t>White House worries over use of fake online profiles in psychological warfare</t>
  </si>
  <si>
    <t>Judge frees Syed in 1999 murder; new trial possible</t>
  </si>
  <si>
    <t>Murder Re-Trial</t>
  </si>
  <si>
    <t>Fiona reveals fragility of Puerto Rico’s power grid</t>
  </si>
  <si>
    <t>Even before latest storm, plan to modernize made little progress since 2017</t>
  </si>
  <si>
    <t>In Puerto Rico, FEMA's promises are ringing hollow</t>
  </si>
  <si>
    <t>RESPONSE TO 2017’S MARIA SHATTERS TRUST</t>
  </si>
  <si>
    <t>Agency says it’s better prepared now to aid recovery</t>
  </si>
  <si>
    <t>When Fiona hit, island wasn’t ‘ready to face another tempest’</t>
  </si>
  <si>
    <t>Russia's annexation plans move forward</t>
  </si>
  <si>
    <t>In a major escalation, dates are set for staged referendums in Ukraine</t>
  </si>
  <si>
    <t>Trump’s ‘big lie’ has fueled influencers</t>
  </si>
  <si>
    <t>Accounts full of election disinformation polarize on new topics, data show</t>
  </si>
  <si>
    <t>Whetting America’s appetite for pickleball</t>
  </si>
  <si>
    <t>Sport has exploded into a business that has no shortage of investors and opportunists</t>
  </si>
  <si>
    <t>Pickleball</t>
  </si>
  <si>
    <t>U.S. alleges ‘brazen’ theft of pandemic aid for kids</t>
  </si>
  <si>
    <t>THE COVID MONEY TRAIL</t>
  </si>
  <si>
    <t>Putin drafts up to 300,000 reservists</t>
  </si>
  <si>
    <t>BACKS ANNEXATION OF OCCUPIED AREAS</t>
  </si>
  <si>
    <t>Amid losses in Ukraine, he hints at nuclear option</t>
  </si>
  <si>
    <t>Mobilization in Russia yields protests, arrests, sold-out flights</t>
  </si>
  <si>
    <t>At U.N., Biden slams Moscow for violating council’s ‘core tenets’</t>
  </si>
  <si>
    <t>N.Y. suit says Trump doctored asset values</t>
  </si>
  <si>
    <t>Attorney general seeks recovery of $250 million; family, company targeted</t>
  </si>
  <si>
    <t>Fed stays firm with rate hikes on painful path to tame prices</t>
  </si>
  <si>
    <t>Sweltering heat is leaving the poor with diminishing aid</t>
  </si>
  <si>
    <t>Assistance for air conditioning bills greatly impacted after frigid winters deplete home energy funds</t>
  </si>
  <si>
    <t>EXTREME SUMMER</t>
  </si>
  <si>
    <t>Extreme Heat</t>
  </si>
  <si>
    <t>Plunge in VMI enrollment triggers alarm, more division</t>
  </si>
  <si>
    <t>V.M.I. enrollment</t>
  </si>
  <si>
    <t>War summons sparks protests</t>
  </si>
  <si>
    <t>MORE THAN 1,300 ARRESTED IN RUSSIA</t>
  </si>
  <si>
    <t>Putin also faces backlash over prisoner exchange</t>
  </si>
  <si>
    <t>U.S. has sent Moscow private warnings on nuclear weapons</t>
  </si>
  <si>
    <t>A $45B estimate on relief fraud</t>
  </si>
  <si>
    <t>Watchdog: Applicants used data of the deceased to siphon unemployment</t>
  </si>
  <si>
    <t>Wanted: Teachers. No training necessary.</t>
  </si>
  <si>
    <t>Walker highlights GOP’s Ga. problem</t>
  </si>
  <si>
    <t>Senate hopeful’s struggles hint at party’s deeper challenges in state</t>
  </si>
  <si>
    <t>Thirst for rare bourbon at center of Virginia case</t>
  </si>
  <si>
    <t>Prosecutors allege inside job by ex-state employee to sell access details</t>
  </si>
  <si>
    <t>Virgina Bourbon Lawsuit</t>
  </si>
  <si>
    <t>Family shattered in Kabul is reunited in Virginia</t>
  </si>
  <si>
    <t>After a year oftragedy, lobbying and lost hope, children welcome father and brother</t>
  </si>
  <si>
    <t>Kremlin proxies stage voting</t>
  </si>
  <si>
    <t>PROCESS CALLED A ‘SHAM’ IN THE WEST</t>
  </si>
  <si>
    <t>In occupied Ukraine, result is preordained</t>
  </si>
  <si>
    <t>Stock market’s long slide continues</t>
  </si>
  <si>
    <t>Some shares hit lowest level since 2020 as Fed’s moves roil Wall Street</t>
  </si>
  <si>
    <t>MAGA melody shows a melding of movements</t>
  </si>
  <si>
    <t>Trumps rally song is a hit with QAnon, blurring the groups' distinctions</t>
  </si>
  <si>
    <t>QAnon</t>
  </si>
  <si>
    <t>Failure to curb Trump pushed her to speak out</t>
  </si>
  <si>
    <t>Insider reveals how Twitter’s inaction, disregard of pleas led her to testify to Jan. 6 committee</t>
  </si>
  <si>
    <t>In this league, exclusion has long been the point</t>
  </si>
  <si>
    <t>BLOCKED AT EVERY TURN</t>
  </si>
  <si>
    <t>BLACK OUT</t>
  </si>
  <si>
    <t>Racial Discrimination in NFL</t>
  </si>
  <si>
    <t>Opportunities are rare for the NFL’s Black coaches — and it’s getting worse</t>
  </si>
  <si>
    <t>The Fed avows it’s short on answers</t>
  </si>
  <si>
    <t>CANDOR AS WALL ST. PLUNGE WORSENS</t>
  </si>
  <si>
    <t>Chair says recession risk among the uncertainties</t>
  </si>
  <si>
    <t>A brewing rivalry for the 2024 GOP crown</t>
  </si>
  <si>
    <t>Early tensions surface between formerly close allies Trump, DeSantis</t>
  </si>
  <si>
    <t>For trans CPS worker, Texas order was a test of the soul</t>
  </si>
  <si>
    <t>The complex reality of returning to pre-covid life</t>
  </si>
  <si>
    <t>Schools close, wounds open</t>
  </si>
  <si>
    <t>School Closure</t>
  </si>
  <si>
    <t>Russia fights to hold the fine</t>
  </si>
  <si>
    <t>LAUNCHES NEW STRIKES IN UKRAINE</t>
  </si>
  <si>
    <t>More protests erupt over war effort, mobilization</t>
  </si>
  <si>
    <t>Mysteries in migrant flights by DeSantis</t>
  </si>
  <si>
    <t>Asylum seekers allege deception in enticement to Martha’s Vineyard</t>
  </si>
  <si>
    <t>GOP’s focus on crime stirs fears among Democrats</t>
  </si>
  <si>
    <t>Forced to carry the load on their own</t>
  </si>
  <si>
    <t>A critical lack of home-care workers threatens the independence of elderly Americans</t>
  </si>
  <si>
    <t>Home-Care Worker Shortage</t>
  </si>
  <si>
    <t>For all the storms, little mitigation in Puerto Rico</t>
  </si>
  <si>
    <t>The immense reach of a single death</t>
  </si>
  <si>
    <t>Family, friends and country mourn the loss of young soldiers who represented Ukraine’s future</t>
  </si>
  <si>
    <t>GOP’s election units in question</t>
  </si>
  <si>
    <t>ARIZONA EFFORT FINDS LITTLE FRAUD</t>
  </si>
  <si>
    <t>Integrity probes stoke baseless claims, distrust</t>
  </si>
  <si>
    <t>CBO: Biden debt relief plan costs $400 billion</t>
  </si>
  <si>
    <t>Extending student loan payment pause would add another $20 billion</t>
  </si>
  <si>
    <t>Helping a D.C. student on the ‘bubble’ soar</t>
  </si>
  <si>
    <t>High school administrator uses federal relief funds to assist promising kids who fell behind</t>
  </si>
  <si>
    <t>Covid Relief Funds</t>
  </si>
  <si>
    <t>British pound plunges to record low against dollar</t>
  </si>
  <si>
    <t>Myanmar’s invisible toll</t>
  </si>
  <si>
    <t>In year and a half since coup, losses suffered by citizens go well beyond the front line</t>
  </si>
  <si>
    <t>Myanmar</t>
  </si>
  <si>
    <t>Myanmar Coup</t>
  </si>
  <si>
    <t>Russia on cusp of land seizure</t>
  </si>
  <si>
    <t>PROXIES HAIL ‘VALID’ ANNEXATION VOTE</t>
  </si>
  <si>
    <t>After a farcical process, officials cite 95% support</t>
  </si>
  <si>
    <t>Rematch might be underway already</t>
  </si>
  <si>
    <t>Biden and Trump appear to be nudging each other into rare second face-off</t>
  </si>
  <si>
    <t>Biden and Trump</t>
  </si>
  <si>
    <t>McCarthy’s political machine holds sway</t>
  </si>
  <si>
    <t>Kevin McCarthy</t>
  </si>
  <si>
    <t>Floridians evacuate, hunker down as Ian nears</t>
  </si>
  <si>
    <t>What is chess’s next move if trust is taken off the board?</t>
  </si>
  <si>
    <t>PERSPECTIVE</t>
  </si>
  <si>
    <t>Chess</t>
  </si>
  <si>
    <t>Hans Neimann Scandal</t>
  </si>
  <si>
    <t>Ferocious' hurricane wallops Florida</t>
  </si>
  <si>
    <t>IAN’S WINDS, WAVES POUND COASTLINE</t>
  </si>
  <si>
    <t>Storm knocks out power for more than 2 million</t>
  </si>
  <si>
    <t>Russians mobilize — to flee the country</t>
  </si>
  <si>
    <t>Putin’s call-up sends men dashing for border, and leaving much behind</t>
  </si>
  <si>
    <t>In Brazil, a referendum on a young democracy</t>
  </si>
  <si>
    <t>Brazilian Election</t>
  </si>
  <si>
    <t>AI opens new frontiers in disinformation</t>
  </si>
  <si>
    <t>Creating photorealistic images is now as easy as typing a few words</t>
  </si>
  <si>
    <t>Technology</t>
  </si>
  <si>
    <t>Artificial Intelligence</t>
  </si>
  <si>
    <t>A duet with history: Lizzo and James Madison’s flute</t>
  </si>
  <si>
    <t>Lizzo</t>
  </si>
  <si>
    <t>As waters warm. 7 super storms have lashed the U.S. since 2017</t>
  </si>
  <si>
    <t>Rescuers deploy amid destruction</t>
  </si>
  <si>
    <t>Ian ravages Florida from west to east, then gains strength over Atlantic as it heads for S.C.</t>
  </si>
  <si>
    <t>With fish in the floodwaters, last-minute escapes</t>
  </si>
  <si>
    <t>Storm ‘changed the character’ of much ofstate, DeSantis says</t>
  </si>
  <si>
    <t>Putin set to seize 4 regions of Ukraine</t>
  </si>
  <si>
    <t>Russian president to defy international law, sign 'accession treaties’</t>
  </si>
  <si>
    <t>Contested ALS drug gains FDA approval</t>
  </si>
  <si>
    <t>As Ian hits S.C., Florida still digs out</t>
  </si>
  <si>
    <t>STORM LASHES ATLANTIC COAST</t>
  </si>
  <si>
    <t>Rescues continue, death toll mounts on Gulf Coast</t>
  </si>
  <si>
    <t>Disabled and in need, he was no match for Ian</t>
  </si>
  <si>
    <t>Friends tried mightily to save 65-year-old fixture in small island town</t>
  </si>
  <si>
    <t>In speech, Putin steps deeper into the mire</t>
  </si>
  <si>
    <t>He seizes Ukrainian land, excoriates the West and leaves no easy exit</t>
  </si>
  <si>
    <t>Trump legal team split on Mar-a-Lago strategy</t>
  </si>
  <si>
    <t>Attorneys urging fight over FBI file search seem to have upper hand</t>
  </si>
  <si>
    <t>An injury, then a concussion, now a firestorm</t>
  </si>
  <si>
    <t>NFL facing questions about whether policy allowed Dolphins player back too soon</t>
  </si>
  <si>
    <t>Football</t>
  </si>
  <si>
    <t>Injuries</t>
  </si>
  <si>
    <t>Russian troops leave key city</t>
  </si>
  <si>
    <t>UKRAINIAN FORCES SURROUND LYMAN</t>
  </si>
  <si>
    <t>Putin claimed to annex the region the day before</t>
  </si>
  <si>
    <t>Florida confronts extensive damage</t>
  </si>
  <si>
    <t>Ian leaves at least 44 dead, destroys estimated $60 billion in property</t>
  </si>
  <si>
    <t>After storm took everything, one hard-hit block bands together</t>
  </si>
  <si>
    <t>Supreme Court set to resume as its approval takes a beating</t>
  </si>
  <si>
    <t>Twenty years later, reliving the terror of the D.C. snipers</t>
  </si>
  <si>
    <t>The random killings petrified the region and sparked a massive — and flawed — manhunt</t>
  </si>
  <si>
    <t>2 Americans detail abuse in Russian captivity</t>
  </si>
  <si>
    <t>American Captives</t>
  </si>
  <si>
    <t>Their paradise lost, residents of Sanibel hope its spirit survives</t>
  </si>
  <si>
    <t>A rising toll, a desperate search</t>
  </si>
  <si>
    <t>Ian’s wake: High water, widespread destruction, lingering power outages</t>
  </si>
  <si>
    <t>Ukraine solidifies grip on key area</t>
  </si>
  <si>
    <t>WEST HAILS KYIV’S DONETSK ADVANCES</t>
  </si>
  <si>
    <t>Russian media dole out blame over latest setback</t>
  </si>
  <si>
    <t>Democrats embracing dark vision in midterms</t>
  </si>
  <si>
    <t>The party warns of a dystopian future if Republicans take control</t>
  </si>
  <si>
    <t>Democratic Messaging</t>
  </si>
  <si>
    <t>An American education</t>
  </si>
  <si>
    <t>A teacher from the Philippines tries to help a struggling Ariz. school with a dire staffing shortage</t>
  </si>
  <si>
    <t>Brazil s presidential foes are headed for Round 2</t>
  </si>
  <si>
    <t>Result heightens fears of destabilization as Lula and Bolsonaro square off</t>
  </si>
  <si>
    <t>In triumph, Kyiv’s troops march on</t>
  </si>
  <si>
    <t>Just days after liberation of strategic eastern city, most military presence is removed</t>
  </si>
  <si>
    <t>Report: Soccer’s leaders ‘failed’</t>
  </si>
  <si>
    <t>YATES PROBE OFFERS NEW ABUSE CLAIMS</t>
  </si>
  <si>
    <t>Systemic issues plague top women’s pro league</t>
  </si>
  <si>
    <t>Soccer</t>
  </si>
  <si>
    <t>Womens' Soccer Abuse</t>
  </si>
  <si>
    <t>Attack on ‘bedrock’ of democracy is asserted</t>
  </si>
  <si>
    <t>Prosecutors in Jan. 6 trial say Oath Keepers, leader plotted armed rebellion</t>
  </si>
  <si>
    <t>Ian’s ferocity worsens Florida’s housing crisis</t>
  </si>
  <si>
    <t>Thousands of displaced residents are wondering where they will live next</t>
  </si>
  <si>
    <t>Claims on Oz’s show get new scrutiny</t>
  </si>
  <si>
    <t>Mehmet Oz</t>
  </si>
  <si>
    <t>In Fla.. even basics are scarce</t>
  </si>
  <si>
    <t>As Biden prepares to visit, many displaced by Ian struggle to get federal aid</t>
  </si>
  <si>
    <t>Ukraine drives Russian retreat</t>
  </si>
  <si>
    <t>ADVANCES FARTHER IN EAST AND SOUTH</t>
  </si>
  <si>
    <t>Land is freed faster than reinforcements arrive</t>
  </si>
  <si>
    <t>Document crisis was long in the making</t>
  </si>
  <si>
    <t>As president, Trump shirked procedures for secret papers, aides say</t>
  </si>
  <si>
    <t>Elon Musk renews his bid to buy Twitter</t>
  </si>
  <si>
    <t>From the NFL, a failed rule spread</t>
  </si>
  <si>
    <t>Poor 'Coal Miner’s Daughter’ became country music queen</t>
  </si>
  <si>
    <t>LORETTA LYNN 1932-2022</t>
  </si>
  <si>
    <t>Missteps mar D.C.’s at-risk list</t>
  </si>
  <si>
    <t>A defiant OPEC to produce less oil</t>
  </si>
  <si>
    <t>COALITION REJECTS BIDEN’S ENTREATIES</t>
  </si>
  <si>
    <t>Move could send up gas prices and bolster Russia</t>
  </si>
  <si>
    <t>OPEC</t>
  </si>
  <si>
    <t>Putin faces limits of his military power</t>
  </si>
  <si>
    <t>Troop influx may not be sufficient for Russia to regain military advantage</t>
  </si>
  <si>
    <t>GOP in Okla. ties hospital’s relief to end of trans care</t>
  </si>
  <si>
    <t>Biden, DeSantis present united front</t>
  </si>
  <si>
    <t>Political rivals emphasize a spirit of cooperation in hurricane relief efforts</t>
  </si>
  <si>
    <t>Hurricane Ian’s death toll shows perils of storm surge</t>
  </si>
  <si>
    <t>More than half of victims drowned, highlighting danger of water vs. wind</t>
  </si>
  <si>
    <t>Denial of 2020 is rife among GOP hopefuls</t>
  </si>
  <si>
    <t>ANALYSIS: 53% REJECT OR DOUBT BIDEN WIN</t>
  </si>
  <si>
    <t>Dominance in party imperils democracy, experts say</t>
  </si>
  <si>
    <t>Biden offers pardons for possession of pot</t>
  </si>
  <si>
    <t>The worst we’ve seen'</t>
  </si>
  <si>
    <t>Intense heat, record drought threaten ranchers’ livelihoods</t>
  </si>
  <si>
    <t>Agents see viable case against Hunter Biden</t>
  </si>
  <si>
    <t>Charging him with tax, other crimes would be up to a Trump appointee</t>
  </si>
  <si>
    <t>Hunter Biden</t>
  </si>
  <si>
    <t>Hunter Biden Legal Troubles</t>
  </si>
  <si>
    <t>GOP crisis in Walker race nearly 2 years in the making</t>
  </si>
  <si>
    <t>Party operatives in Ga. knew of allegations, but he continued campaign</t>
  </si>
  <si>
    <t>Herschel Walker</t>
  </si>
  <si>
    <t>24 children among dozens killed at Thai day care</t>
  </si>
  <si>
    <t>Democrats aim to keep election focus on abortion</t>
  </si>
  <si>
    <t>Party looks to make issue top of mind as GOP hits back on crime, economy</t>
  </si>
  <si>
    <t>Putin insider said to dissent</t>
  </si>
  <si>
    <t>U.S. INTELLIGENCE UNCOVERS CRITICISM</t>
  </si>
  <si>
    <t>Official raised questions about war management</t>
  </si>
  <si>
    <t>Cooling of job market bodes ill for economy</t>
  </si>
  <si>
    <t>Unemployment still low, but hiring hits slowest patch since early ’21</t>
  </si>
  <si>
    <t>As winter approaches, booster uptake is slow</t>
  </si>
  <si>
    <t>Health experts cite pandemic fatigue and confusing messaging</t>
  </si>
  <si>
    <t>Girl With a Flute is found to be a faux Vermeer</t>
  </si>
  <si>
    <t>National Gallery of Art confirms what scholars have long suspected</t>
  </si>
  <si>
    <t>Art</t>
  </si>
  <si>
    <t>Fake Vermeer Painting</t>
  </si>
  <si>
    <t>Nobel goes to human rights defenders, in Putin rebuke</t>
  </si>
  <si>
    <t>Nobel Prize</t>
  </si>
  <si>
    <t>Women powered Democrats in 2018. Will they do it again in 2022?</t>
  </si>
  <si>
    <t>Unlike 4 years ago, the midterms are animated by more than Trump</t>
  </si>
  <si>
    <t>THE DECIDERS</t>
  </si>
  <si>
    <t>Women Voters</t>
  </si>
  <si>
    <t>Fiery blast rends key link to Crimea</t>
  </si>
  <si>
    <t>BRIDGE IS A SYMBOL OF PUTIN’S AMBITIONS</t>
  </si>
  <si>
    <t>Major hit to Moscow’s access to illegally annexed turf</t>
  </si>
  <si>
    <t>Social Security is still reeling after covid chaos</t>
  </si>
  <si>
    <t>Aid for poor and disabled has plummeted as offices struggle to regain footing</t>
  </si>
  <si>
    <t>He escaped N. Korea. Then he went back for his mother.</t>
  </si>
  <si>
    <t>Now living in Seoul, the two tell of their winding and treacherous journey</t>
  </si>
  <si>
    <t>North Korea</t>
  </si>
  <si>
    <t>North Korean Escapes</t>
  </si>
  <si>
    <t>A CEO's fight to stop the Starbucks uprising</t>
  </si>
  <si>
    <t>To Howard Schultz, unions threatened his legacy. Baristas said he wasn’t seeing their struggles.</t>
  </si>
  <si>
    <t>Unionization</t>
  </si>
  <si>
    <t>Starbucks Unionization</t>
  </si>
  <si>
    <t>Ten barbaric days in Russian hands</t>
  </si>
  <si>
    <t>Ukrainian woman held by enemy troops recounts torture and rape in Izyum</t>
  </si>
  <si>
    <t>Ukrainian Suffering</t>
  </si>
  <si>
    <t>Economy got boost that drove inflation</t>
  </si>
  <si>
    <t>BIDEN’S RESCUE PLAN A DOUBLE-EDGED SWORD</t>
  </si>
  <si>
    <t>Benefits outweighed costs, administration says</t>
  </si>
  <si>
    <t>Putin blames Ukraine for attack on key link to Crimea</t>
  </si>
  <si>
    <t>Kyiv touts bridge blast that sent shock waves to Kremlin as evidence it can prevail</t>
  </si>
  <si>
    <t>Vigilante ‘predator catchers are infiltrating the justice system</t>
  </si>
  <si>
    <t>Vigilante Pedophile Catchers</t>
  </si>
  <si>
    <t>At high court, UNC’s stand tor affirmative action may be the last</t>
  </si>
  <si>
    <t>Russia strikes Kyiv and cities across Ukraine</t>
  </si>
  <si>
    <t>PUTIN RETALIATES FOR BRIDGE ATTACK</t>
  </si>
  <si>
    <t>Missiles hit during rush hour, killing civilians</t>
  </si>
  <si>
    <t>As calm is shattered the capital is defiant</t>
  </si>
  <si>
    <t>Overstocked retailers make deep price cuts</t>
  </si>
  <si>
    <t>Holiday sales start early as companies try to clear a pandemic-related glut</t>
  </si>
  <si>
    <t>Retail</t>
  </si>
  <si>
    <t>A Calif, city braces for its water supply to run out</t>
  </si>
  <si>
    <t>Cleveland seeks police reform, again</t>
  </si>
  <si>
    <t>Voters put faith in new civilian review panel, after century of failed efforts</t>
  </si>
  <si>
    <t>Catholic hospitals reach limits reproductive care</t>
  </si>
  <si>
    <t>Religious directives that guide treatment can block patients’ options</t>
  </si>
  <si>
    <t>Religious Health Systems</t>
  </si>
  <si>
    <t>G-7 vows to sustain military aid to Ukraine</t>
  </si>
  <si>
    <t>CALLS FOR RETURN OF SEIZED REGIONS</t>
  </si>
  <si>
    <t>Zelensky renews plea for more air defense systems</t>
  </si>
  <si>
    <t>Civilians brace for long-term hardship as attacks escalate</t>
  </si>
  <si>
    <t>Trump's legal fees burn up PAC cash</t>
  </si>
  <si>
    <t>More donor money spent on lawyers, nonprofits than on GOP candidates</t>
  </si>
  <si>
    <t>Scientists make headway against wily infants’ virus</t>
  </si>
  <si>
    <t>Lollipop-shaped protein may be key to finding an elusive vaccine for RSV</t>
  </si>
  <si>
    <t>RSV Virus</t>
  </si>
  <si>
    <t>Casino draws hope in Va. town down on its luck</t>
  </si>
  <si>
    <t>With coal jobs dwindling, residents say gambling could save economy in one ofstate’s poorest areas</t>
  </si>
  <si>
    <t>Casino</t>
  </si>
  <si>
    <t>Norway plays hero and villain in energy crisis</t>
  </si>
  <si>
    <t>Now the E.U.’s leading natural gas supplier, the Scandinavian nation faces accusations of war profiteering over its gas and oil revenue</t>
  </si>
  <si>
    <t>Worker: Trump had files moved</t>
  </si>
  <si>
    <t>TELLS FBI OF ORDER AT MAR-A-LAGO</t>
  </si>
  <si>
    <t>Security video is also part of key evidence</t>
  </si>
  <si>
    <t>New rules by Russia limit travel in Ukraine</t>
  </si>
  <si>
    <t>Moscow seeks to solidify its illegal annexations with border measures</t>
  </si>
  <si>
    <t>Amid scandal. Montgomery planning board resigns</t>
  </si>
  <si>
    <t>Montgomery County Planning Board</t>
  </si>
  <si>
    <t>In blue Maryland, MAGA embrace puts GOP on the ropes</t>
  </si>
  <si>
    <t>Maryland</t>
  </si>
  <si>
    <t>Sandy Hook families win $965M from AlexJones</t>
  </si>
  <si>
    <t>Sandy Hook Lawsuit</t>
  </si>
  <si>
    <t>Jan. 6 panel votes to subpoena Trump</t>
  </si>
  <si>
    <t>CALLS IT NECESSARY TO COMPLETE WORK</t>
  </si>
  <si>
    <t>Hearing shows evidence of a premeditated plan</t>
  </si>
  <si>
    <t>Secret Service knew of Capitol threat over a week hefore insurrection</t>
  </si>
  <si>
    <t>Prices rise yet again as Fed tees up more hikes</t>
  </si>
  <si>
    <t>Stubborn beast’ of inflation is digging in and proving difficult to tame</t>
  </si>
  <si>
    <t>Economic troubles test Democrats’ hold on Nev.</t>
  </si>
  <si>
    <t>Nevada Senate Election</t>
  </si>
  <si>
    <t>For soldiers in Ukraine, a war of mental attrition</t>
  </si>
  <si>
    <t>With few reprieves from the front, Kyiv’s forces fight fatigue and bouts of flagging morale</t>
  </si>
  <si>
    <t>Witness said to be Trump’s valet while at White House</t>
  </si>
  <si>
    <t>Weakness seen in Russia’s airstrikes</t>
  </si>
  <si>
    <t>Putin’s military forces may lack the ability to sustain such attacks at this week’s tempo, analysts say</t>
  </si>
  <si>
    <t>Musk imperils Ukraine internet</t>
  </si>
  <si>
    <t>SAYS CAN’T AFFORD TO SUPPLY LINK</t>
  </si>
  <si>
    <t>His satellite service has become key to war effort</t>
  </si>
  <si>
    <t>Musk's Starlink</t>
  </si>
  <si>
    <t>15-year-old in custody after N.C. shooting</t>
  </si>
  <si>
    <t>5 killed, including an off-duty officer, and more injured in the massacre</t>
  </si>
  <si>
    <t>NC Shooting</t>
  </si>
  <si>
    <t>In long-lost graves, a search for family history</t>
  </si>
  <si>
    <t>Williamsburg’s ‘descendant community’ returns after remains unearthed at Black church</t>
  </si>
  <si>
    <t>Black History</t>
  </si>
  <si>
    <t>Newspapers with hidden agendas flood mailboxes</t>
  </si>
  <si>
    <t>As local publications fold, new actors fill void with a partisan mission</t>
  </si>
  <si>
    <t>Partisanship</t>
  </si>
  <si>
    <t>Lost generation of football coaching talent</t>
  </si>
  <si>
    <t>Scores of Black assistants were denied head coaching roles in the NFL — as well as the generational wealth that comes with them</t>
  </si>
  <si>
    <t>Russian barrage seen as futile act</t>
  </si>
  <si>
    <t>TIDE OF WAR IS WITH KYIV, ANALYSTS SAY</t>
  </si>
  <si>
    <t>Moscow faces a nimbler, deadlier foe on battlefield</t>
  </si>
  <si>
    <t>Florida serves as alarm for Democrats</t>
  </si>
  <si>
    <t>Party’s slipping grip on Hispanic voters could tilt the national landscape</t>
  </si>
  <si>
    <t>Florida</t>
  </si>
  <si>
    <t>Listen up: Hearing aids will soon be easier to buy</t>
  </si>
  <si>
    <t>Hearing Aids</t>
  </si>
  <si>
    <t>China stays stuck inside its zero-covid trap</t>
  </si>
  <si>
    <t>China Covid Lockdown</t>
  </si>
  <si>
    <t>SEC filing alleges bitter feuds at Trump Media</t>
  </si>
  <si>
    <t>The killing of Dom and Bruno</t>
  </si>
  <si>
    <t>A Post reporter’s friend was shot dead in Brazil. He went deep into the forest to learn why.</t>
  </si>
  <si>
    <t>Amazon Poachers</t>
  </si>
  <si>
    <t>Iran ups its pledge of arms to Russia</t>
  </si>
  <si>
    <t>OFFICIALS HIGHLIGHT DRONES, MISSILES</t>
  </si>
  <si>
    <t>New flow has potential to offset losses in Ukraine</t>
  </si>
  <si>
    <t>Jackson makes her voice heard from Day 1</t>
  </si>
  <si>
    <t>New justice dominates questioning, commentary in Supreme Court</t>
  </si>
  <si>
    <t>Ketanji Brown Jackson</t>
  </si>
  <si>
    <t>Health of Senate candidate sparks contentious debate</t>
  </si>
  <si>
    <t>John Fetterman of Pa. draws friends and foes as he recovers from stroke</t>
  </si>
  <si>
    <t>John Fetterman</t>
  </si>
  <si>
    <t>In Ohio, manufacturing on the ballot</t>
  </si>
  <si>
    <t>Industry revamp has taken center stage in competitive Senate race</t>
  </si>
  <si>
    <t>OH Senate Race</t>
  </si>
  <si>
    <t>Xi presents China as ‘new choice’ for humanity</t>
  </si>
  <si>
    <t>As the right’s tide rises, a drift from democracy</t>
  </si>
  <si>
    <t>Major nations are increasingly electing autocratic leaders who echo Putin ’s rhetoric</t>
  </si>
  <si>
    <t>Global Rightward Shift</t>
  </si>
  <si>
    <t>Grid is now top target in Ukraine</t>
  </si>
  <si>
    <t>RUSSIA AIMS TO CUT HEAT AND POWER</t>
  </si>
  <si>
    <t>Swarm of drones attacks central Kyiv</t>
  </si>
  <si>
    <t>China uses U.S. tech for missile advances</t>
  </si>
  <si>
    <t>Chinese groups obtained products from nearly 50 firms, Post review finds</t>
  </si>
  <si>
    <t>Drug firm spars with FDA over racial equity</t>
  </si>
  <si>
    <t>In Kari Lake’s Ariz. bid, the mic is always hot</t>
  </si>
  <si>
    <t>Ex-TV anchor emerges as GOP phenom by amplifying 2020 lie, hard-right issues</t>
  </si>
  <si>
    <t>Kari Lake</t>
  </si>
  <si>
    <t>Debt and fees again piling up for credit card borrowers</t>
  </si>
  <si>
    <t>COVID-related debt</t>
  </si>
  <si>
    <t>Profiting from repressive states</t>
  </si>
  <si>
    <t>Retired U.S. generals and admirals took overseas jobs with official approval. The Post sued for the records.</t>
  </si>
  <si>
    <t>FOREIGN SERVANTS</t>
  </si>
  <si>
    <t>US Gov Workers Abroad</t>
  </si>
  <si>
    <t>Source for allegations on Trump acquitted</t>
  </si>
  <si>
    <t>In loss for special counsel, jury finds 'Steele dossier’ figure didn’t lie to FBI</t>
  </si>
  <si>
    <t>Russia’s war in Europe inflicts crisis on Germany</t>
  </si>
  <si>
    <t>Desperate pleas and smuggled pills</t>
  </si>
  <si>
    <t>From Mexico to the U.S. South, an underground abortion network rises after Roe is struck down</t>
  </si>
  <si>
    <t>Abortion Pills</t>
  </si>
  <si>
    <t>Experts fear a subvariant swarm will aid infections</t>
  </si>
  <si>
    <t>Covid Variants</t>
  </si>
  <si>
    <t>Martial law adds new uncertainty for Ukrainians</t>
  </si>
  <si>
    <t>RESTRICTIONS IN RUSSIAN-OCCUPIED AREAS</t>
  </si>
  <si>
    <t>Putin’s decree creates legal cover at home for abuses</t>
  </si>
  <si>
    <t>A mother’s charge</t>
  </si>
  <si>
    <t>In cowboy country, a single mom tries to raise her boy to be a good man</t>
  </si>
  <si>
    <t>MASCULINITY IN AMERICA</t>
  </si>
  <si>
    <t>Single Mothers</t>
  </si>
  <si>
    <t>Disney gave DeSantis a showcase corporate foil</t>
  </si>
  <si>
    <t>Governor raises profile as he makes businesses pay price in culture wars</t>
  </si>
  <si>
    <t>DeSantis</t>
  </si>
  <si>
    <t>Disney DeSantis Feud</t>
  </si>
  <si>
    <t>Housing vise has Va. county reimagining idea ofsuburbia</t>
  </si>
  <si>
    <t>Housing in Arlington County</t>
  </si>
  <si>
    <t>In Middle East, a magnet for veterans</t>
  </si>
  <si>
    <t>Retired U.S. troops have flocked to flashy, tax-free UAE to help build a powerful Arab military</t>
  </si>
  <si>
    <t>After Truss’s fast fall, U.K. seeks direction</t>
  </si>
  <si>
    <t>PRIME MINISTER COULDN’T SELL FISCAL PLAN</t>
  </si>
  <si>
    <t>Resignation afterjust 45 days reflects a country adrift</t>
  </si>
  <si>
    <t>In premier’s implosion, a look at how inflation, politics clash</t>
  </si>
  <si>
    <t>Below the surface in Australian sub deal</t>
  </si>
  <si>
    <t>Retired U.S. admirals consulted on purchase of top-secret technology</t>
  </si>
  <si>
    <t>Ukraine improvises with aging air defenses</t>
  </si>
  <si>
    <t>In the fight for fairness, every ally is essential</t>
  </si>
  <si>
    <t>To fix a broken hiring system, White coaches must speak loud enough for NFL owners to hear</t>
  </si>
  <si>
    <t>BLACK OUT | PERSPECTIVE</t>
  </si>
  <si>
    <t>Documents detail plans for big cuts at Twitter</t>
  </si>
  <si>
    <t>Papers at Trump estate held secrets about Iran, China</t>
  </si>
  <si>
    <t>FILES POSED MULTIPLE RISKS, EXPERTS SAY</t>
  </si>
  <si>
    <t>Intelligence sources, methods could be gleaned</t>
  </si>
  <si>
    <t>Nov. deadlines set for Trump Jan. 6 subpoena</t>
  </si>
  <si>
    <t>Vacancies plague public housing</t>
  </si>
  <si>
    <t>About 1 in 4 D.C. units sit empty, largely due to poor upkeep and mismanagement, exacerbating an affordability crisis</t>
  </si>
  <si>
    <t>Public Housing in DC</t>
  </si>
  <si>
    <t>The race for British prime minister is on — again</t>
  </si>
  <si>
    <t>In Pa., rival warns of Mastriano’s extremism</t>
  </si>
  <si>
    <t>Democratic gubernatorial candidate emphasizes Jewish faith, Republican’s far-right views</t>
  </si>
  <si>
    <t>PA Senate Race</t>
  </si>
  <si>
    <t>Spike in RSV overwhelms pediatric hospitals</t>
  </si>
  <si>
    <t>Successes, missteps and failures of Biden’s presidency</t>
  </si>
  <si>
    <t>The story of the first half of the term is a roller coaster - complicated and contradictory, with remarkable achievements and enormous disappointments</t>
  </si>
  <si>
    <t>Measuring a storm toll in things kids lost</t>
  </si>
  <si>
    <t>Hurricane Ian stole toys and shoes from children, but also stability, homes</t>
  </si>
  <si>
    <t>Russian mercenaries pour blood for symbolic prize</t>
  </si>
  <si>
    <t>Poll finds a conflict over race in college</t>
  </si>
  <si>
    <t>Most support a ban on its use in admissions but want diverse campuses</t>
  </si>
  <si>
    <t>Can Australia tame its remote Outback Way?</t>
  </si>
  <si>
    <t>Debate over this rugged 1,700-mile route through the nation’s heart stirs hope, fear and anger</t>
  </si>
  <si>
    <t>A surprise about your sweets: Halloween candy is skimpier</t>
  </si>
  <si>
    <t>It’s 'shrinkflation,’ along with the result of efforts to reduce calorie counts</t>
  </si>
  <si>
    <t>Shrinkflation</t>
  </si>
  <si>
    <t>A long wait for a precious bed</t>
  </si>
  <si>
    <t>An autistic teen needed mental health help. He spent weeks in an ER instead.</t>
  </si>
  <si>
    <t>Medical Bed Shortage</t>
  </si>
  <si>
    <t>Inflation negates signs of growth</t>
  </si>
  <si>
    <t>REBOUND EXPECTED IN GDP REPORT</t>
  </si>
  <si>
    <t>But many economists say struggles are unabated</t>
  </si>
  <si>
    <t>As covid evolves, a racial shift in deaths</t>
  </si>
  <si>
    <t>White people are now more likely to die than Black Americans. Why?</t>
  </si>
  <si>
    <t>Public health data</t>
  </si>
  <si>
    <t>Democrats fear ground is shifting under midterm map</t>
  </si>
  <si>
    <t>Polls show Republican gains amid concerns over crime, the economy</t>
  </si>
  <si>
    <t>On a war footing in Ohio</t>
  </si>
  <si>
    <t>Question of aid has made single-issue voters of Ukrainian Americans</t>
  </si>
  <si>
    <t>Ukrainian Voters</t>
  </si>
  <si>
    <t>China’s Xi is granted power not seen since days of Mao</t>
  </si>
  <si>
    <t>Britain elevates first premier of color</t>
  </si>
  <si>
    <t>At a unique moment,’ economic challenges for richer-than-royals Sunak</t>
  </si>
  <si>
    <t>Rishi Sunak</t>
  </si>
  <si>
    <t>Liberals push new Ukraine strategy</t>
  </si>
  <si>
    <t>30 LAWMAKERS SEND A LETTER TO BIDEN</t>
  </si>
  <si>
    <t>Urge talks with Moscow in 1st Democratic dissent</t>
  </si>
  <si>
    <t>Blackouts  in Dnipro presage a hard winter</t>
  </si>
  <si>
    <t>Rising Russian attacks on power infrastructure lead to sporadic outages</t>
  </si>
  <si>
    <t>Black family unravels mystery of 1879 wedding</t>
  </si>
  <si>
    <t>Billions in schools’ funding is still unspent</t>
  </si>
  <si>
    <t>Systems throughout the U.S. report using less than 15 percent oflatest pandemic relief round</t>
  </si>
  <si>
    <t>Democrats accused of neglecting N.C. contest</t>
  </si>
  <si>
    <t>NC Senate Race</t>
  </si>
  <si>
    <t>Female bodybuilders describe sexual exploitation</t>
  </si>
  <si>
    <t>For years, son offederation head pushed women to pose for nude photos</t>
  </si>
  <si>
    <t>BUILT &amp; BROKEN</t>
  </si>
  <si>
    <t>Sexism</t>
  </si>
  <si>
    <t>Bodybuilders' Sexual Expliotation</t>
  </si>
  <si>
    <t>Russia plots a dark winter</t>
  </si>
  <si>
    <t>RELENTLESS STRIKES ON UKRAINE’S GRID</t>
  </si>
  <si>
    <t>Attacks are surgically strategic, difficult to stop</t>
  </si>
  <si>
    <t>Trying to hold on from the middle</t>
  </si>
  <si>
    <t>Fighting to keep seats, swing-district Democrats push against extremes</t>
  </si>
  <si>
    <t>One man’s battle to ban race in admissions</t>
  </si>
  <si>
    <t>As flood risk rises, communities weigh buyouts</t>
  </si>
  <si>
    <t>S.C. neighborhood illustrates dilemma of repeated disasters as more areas face their likelihood</t>
  </si>
  <si>
    <t>South Carolina</t>
  </si>
  <si>
    <t>Mercenary group chief has Putin’s ear on war</t>
  </si>
  <si>
    <t>Democrats shift to defensive stance as midterms near</t>
  </si>
  <si>
    <t>REALITY OF CLOSER-THAN-EXPECTED RACES</t>
  </si>
  <si>
    <t>Funding, campaigning surge in effort to hold ground</t>
  </si>
  <si>
    <t>MIDTERM ELECTIONS</t>
  </si>
  <si>
    <t>In Mozambique, a brutal ISIS revolt of global import</t>
  </si>
  <si>
    <t>ISIS</t>
  </si>
  <si>
    <t>ISIS in northern Mozambique</t>
  </si>
  <si>
    <t>Allies worry U.S. will blink on aid to Ukraine</t>
  </si>
  <si>
    <t>If midterms lead to a pullback, it could jeopardize consensus</t>
  </si>
  <si>
    <t>Officials: Pandemic fatigue may mean a bad covid winter</t>
  </si>
  <si>
    <t>White House ‘playbook’ focuses on Americans with most vulnerability</t>
  </si>
  <si>
    <t>A pitched battle for Nevada’s evolving Latino vote</t>
  </si>
  <si>
    <t>Constituency whose Democratic tilt narrowed in 2020 may determine control of the Senate</t>
  </si>
  <si>
    <t>Economy grows, reversing slump but not unease</t>
  </si>
  <si>
    <t>SIGNS OF SLOWDOWN PERSIST</t>
  </si>
  <si>
    <t>GDP rises at 2.6% rate after half a year of contraction</t>
  </si>
  <si>
    <t>Fight for Senate control is a toss-up</t>
  </si>
  <si>
    <t>Polling averages show at least seven races within margin of error</t>
  </si>
  <si>
    <t>On the river, blues turn to browns</t>
  </si>
  <si>
    <t>America’s mightiest waterway is rain-starved and at historic lows</t>
  </si>
  <si>
    <t>THE WITHERING MISSISSIPPI</t>
  </si>
  <si>
    <t>Mississippi River</t>
  </si>
  <si>
    <t>For Ukrainian refugees, E.U. promise falls short</t>
  </si>
  <si>
    <t>On the air, falsehoods and local news mix</t>
  </si>
  <si>
    <t>Musk cements his takeover of Twitter, sacks top executives</t>
  </si>
  <si>
    <t>Assailant at Pelosi home shouted, ‘Where is Nancy?’</t>
  </si>
  <si>
    <t>HAMMER ATTACK ON SPEAKER’S HUSBAND</t>
  </si>
  <si>
    <t>Comes amid increase in threats against politicians</t>
  </si>
  <si>
    <t>They fled Russian occupation. Now they want to go back.</t>
  </si>
  <si>
    <t>Ukrainians are desperate to return to family despite danger of persecution and getting trapped in fighting</t>
  </si>
  <si>
    <t>As Musk takes charge, racist tweets resurface</t>
  </si>
  <si>
    <t>Hateful flood follows pledges by Twitter’s new owner to loosen rules</t>
  </si>
  <si>
    <t>Election deniers put trust in hand vote counts</t>
  </si>
  <si>
    <t>A rural Nev. county’s experiment might portend future battles</t>
  </si>
  <si>
    <t>DEMOCRACY IN AMERICA</t>
  </si>
  <si>
    <t xml:space="preserve">Jerry Lee Lewis dies at 87
</t>
  </si>
  <si>
    <t>Jerry Lee</t>
  </si>
  <si>
    <t>Top Justice prosecutor joins Mar-a-Lago probe</t>
  </si>
  <si>
    <t>Agency initially contacted national security attorney to assist in Jan. 6 inquiry</t>
  </si>
  <si>
    <t>Scores killed in Seoul crowd crush</t>
  </si>
  <si>
    <t>CHAOS IN CRAMMED NIGHTLIFE DISTRICT</t>
  </si>
  <si>
    <t>Revelers had gathered for Halloween festivities</t>
  </si>
  <si>
    <t>Obama’s new role for Democrats: The closer</t>
  </si>
  <si>
    <t>He’s campaigning in battleground races as the midterms draw near</t>
  </si>
  <si>
    <t>Satanist or cannibal? Brazil runoff gets ugly.</t>
  </si>
  <si>
    <t>Ahead of Sunday’s vote, disinformation and demonization proliferate</t>
  </si>
  <si>
    <t>Russia halts grain deal after attacks on its ships</t>
  </si>
  <si>
    <t>A small-town lawyer, alone, vs. an army of vote skeptics</t>
  </si>
  <si>
    <t>At 10, she speaks for Uvalde’s victims. But the girl she used to be is gone.</t>
  </si>
  <si>
    <t>GOP long demonized Pelosi before attack on her husband</t>
  </si>
  <si>
    <t>As Seoul mourns, safety officials face questions</t>
  </si>
  <si>
    <t>South Koreans ask how a celebration turned into a deadly crowd crush</t>
  </si>
  <si>
    <t>Brazil’s Lula returns to power</t>
  </si>
  <si>
    <t>EDGES BOLSONARO TO TAKE PRESIDENCY</t>
  </si>
  <si>
    <t>Trumpian incumbent out to cap unlikely comeback</t>
  </si>
  <si>
    <t>Democrats make closing pitch: Protect entitlements</t>
  </si>
  <si>
    <t>Some voters unmoved by abortion issue, boosting Republicans’ confidence</t>
  </si>
  <si>
    <t>A diverse high court hears mostly White lawyers</t>
  </si>
  <si>
    <t>The unseen toll of nonfatal police shootings</t>
  </si>
  <si>
    <t>UNACCOUNTABLE A series examining policing in America amid the push for reform</t>
  </si>
  <si>
    <t>Right-wing figures, Musk sow doubt on Pelosi attack</t>
  </si>
  <si>
    <t>Affirmative action dangles on edge</t>
  </si>
  <si>
    <t>Conservative justices cast doubt on policies to correct colleges’ racial imbalances</t>
  </si>
  <si>
    <t>Missile barrage slams Ukraine</t>
  </si>
  <si>
    <t>RUSSIA TARGETS INFRASTRUCTURE</t>
  </si>
  <si>
    <t>Widespread attack leaves water, power outages</t>
  </si>
  <si>
    <t>Metro sets date for its Silver Line extension</t>
  </si>
  <si>
    <t>Second half of transit project in N.Va. suburbs expected to open Nov. 15</t>
  </si>
  <si>
    <t>Public Transit</t>
  </si>
  <si>
    <t>Suspect charged in attack on Paul Pelosi</t>
  </si>
  <si>
    <t>Man said he wanted to break speaker’s knees, according to court filing</t>
  </si>
  <si>
    <t>A divided electorate, with concerns in common</t>
  </si>
  <si>
    <t>Similar fears about the economy and political strife lead to divergent choices at the ballot box</t>
  </si>
  <si>
    <t>As his power grows. Musk worries many in Washington</t>
  </si>
  <si>
    <t>Bolsonaro steps toward transition</t>
  </si>
  <si>
    <t>2 days after his defeat in Brazil, incumbent signals exit without conceding</t>
  </si>
  <si>
    <t>Police missed Pelosi attack</t>
  </si>
  <si>
    <t>SECURITY CAMERA NOT MONITORED</t>
  </si>
  <si>
    <t>Break-in shows difficulty of guarding lawmakers</t>
  </si>
  <si>
    <t>Panicked calls did not avert disaster</t>
  </si>
  <si>
    <t>South Korean officials apologize as early reports of crush are released</t>
  </si>
  <si>
    <t>Will Biden run again? A ‘yes’ plan takes form.</t>
  </si>
  <si>
    <t>Biden</t>
  </si>
  <si>
    <t>When a team crumbles, they clean up the mess</t>
  </si>
  <si>
    <t>Black coaches are a popular pick as interim leaders but face a daunting road to the full-time job</t>
  </si>
  <si>
    <t>Netanyahu likely back on top with Israeli vote</t>
  </si>
  <si>
    <t>Biden warns of assault on democracy</t>
  </si>
  <si>
    <t>RISK OF VIOLENCE EXPECTED TO GROW</t>
  </si>
  <si>
    <t>Some in GOP have said they may refuse to concede</t>
  </si>
  <si>
    <t>Nuclear threats put U.S. in a quandary</t>
  </si>
  <si>
    <t>Putin seen as unlikely to cross line, but good response options are few</t>
  </si>
  <si>
    <t>Snyder considers sale of his NFL team</t>
  </si>
  <si>
    <t>Commanders owner retains bank to explore 'potential transactions’</t>
  </si>
  <si>
    <t>NFL Team</t>
  </si>
  <si>
    <t>Political state of a fair</t>
  </si>
  <si>
    <t>Georgia</t>
  </si>
  <si>
    <t>Hiking rates, a somber Fed sees risk of recession rise</t>
  </si>
  <si>
    <t>From youthful despair, political fortitude</t>
  </si>
  <si>
    <t>Wes Moore tried to run away from military school. It changed his life instead.</t>
  </si>
  <si>
    <t>Wes Moore</t>
  </si>
  <si>
    <t>Musk takes heat after assurances to rights groups</t>
  </si>
  <si>
    <t>Black voters want their due</t>
  </si>
  <si>
    <t>And see a critical moment in the nation’s trajectory on race</t>
  </si>
  <si>
    <t>Black Voters</t>
  </si>
  <si>
    <t>GOP weighs power plays</t>
  </si>
  <si>
    <t>SOME SPLITS OVER POST-MIDTERM PLAN</t>
  </si>
  <si>
    <t>Majorities would pivot to spending cuts, probes</t>
  </si>
  <si>
    <t>Republicans</t>
  </si>
  <si>
    <t>Latinos lean in on abortion rights</t>
  </si>
  <si>
    <t>Stereotype-defying view is likelier for younger, more assimilated voters</t>
  </si>
  <si>
    <t>Abortion and Hispanic Voters</t>
  </si>
  <si>
    <t>Fossil fuel industry has many irons in the fire</t>
  </si>
  <si>
    <t>Nations backslide on emissions pledges amid a scramble for energy</t>
  </si>
  <si>
    <t>A candidate shaped by Christian home schooling</t>
  </si>
  <si>
    <t>Dan Cox’s family helped spur the movement</t>
  </si>
  <si>
    <t>Dan Cox</t>
  </si>
  <si>
    <t>Russians fleeing to Georgia find a strained welcome</t>
  </si>
  <si>
    <t>Resentment over Moscow’s 2008 invasion surfaces in graffiti across the capital and loyalty tests at bars</t>
  </si>
  <si>
    <t>Russians Abroad</t>
  </si>
  <si>
    <t>Senate fight grows urgent in last days</t>
  </si>
  <si>
    <t>HANDFUL OF STATES WILL DECIDE CONTROL</t>
  </si>
  <si>
    <t>Democrats, GOP escalate pace of campaign events</t>
  </si>
  <si>
    <t>History beckons as Black leaders in Md. look set to break barriers</t>
  </si>
  <si>
    <t>How a rural Ga. county vaulted into Trump allies’ 2020 fraud hunt</t>
  </si>
  <si>
    <t>Clock runs out to make all time daylight saving</t>
  </si>
  <si>
    <t>Daylight Savings</t>
  </si>
  <si>
    <t>At Twitter, advertisers bolt and a staff despairs</t>
  </si>
  <si>
    <t>Company guts workforce as moderation practices generate calls for boycott</t>
  </si>
  <si>
    <t>House vote nearly split</t>
  </si>
  <si>
    <t>POLL IMPLIES STEEP HILL FOR DEMOCRATS</t>
  </si>
  <si>
    <t>GOP has edge on economy, voter turnout</t>
  </si>
  <si>
    <t>Kyiv asked to show it is open to negotiation</t>
  </si>
  <si>
    <t>White House seeking to shore up support for Ukraine as war takes toll</t>
  </si>
  <si>
    <t>Ex-boyfriend implicated in killing of 4 in Md. home</t>
  </si>
  <si>
    <t>Maryland Shooting</t>
  </si>
  <si>
    <t>As races tighten, Election Day prognosis remains murky</t>
  </si>
  <si>
    <t>3 presidents make pitches for their parties in Pennsylvania</t>
  </si>
  <si>
    <t>Pennsylvania</t>
  </si>
  <si>
    <t>Pro-Trump youth group transforms Arizona GOP</t>
  </si>
  <si>
    <t>Pro-Trump Youth</t>
  </si>
  <si>
    <t>A fresh test for American democracy</t>
  </si>
  <si>
    <t>TRUMP’S 2020 FALSE CLAIMS STILL A FORCE</t>
  </si>
  <si>
    <t>Officials push to buttress system, boost trust in votes</t>
  </si>
  <si>
    <t>At COP27, polluting countries to feel heat</t>
  </si>
  <si>
    <t>Flood-ravaged Pakistan leads bloc of poor nations seeking compensation</t>
  </si>
  <si>
    <t>Democrats look to centrists while GOP amps up its base</t>
  </si>
  <si>
    <t>In surprisingly narrow race, Hochul campaigns to prove her place in N.Y.</t>
  </si>
  <si>
    <t>Kathy Hochul</t>
  </si>
  <si>
    <t>Stop building museums on the National Mall. Extend it.</t>
  </si>
  <si>
    <t>CRITIC’S NOTEBOOK</t>
  </si>
  <si>
    <t>DC Museums</t>
  </si>
  <si>
    <t>For Commanders fans, resignation gives way to hope</t>
  </si>
  <si>
    <t>At FedEx Field, team’s faithful recall disbelief they felt after learning the Snyders would consider a sale</t>
  </si>
  <si>
    <t>Final pitches as heated campaign nears finish line</t>
  </si>
  <si>
    <t>GOP EMBOLDENED, DEMOCRATS PUSH BACK</t>
  </si>
  <si>
    <t>Candidates clash over divisive issues, nation’s future</t>
  </si>
  <si>
    <t>Counting delays could fuel fraud claims, officials fear</t>
  </si>
  <si>
    <t>Black voters tread carefully as Fla. restrictions kick in</t>
  </si>
  <si>
    <t>Republicans sue to disqualify mail-in ballots in swing states</t>
  </si>
  <si>
    <t>Tribes fear ‘an earthquake’ from Supreme Court</t>
  </si>
  <si>
    <t>Case involving adoption law could have sweeping implications for Native sovereignty</t>
  </si>
  <si>
    <t>U.S. has warmed faster than planet, report finds</t>
  </si>
  <si>
    <t>All Topics</t>
  </si>
  <si>
    <t>Count</t>
  </si>
  <si>
    <t>Domestic Politics Topics</t>
  </si>
  <si>
    <t>Domestic Non-Politics Topics</t>
  </si>
  <si>
    <t>Foreign Topics</t>
  </si>
  <si>
    <t>Total Count</t>
  </si>
  <si>
    <t>NYTCount</t>
  </si>
  <si>
    <t>WaPoCount</t>
  </si>
  <si>
    <t>NYTPerDay</t>
  </si>
  <si>
    <t>WaPoPerDay</t>
  </si>
  <si>
    <t>overlap</t>
  </si>
  <si>
    <t>Police Shooting/Reform</t>
  </si>
  <si>
    <t>Serena Williams</t>
  </si>
  <si>
    <t>Obamas</t>
  </si>
  <si>
    <t>Traveler Database</t>
  </si>
  <si>
    <t>Fake Vermeer</t>
  </si>
  <si>
    <t>Russian Propaganda</t>
  </si>
  <si>
    <t>Unionizing Starbucks</t>
  </si>
  <si>
    <t>Mass Shooting</t>
  </si>
  <si>
    <t>Sexual Exploitation of Body Builders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</si>
</sst>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dd\,\ mmmm\ d\,\ yyyy"/>
    <numFmt numFmtId="165" formatCode="mmm\ d"/>
    <numFmt numFmtId="167" formatCode="mmmm\ d"/>
    <numFmt numFmtId="168" formatCode="yyyy\-mm\-dd"/>
  </numFmts>
  <fonts count="12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b/>
      <sz val="10"/>
      <color rgb="FFFFFFFF"/>
      <name val="Arial"/>
      <scheme val="minor"/>
    </font>
    <font>
      <sz val="9"/>
      <color rgb="FF000000"/>
      <name val="&quot;Google Sans Mono&quot;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0" borderId="0" xfId="0" applyFont="1"/>
    <xf numFmtId="0" fontId="2" fillId="2" borderId="0" xfId="0" applyFont="1" applyFill="1"/>
    <xf numFmtId="0" fontId="2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/>
    <xf numFmtId="0" fontId="2" fillId="2" borderId="0" xfId="0" quotePrefix="1" applyFont="1" applyFill="1"/>
    <xf numFmtId="0" fontId="6" fillId="2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165" fontId="2" fillId="2" borderId="0" xfId="0" applyNumberFormat="1" applyFont="1" applyFill="1"/>
    <xf numFmtId="0" fontId="8" fillId="2" borderId="0" xfId="0" applyFont="1" applyFill="1" applyAlignment="1">
      <alignment horizontal="left"/>
    </xf>
    <xf numFmtId="0" fontId="5" fillId="2" borderId="0" xfId="0" applyFont="1" applyFill="1"/>
    <xf numFmtId="0" fontId="4" fillId="2" borderId="0" xfId="0" applyFont="1" applyFill="1"/>
    <xf numFmtId="0" fontId="9" fillId="2" borderId="0" xfId="0" applyFont="1" applyFill="1"/>
    <xf numFmtId="0" fontId="10" fillId="3" borderId="1" xfId="0" applyFont="1" applyFill="1" applyBorder="1"/>
    <xf numFmtId="0" fontId="10" fillId="3" borderId="2" xfId="0" applyFont="1" applyFill="1" applyBorder="1"/>
    <xf numFmtId="0" fontId="10" fillId="3" borderId="0" xfId="0" applyFont="1" applyFill="1"/>
    <xf numFmtId="0" fontId="11" fillId="4" borderId="0" xfId="0" applyFont="1" applyFill="1"/>
    <xf numFmtId="0" fontId="1" fillId="0" borderId="3" xfId="0" applyFont="1" applyBorder="1"/>
    <xf numFmtId="0" fontId="1" fillId="0" borderId="4" xfId="0" applyFont="1" applyBorder="1"/>
    <xf numFmtId="0" fontId="11" fillId="4" borderId="5" xfId="0" applyFont="1" applyFill="1" applyBorder="1"/>
    <xf numFmtId="0" fontId="2" fillId="0" borderId="6" xfId="0" applyFont="1" applyBorder="1"/>
    <xf numFmtId="0" fontId="11" fillId="4" borderId="5" xfId="0" applyFont="1" applyFill="1" applyBorder="1" applyAlignment="1">
      <alignment horizontal="left"/>
    </xf>
    <xf numFmtId="0" fontId="11" fillId="4" borderId="6" xfId="0" applyFont="1" applyFill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11" fillId="4" borderId="8" xfId="0" applyFont="1" applyFill="1" applyBorder="1"/>
    <xf numFmtId="0" fontId="2" fillId="5" borderId="0" xfId="0" applyFont="1" applyFill="1"/>
    <xf numFmtId="0" fontId="1" fillId="5" borderId="0" xfId="0" applyFont="1" applyFill="1"/>
    <xf numFmtId="0" fontId="11" fillId="4" borderId="0" xfId="0" applyFont="1" applyFill="1" applyAlignment="1">
      <alignment horizontal="left"/>
    </xf>
    <xf numFmtId="167" fontId="2" fillId="0" borderId="0" xfId="0" applyNumberFormat="1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135"/>
  <sheetViews>
    <sheetView workbookViewId="0">
      <pane ySplit="1" topLeftCell="A92" activePane="bottomLeft" state="frozen"/>
      <selection pane="bottomLeft" activeCell="D23" sqref="D23"/>
    </sheetView>
  </sheetViews>
  <sheetFormatPr defaultColWidth="12.6328125" defaultRowHeight="15.75" customHeight="1"/>
  <cols>
    <col min="1" max="1" width="6.453125" customWidth="1"/>
    <col min="2" max="2" width="25.6328125" customWidth="1"/>
    <col min="3" max="4" width="37.6328125" customWidth="1"/>
    <col min="5" max="5" width="18.90625" customWidth="1"/>
    <col min="6" max="6" width="13.90625" customWidth="1"/>
    <col min="7" max="7" width="22.453125" customWidth="1"/>
    <col min="8" max="8" width="28.7265625" customWidth="1"/>
    <col min="9" max="9" width="15.7265625" customWidth="1"/>
    <col min="10" max="10" width="18" customWidth="1"/>
  </cols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ht="15.5" customHeight="1">
      <c r="A2" s="5">
        <v>6</v>
      </c>
      <c r="B2" s="6">
        <v>44805</v>
      </c>
      <c r="C2" s="7" t="s">
        <v>10</v>
      </c>
      <c r="D2" s="7" t="s">
        <v>11</v>
      </c>
      <c r="E2" s="7"/>
      <c r="F2" s="8" t="s">
        <v>12</v>
      </c>
      <c r="G2" s="8" t="s">
        <v>13</v>
      </c>
      <c r="H2" s="8" t="s">
        <v>14</v>
      </c>
      <c r="J2" s="8" t="s">
        <v>15</v>
      </c>
    </row>
    <row r="3" spans="1:10" ht="15.75" customHeight="1">
      <c r="A3" s="5">
        <v>1</v>
      </c>
      <c r="B3" s="6">
        <v>44805</v>
      </c>
      <c r="C3" s="7" t="s">
        <v>16</v>
      </c>
      <c r="D3" s="7" t="s">
        <v>17</v>
      </c>
      <c r="E3" s="7" t="s">
        <v>18</v>
      </c>
      <c r="F3" s="8" t="s">
        <v>12</v>
      </c>
      <c r="G3" s="8" t="s">
        <v>19</v>
      </c>
      <c r="H3" s="8" t="s">
        <v>20</v>
      </c>
      <c r="I3" s="8" t="s">
        <v>21</v>
      </c>
      <c r="J3" s="8" t="s">
        <v>22</v>
      </c>
    </row>
    <row r="4" spans="1:10" ht="15.75" customHeight="1">
      <c r="A4" s="5">
        <v>2</v>
      </c>
      <c r="B4" s="6">
        <v>44805</v>
      </c>
      <c r="C4" s="7" t="s">
        <v>23</v>
      </c>
      <c r="D4" s="7" t="s">
        <v>24</v>
      </c>
      <c r="E4" s="7"/>
      <c r="F4" s="8" t="s">
        <v>12</v>
      </c>
      <c r="G4" s="8" t="s">
        <v>19</v>
      </c>
      <c r="H4" s="8" t="s">
        <v>25</v>
      </c>
      <c r="I4" s="8" t="s">
        <v>26</v>
      </c>
      <c r="J4" s="8" t="s">
        <v>22</v>
      </c>
    </row>
    <row r="5" spans="1:10" ht="15.75" customHeight="1">
      <c r="A5" s="5">
        <v>4</v>
      </c>
      <c r="B5" s="6">
        <v>44805</v>
      </c>
      <c r="C5" s="7" t="s">
        <v>27</v>
      </c>
      <c r="D5" s="7"/>
      <c r="E5" s="7"/>
      <c r="F5" s="8" t="s">
        <v>28</v>
      </c>
      <c r="G5" s="8" t="s">
        <v>13</v>
      </c>
      <c r="H5" s="8" t="s">
        <v>29</v>
      </c>
      <c r="I5" s="8" t="s">
        <v>30</v>
      </c>
      <c r="J5" s="8" t="s">
        <v>22</v>
      </c>
    </row>
    <row r="6" spans="1:10" ht="15.75" customHeight="1">
      <c r="A6" s="5">
        <v>3</v>
      </c>
      <c r="B6" s="6">
        <v>44805</v>
      </c>
      <c r="C6" s="7" t="s">
        <v>31</v>
      </c>
      <c r="D6" s="7"/>
      <c r="E6" s="7"/>
      <c r="F6" s="8" t="s">
        <v>28</v>
      </c>
      <c r="G6" s="8" t="s">
        <v>13</v>
      </c>
      <c r="H6" s="8" t="s">
        <v>29</v>
      </c>
      <c r="I6" s="8" t="s">
        <v>30</v>
      </c>
      <c r="J6" s="8" t="s">
        <v>32</v>
      </c>
    </row>
    <row r="7" spans="1:10" ht="15.75" customHeight="1">
      <c r="A7" s="5">
        <v>5</v>
      </c>
      <c r="B7" s="6">
        <v>44805</v>
      </c>
      <c r="C7" s="7" t="s">
        <v>33</v>
      </c>
      <c r="D7" s="7"/>
      <c r="E7" s="7"/>
      <c r="F7" s="8" t="s">
        <v>12</v>
      </c>
      <c r="G7" s="8" t="s">
        <v>13</v>
      </c>
      <c r="H7" s="8" t="s">
        <v>34</v>
      </c>
      <c r="I7" s="8" t="s">
        <v>35</v>
      </c>
      <c r="J7" s="8" t="s">
        <v>22</v>
      </c>
    </row>
    <row r="8" spans="1:10" ht="15.75" customHeight="1">
      <c r="A8" s="5">
        <v>3</v>
      </c>
      <c r="B8" s="6">
        <v>44806</v>
      </c>
      <c r="C8" s="7" t="s">
        <v>36</v>
      </c>
      <c r="D8" s="7" t="s">
        <v>37</v>
      </c>
      <c r="E8" s="7"/>
      <c r="F8" s="8" t="s">
        <v>12</v>
      </c>
      <c r="G8" s="8" t="s">
        <v>13</v>
      </c>
      <c r="H8" s="8" t="s">
        <v>38</v>
      </c>
      <c r="I8" s="8" t="s">
        <v>39</v>
      </c>
      <c r="J8" s="8" t="s">
        <v>22</v>
      </c>
    </row>
    <row r="9" spans="1:10" ht="15.75" customHeight="1">
      <c r="A9" s="5">
        <v>6</v>
      </c>
      <c r="B9" s="6">
        <v>44806</v>
      </c>
      <c r="C9" s="7" t="s">
        <v>40</v>
      </c>
      <c r="D9" s="7" t="s">
        <v>41</v>
      </c>
      <c r="E9" s="7"/>
      <c r="F9" s="8" t="s">
        <v>12</v>
      </c>
      <c r="G9" s="8" t="s">
        <v>13</v>
      </c>
      <c r="H9" s="8" t="s">
        <v>42</v>
      </c>
      <c r="I9" s="8" t="s">
        <v>43</v>
      </c>
      <c r="J9" s="8" t="s">
        <v>22</v>
      </c>
    </row>
    <row r="10" spans="1:10" ht="15.75" customHeight="1">
      <c r="A10" s="5">
        <v>5</v>
      </c>
      <c r="B10" s="6">
        <v>44806</v>
      </c>
      <c r="C10" s="7" t="s">
        <v>44</v>
      </c>
      <c r="D10" s="7"/>
      <c r="E10" s="7"/>
      <c r="F10" s="8" t="s">
        <v>12</v>
      </c>
      <c r="G10" s="8" t="s">
        <v>13</v>
      </c>
      <c r="H10" s="8" t="s">
        <v>42</v>
      </c>
      <c r="I10" s="8" t="s">
        <v>43</v>
      </c>
      <c r="J10" s="8" t="s">
        <v>15</v>
      </c>
    </row>
    <row r="11" spans="1:10" ht="15.75" customHeight="1">
      <c r="A11" s="5">
        <v>1</v>
      </c>
      <c r="B11" s="6">
        <v>44806</v>
      </c>
      <c r="C11" s="7" t="s">
        <v>45</v>
      </c>
      <c r="D11" s="7" t="s">
        <v>46</v>
      </c>
      <c r="E11" s="7"/>
      <c r="F11" s="8" t="s">
        <v>12</v>
      </c>
      <c r="G11" s="8" t="s">
        <v>13</v>
      </c>
      <c r="H11" s="8" t="s">
        <v>47</v>
      </c>
      <c r="J11" s="8" t="s">
        <v>22</v>
      </c>
    </row>
    <row r="12" spans="1:10" ht="15.75" customHeight="1">
      <c r="A12" s="5">
        <v>2</v>
      </c>
      <c r="B12" s="6">
        <v>44806</v>
      </c>
      <c r="C12" s="7" t="s">
        <v>48</v>
      </c>
      <c r="D12" s="7"/>
      <c r="E12" s="7"/>
      <c r="F12" s="8" t="s">
        <v>28</v>
      </c>
      <c r="G12" s="8" t="s">
        <v>13</v>
      </c>
      <c r="H12" s="8" t="s">
        <v>29</v>
      </c>
      <c r="I12" s="8" t="s">
        <v>49</v>
      </c>
      <c r="J12" s="8" t="s">
        <v>22</v>
      </c>
    </row>
    <row r="13" spans="1:10" ht="15.75" customHeight="1">
      <c r="A13" s="5">
        <v>4</v>
      </c>
      <c r="B13" s="6">
        <v>44806</v>
      </c>
      <c r="C13" s="7" t="s">
        <v>50</v>
      </c>
      <c r="D13" s="7"/>
      <c r="E13" s="7"/>
      <c r="F13" s="8" t="s">
        <v>12</v>
      </c>
      <c r="G13" s="8" t="s">
        <v>13</v>
      </c>
      <c r="H13" s="8" t="s">
        <v>34</v>
      </c>
      <c r="I13" s="8" t="s">
        <v>51</v>
      </c>
      <c r="J13" s="8" t="s">
        <v>15</v>
      </c>
    </row>
    <row r="14" spans="1:10" ht="15.75" customHeight="1">
      <c r="A14" s="5">
        <v>4</v>
      </c>
      <c r="B14" s="6">
        <v>44807</v>
      </c>
      <c r="C14" s="7" t="s">
        <v>52</v>
      </c>
      <c r="D14" s="7"/>
      <c r="E14" s="7"/>
      <c r="F14" s="8" t="s">
        <v>12</v>
      </c>
      <c r="G14" s="8" t="s">
        <v>13</v>
      </c>
      <c r="H14" s="8" t="s">
        <v>47</v>
      </c>
      <c r="I14" s="8" t="s">
        <v>53</v>
      </c>
      <c r="J14" s="8" t="s">
        <v>22</v>
      </c>
    </row>
    <row r="15" spans="1:10" ht="15.75" customHeight="1">
      <c r="A15" s="5">
        <v>1</v>
      </c>
      <c r="B15" s="6">
        <v>44807</v>
      </c>
      <c r="C15" s="7" t="s">
        <v>54</v>
      </c>
      <c r="D15" s="7" t="s">
        <v>55</v>
      </c>
      <c r="E15" s="9" t="s">
        <v>56</v>
      </c>
      <c r="F15" s="8" t="s">
        <v>12</v>
      </c>
      <c r="G15" s="8" t="s">
        <v>13</v>
      </c>
      <c r="H15" s="8" t="s">
        <v>57</v>
      </c>
      <c r="I15" s="8" t="s">
        <v>58</v>
      </c>
      <c r="J15" s="8" t="s">
        <v>22</v>
      </c>
    </row>
    <row r="16" spans="1:10" ht="15.75" customHeight="1">
      <c r="A16" s="5">
        <v>6</v>
      </c>
      <c r="B16" s="6">
        <v>44807</v>
      </c>
      <c r="C16" s="10" t="s">
        <v>59</v>
      </c>
      <c r="D16" s="7" t="s">
        <v>60</v>
      </c>
      <c r="E16" s="7"/>
      <c r="F16" s="8" t="s">
        <v>12</v>
      </c>
      <c r="G16" s="8" t="s">
        <v>61</v>
      </c>
      <c r="H16" s="8" t="s">
        <v>62</v>
      </c>
      <c r="J16" s="8" t="s">
        <v>22</v>
      </c>
    </row>
    <row r="17" spans="1:10" ht="15.75" customHeight="1">
      <c r="A17" s="5">
        <v>2</v>
      </c>
      <c r="B17" s="6">
        <v>44807</v>
      </c>
      <c r="C17" s="7" t="s">
        <v>63</v>
      </c>
      <c r="D17" s="7" t="s">
        <v>64</v>
      </c>
      <c r="E17" s="7"/>
      <c r="F17" s="8" t="s">
        <v>12</v>
      </c>
      <c r="G17" s="8" t="s">
        <v>13</v>
      </c>
      <c r="H17" s="8" t="s">
        <v>29</v>
      </c>
      <c r="I17" s="8" t="s">
        <v>49</v>
      </c>
      <c r="J17" s="8" t="s">
        <v>32</v>
      </c>
    </row>
    <row r="18" spans="1:10" ht="15.75" customHeight="1">
      <c r="A18" s="5">
        <v>3</v>
      </c>
      <c r="B18" s="6">
        <v>44807</v>
      </c>
      <c r="C18" s="7" t="s">
        <v>65</v>
      </c>
      <c r="D18" s="7"/>
      <c r="E18" s="7"/>
      <c r="F18" s="8" t="s">
        <v>12</v>
      </c>
      <c r="G18" s="8" t="s">
        <v>66</v>
      </c>
      <c r="H18" s="8" t="s">
        <v>67</v>
      </c>
      <c r="J18" s="8" t="s">
        <v>22</v>
      </c>
    </row>
    <row r="19" spans="1:10" ht="15.75" customHeight="1">
      <c r="A19" s="5">
        <v>5</v>
      </c>
      <c r="B19" s="6">
        <v>44807</v>
      </c>
      <c r="C19" s="11" t="s">
        <v>68</v>
      </c>
      <c r="D19" s="7" t="s">
        <v>69</v>
      </c>
      <c r="E19" s="7"/>
      <c r="F19" s="8" t="s">
        <v>12</v>
      </c>
      <c r="G19" s="8" t="s">
        <v>13</v>
      </c>
      <c r="H19" s="8" t="s">
        <v>34</v>
      </c>
      <c r="I19" s="8" t="s">
        <v>35</v>
      </c>
      <c r="J19" s="8" t="s">
        <v>22</v>
      </c>
    </row>
    <row r="20" spans="1:10" ht="15.75" customHeight="1">
      <c r="A20" s="5">
        <v>2</v>
      </c>
      <c r="B20" s="6">
        <v>44808</v>
      </c>
      <c r="C20" s="7" t="s">
        <v>70</v>
      </c>
      <c r="D20" s="7" t="s">
        <v>71</v>
      </c>
      <c r="E20" s="7"/>
      <c r="F20" s="8" t="s">
        <v>12</v>
      </c>
      <c r="G20" s="8" t="s">
        <v>13</v>
      </c>
      <c r="H20" s="8" t="s">
        <v>14</v>
      </c>
      <c r="I20" s="8" t="s">
        <v>72</v>
      </c>
      <c r="J20" s="8" t="s">
        <v>22</v>
      </c>
    </row>
    <row r="21" spans="1:10" ht="15.75" customHeight="1">
      <c r="A21" s="5">
        <v>1</v>
      </c>
      <c r="B21" s="6">
        <v>44808</v>
      </c>
      <c r="C21" s="7" t="s">
        <v>73</v>
      </c>
      <c r="D21" s="7" t="s">
        <v>74</v>
      </c>
      <c r="E21" s="7" t="s">
        <v>75</v>
      </c>
      <c r="F21" s="8" t="s">
        <v>12</v>
      </c>
      <c r="G21" s="8" t="s">
        <v>13</v>
      </c>
      <c r="H21" s="8" t="s">
        <v>76</v>
      </c>
      <c r="J21" s="8" t="s">
        <v>22</v>
      </c>
    </row>
    <row r="22" spans="1:10" ht="15.75" customHeight="1">
      <c r="A22" s="5">
        <v>6</v>
      </c>
      <c r="B22" s="6">
        <v>44808</v>
      </c>
      <c r="C22" s="7" t="s">
        <v>77</v>
      </c>
      <c r="D22" s="7"/>
      <c r="E22" s="7"/>
      <c r="F22" s="8" t="s">
        <v>12</v>
      </c>
      <c r="G22" s="8" t="s">
        <v>13</v>
      </c>
      <c r="H22" s="8" t="s">
        <v>78</v>
      </c>
      <c r="I22" s="8" t="s">
        <v>79</v>
      </c>
      <c r="J22" s="8" t="s">
        <v>22</v>
      </c>
    </row>
    <row r="23" spans="1:10" ht="15.75" customHeight="1">
      <c r="A23" s="5">
        <v>4</v>
      </c>
      <c r="B23" s="6">
        <v>44808</v>
      </c>
      <c r="C23" s="7" t="s">
        <v>80</v>
      </c>
      <c r="D23" s="7"/>
      <c r="E23" s="7"/>
      <c r="F23" s="8" t="s">
        <v>28</v>
      </c>
      <c r="G23" s="8" t="s">
        <v>81</v>
      </c>
      <c r="H23" s="8" t="s">
        <v>82</v>
      </c>
      <c r="I23" s="8" t="s">
        <v>83</v>
      </c>
      <c r="J23" s="8" t="s">
        <v>22</v>
      </c>
    </row>
    <row r="24" spans="1:10" ht="15.75" customHeight="1">
      <c r="A24" s="5">
        <v>5</v>
      </c>
      <c r="B24" s="6">
        <v>44808</v>
      </c>
      <c r="C24" s="7" t="s">
        <v>84</v>
      </c>
      <c r="D24" s="7"/>
      <c r="E24" s="7"/>
      <c r="F24" s="8" t="s">
        <v>12</v>
      </c>
      <c r="G24" s="8" t="s">
        <v>19</v>
      </c>
      <c r="H24" s="8" t="s">
        <v>85</v>
      </c>
      <c r="J24" s="8" t="s">
        <v>22</v>
      </c>
    </row>
    <row r="25" spans="1:10" ht="15.75" customHeight="1">
      <c r="A25" s="5">
        <v>3</v>
      </c>
      <c r="B25" s="6">
        <v>44808</v>
      </c>
      <c r="C25" s="7" t="s">
        <v>86</v>
      </c>
      <c r="D25" s="7"/>
      <c r="E25" s="7"/>
      <c r="F25" s="8" t="s">
        <v>28</v>
      </c>
      <c r="G25" s="8" t="s">
        <v>81</v>
      </c>
      <c r="H25" s="8" t="s">
        <v>87</v>
      </c>
      <c r="J25" s="8" t="s">
        <v>22</v>
      </c>
    </row>
    <row r="26" spans="1:10" ht="15.75" customHeight="1">
      <c r="A26" s="5">
        <v>3</v>
      </c>
      <c r="B26" s="6">
        <v>44809</v>
      </c>
      <c r="C26" s="7" t="s">
        <v>88</v>
      </c>
      <c r="D26" s="7"/>
      <c r="E26" s="7"/>
      <c r="F26" s="8" t="s">
        <v>28</v>
      </c>
      <c r="G26" s="8" t="s">
        <v>13</v>
      </c>
      <c r="H26" s="8" t="s">
        <v>89</v>
      </c>
      <c r="J26" s="8" t="s">
        <v>22</v>
      </c>
    </row>
    <row r="27" spans="1:10" ht="15.75" customHeight="1">
      <c r="A27" s="5">
        <v>6</v>
      </c>
      <c r="B27" s="6">
        <v>44809</v>
      </c>
      <c r="C27" s="7" t="s">
        <v>90</v>
      </c>
      <c r="D27" s="7"/>
      <c r="E27" s="7"/>
      <c r="F27" s="8" t="s">
        <v>12</v>
      </c>
      <c r="G27" s="8" t="s">
        <v>13</v>
      </c>
      <c r="H27" s="8" t="s">
        <v>42</v>
      </c>
      <c r="I27" s="8" t="s">
        <v>43</v>
      </c>
      <c r="J27" s="8" t="s">
        <v>22</v>
      </c>
    </row>
    <row r="28" spans="1:10" ht="15.75" customHeight="1">
      <c r="A28" s="5">
        <v>1</v>
      </c>
      <c r="B28" s="6">
        <v>44809</v>
      </c>
      <c r="C28" s="7" t="s">
        <v>91</v>
      </c>
      <c r="D28" s="7" t="s">
        <v>92</v>
      </c>
      <c r="E28" s="7" t="s">
        <v>93</v>
      </c>
      <c r="F28" s="8" t="s">
        <v>28</v>
      </c>
      <c r="G28" s="8" t="s">
        <v>13</v>
      </c>
      <c r="H28" s="8" t="s">
        <v>57</v>
      </c>
      <c r="I28" s="8" t="s">
        <v>58</v>
      </c>
      <c r="J28" s="8" t="s">
        <v>22</v>
      </c>
    </row>
    <row r="29" spans="1:10" ht="15.75" customHeight="1">
      <c r="A29" s="5">
        <v>2</v>
      </c>
      <c r="B29" s="6">
        <v>44809</v>
      </c>
      <c r="C29" s="7" t="s">
        <v>94</v>
      </c>
      <c r="D29" s="7" t="s">
        <v>95</v>
      </c>
      <c r="E29" s="7"/>
      <c r="F29" s="8" t="s">
        <v>12</v>
      </c>
      <c r="G29" s="8" t="s">
        <v>13</v>
      </c>
      <c r="H29" s="8" t="s">
        <v>29</v>
      </c>
      <c r="I29" s="8" t="s">
        <v>96</v>
      </c>
      <c r="J29" s="8" t="s">
        <v>22</v>
      </c>
    </row>
    <row r="30" spans="1:10" ht="15.75" customHeight="1">
      <c r="A30" s="5">
        <v>5</v>
      </c>
      <c r="B30" s="6">
        <v>44809</v>
      </c>
      <c r="C30" s="7" t="s">
        <v>97</v>
      </c>
      <c r="D30" s="7"/>
      <c r="E30" s="7"/>
      <c r="F30" s="8" t="s">
        <v>12</v>
      </c>
      <c r="G30" s="8" t="s">
        <v>66</v>
      </c>
      <c r="H30" s="8" t="s">
        <v>67</v>
      </c>
      <c r="J30" s="8" t="s">
        <v>22</v>
      </c>
    </row>
    <row r="31" spans="1:10" ht="15.75" customHeight="1">
      <c r="A31" s="5">
        <v>4</v>
      </c>
      <c r="B31" s="6">
        <v>44809</v>
      </c>
      <c r="C31" s="7" t="s">
        <v>98</v>
      </c>
      <c r="D31" s="7" t="s">
        <v>99</v>
      </c>
      <c r="E31" s="7"/>
      <c r="F31" s="8" t="s">
        <v>12</v>
      </c>
      <c r="G31" s="8" t="s">
        <v>13</v>
      </c>
      <c r="H31" s="8" t="s">
        <v>34</v>
      </c>
      <c r="I31" s="8" t="s">
        <v>35</v>
      </c>
      <c r="J31" s="8" t="s">
        <v>15</v>
      </c>
    </row>
    <row r="32" spans="1:10" ht="15.75" customHeight="1">
      <c r="A32" s="5">
        <v>6</v>
      </c>
      <c r="B32" s="6">
        <v>44810</v>
      </c>
      <c r="C32" s="11" t="s">
        <v>100</v>
      </c>
      <c r="D32" s="7"/>
      <c r="E32" s="7"/>
      <c r="F32" s="8" t="s">
        <v>12</v>
      </c>
      <c r="G32" s="8" t="s">
        <v>19</v>
      </c>
      <c r="H32" s="8" t="s">
        <v>42</v>
      </c>
      <c r="I32" s="8" t="s">
        <v>43</v>
      </c>
      <c r="J32" s="8" t="s">
        <v>22</v>
      </c>
    </row>
    <row r="33" spans="1:10" ht="15.75" customHeight="1">
      <c r="A33" s="5">
        <v>4</v>
      </c>
      <c r="B33" s="6">
        <v>44810</v>
      </c>
      <c r="C33" s="11" t="s">
        <v>101</v>
      </c>
      <c r="D33" s="7" t="s">
        <v>102</v>
      </c>
      <c r="E33" s="7"/>
      <c r="F33" s="8" t="s">
        <v>12</v>
      </c>
      <c r="G33" s="8" t="s">
        <v>13</v>
      </c>
      <c r="H33" s="8" t="s">
        <v>103</v>
      </c>
      <c r="J33" s="8" t="s">
        <v>22</v>
      </c>
    </row>
    <row r="34" spans="1:10" ht="15.75" customHeight="1">
      <c r="A34" s="5">
        <v>5</v>
      </c>
      <c r="B34" s="6">
        <v>44810</v>
      </c>
      <c r="C34" s="11" t="s">
        <v>104</v>
      </c>
      <c r="D34" s="7" t="s">
        <v>105</v>
      </c>
      <c r="E34" s="7"/>
      <c r="F34" s="8" t="s">
        <v>28</v>
      </c>
      <c r="G34" s="8" t="s">
        <v>13</v>
      </c>
      <c r="H34" s="8" t="s">
        <v>29</v>
      </c>
      <c r="I34" s="8" t="s">
        <v>106</v>
      </c>
      <c r="J34" s="8" t="s">
        <v>22</v>
      </c>
    </row>
    <row r="35" spans="1:10" ht="50">
      <c r="A35" s="5">
        <v>1</v>
      </c>
      <c r="B35" s="6">
        <v>44810</v>
      </c>
      <c r="C35" s="7" t="s">
        <v>107</v>
      </c>
      <c r="D35" s="7" t="s">
        <v>108</v>
      </c>
      <c r="E35" s="7" t="s">
        <v>109</v>
      </c>
      <c r="F35" s="8" t="s">
        <v>12</v>
      </c>
      <c r="G35" s="8" t="s">
        <v>13</v>
      </c>
      <c r="H35" s="8" t="s">
        <v>34</v>
      </c>
      <c r="I35" s="8" t="s">
        <v>35</v>
      </c>
      <c r="J35" s="8" t="s">
        <v>22</v>
      </c>
    </row>
    <row r="36" spans="1:10" ht="12.5">
      <c r="A36" s="5">
        <v>2</v>
      </c>
      <c r="B36" s="6">
        <v>44810</v>
      </c>
      <c r="C36" s="7" t="s">
        <v>110</v>
      </c>
      <c r="D36" s="7" t="s">
        <v>111</v>
      </c>
      <c r="E36" s="7"/>
      <c r="F36" s="8" t="s">
        <v>28</v>
      </c>
      <c r="G36" s="8" t="s">
        <v>13</v>
      </c>
      <c r="H36" s="8" t="s">
        <v>112</v>
      </c>
      <c r="I36" s="8" t="s">
        <v>113</v>
      </c>
      <c r="J36" s="8" t="s">
        <v>15</v>
      </c>
    </row>
    <row r="37" spans="1:10" ht="25">
      <c r="A37" s="5">
        <v>3</v>
      </c>
      <c r="B37" s="6">
        <v>44810</v>
      </c>
      <c r="C37" s="11" t="s">
        <v>114</v>
      </c>
      <c r="D37" s="7" t="s">
        <v>115</v>
      </c>
      <c r="E37" s="7"/>
      <c r="F37" s="8" t="s">
        <v>28</v>
      </c>
      <c r="G37" s="8" t="s">
        <v>13</v>
      </c>
      <c r="H37" s="8" t="s">
        <v>112</v>
      </c>
      <c r="I37" s="8" t="s">
        <v>113</v>
      </c>
      <c r="J37" s="8" t="s">
        <v>15</v>
      </c>
    </row>
    <row r="38" spans="1:10" ht="25">
      <c r="A38" s="5">
        <v>6</v>
      </c>
      <c r="B38" s="6">
        <v>44811</v>
      </c>
      <c r="C38" s="11" t="s">
        <v>116</v>
      </c>
      <c r="D38" s="7"/>
      <c r="E38" s="7"/>
      <c r="F38" s="8" t="s">
        <v>12</v>
      </c>
      <c r="G38" s="8" t="s">
        <v>81</v>
      </c>
      <c r="H38" s="8" t="s">
        <v>38</v>
      </c>
      <c r="I38" s="8" t="s">
        <v>39</v>
      </c>
      <c r="J38" s="8" t="s">
        <v>22</v>
      </c>
    </row>
    <row r="39" spans="1:10" ht="25">
      <c r="A39" s="5">
        <v>5</v>
      </c>
      <c r="B39" s="6">
        <v>44811</v>
      </c>
      <c r="C39" s="11" t="s">
        <v>117</v>
      </c>
      <c r="D39" s="7"/>
      <c r="E39" s="7"/>
      <c r="F39" s="8" t="s">
        <v>12</v>
      </c>
      <c r="G39" s="8" t="s">
        <v>13</v>
      </c>
      <c r="H39" s="8" t="s">
        <v>42</v>
      </c>
      <c r="I39" s="8" t="s">
        <v>43</v>
      </c>
      <c r="J39" s="8" t="s">
        <v>22</v>
      </c>
    </row>
    <row r="40" spans="1:10" ht="12.5">
      <c r="A40" s="5">
        <v>2</v>
      </c>
      <c r="B40" s="6">
        <v>44811</v>
      </c>
      <c r="C40" s="11" t="s">
        <v>118</v>
      </c>
      <c r="D40" s="7" t="s">
        <v>119</v>
      </c>
      <c r="E40" s="7"/>
      <c r="F40" s="8" t="s">
        <v>12</v>
      </c>
      <c r="G40" s="8" t="s">
        <v>13</v>
      </c>
      <c r="H40" s="8" t="s">
        <v>47</v>
      </c>
      <c r="I40" s="8" t="s">
        <v>120</v>
      </c>
      <c r="J40" s="8" t="s">
        <v>22</v>
      </c>
    </row>
    <row r="41" spans="1:10" ht="50">
      <c r="A41" s="5">
        <v>1</v>
      </c>
      <c r="B41" s="6">
        <v>44811</v>
      </c>
      <c r="C41" s="11" t="s">
        <v>121</v>
      </c>
      <c r="D41" s="7" t="s">
        <v>122</v>
      </c>
      <c r="E41" s="7" t="s">
        <v>123</v>
      </c>
      <c r="F41" s="8" t="s">
        <v>12</v>
      </c>
      <c r="G41" s="8" t="s">
        <v>81</v>
      </c>
      <c r="H41" s="8" t="s">
        <v>124</v>
      </c>
      <c r="J41" s="8" t="s">
        <v>22</v>
      </c>
    </row>
    <row r="42" spans="1:10" ht="25">
      <c r="A42" s="5">
        <v>3</v>
      </c>
      <c r="B42" s="6">
        <v>44811</v>
      </c>
      <c r="C42" s="11" t="s">
        <v>125</v>
      </c>
      <c r="D42" s="7" t="s">
        <v>126</v>
      </c>
      <c r="E42" s="7"/>
      <c r="F42" s="8" t="s">
        <v>28</v>
      </c>
      <c r="G42" s="8" t="s">
        <v>13</v>
      </c>
      <c r="H42" s="8" t="s">
        <v>29</v>
      </c>
      <c r="I42" s="8" t="s">
        <v>30</v>
      </c>
      <c r="J42" s="8" t="s">
        <v>22</v>
      </c>
    </row>
    <row r="43" spans="1:10" ht="25">
      <c r="A43" s="5">
        <v>4</v>
      </c>
      <c r="B43" s="6">
        <v>44811</v>
      </c>
      <c r="C43" s="11" t="s">
        <v>127</v>
      </c>
      <c r="D43" s="7"/>
      <c r="E43" s="7"/>
      <c r="F43" s="8" t="s">
        <v>28</v>
      </c>
      <c r="G43" s="8" t="s">
        <v>13</v>
      </c>
      <c r="H43" s="8" t="s">
        <v>29</v>
      </c>
      <c r="I43" s="8" t="s">
        <v>49</v>
      </c>
      <c r="J43" s="8" t="s">
        <v>22</v>
      </c>
    </row>
    <row r="44" spans="1:10" ht="25">
      <c r="A44" s="5">
        <v>4</v>
      </c>
      <c r="B44" s="6">
        <v>44812</v>
      </c>
      <c r="C44" s="11" t="s">
        <v>128</v>
      </c>
      <c r="D44" s="7" t="s">
        <v>129</v>
      </c>
      <c r="E44" s="7"/>
      <c r="F44" s="8" t="s">
        <v>12</v>
      </c>
      <c r="G44" s="8" t="s">
        <v>13</v>
      </c>
      <c r="H44" s="8" t="s">
        <v>14</v>
      </c>
      <c r="J44" s="8" t="s">
        <v>15</v>
      </c>
    </row>
    <row r="45" spans="1:10" ht="25">
      <c r="A45" s="5">
        <v>6</v>
      </c>
      <c r="B45" s="6">
        <v>44812</v>
      </c>
      <c r="C45" s="11" t="s">
        <v>130</v>
      </c>
      <c r="D45" s="7" t="s">
        <v>131</v>
      </c>
      <c r="E45" s="7"/>
      <c r="F45" s="8" t="s">
        <v>28</v>
      </c>
      <c r="G45" s="8" t="s">
        <v>13</v>
      </c>
      <c r="H45" s="8" t="s">
        <v>20</v>
      </c>
      <c r="I45" s="8" t="s">
        <v>132</v>
      </c>
      <c r="J45" s="8" t="s">
        <v>22</v>
      </c>
    </row>
    <row r="46" spans="1:10" ht="25">
      <c r="A46" s="5">
        <v>5</v>
      </c>
      <c r="B46" s="6">
        <v>44812</v>
      </c>
      <c r="C46" s="11" t="s">
        <v>133</v>
      </c>
      <c r="D46" s="7" t="s">
        <v>134</v>
      </c>
      <c r="E46" s="7"/>
      <c r="F46" s="8" t="s">
        <v>12</v>
      </c>
      <c r="G46" s="8" t="s">
        <v>13</v>
      </c>
      <c r="H46" s="8" t="s">
        <v>78</v>
      </c>
      <c r="I46" s="8" t="s">
        <v>79</v>
      </c>
      <c r="J46" s="8" t="s">
        <v>22</v>
      </c>
    </row>
    <row r="47" spans="1:10" ht="50">
      <c r="A47" s="5">
        <v>1</v>
      </c>
      <c r="B47" s="6">
        <v>44812</v>
      </c>
      <c r="C47" s="11" t="s">
        <v>135</v>
      </c>
      <c r="D47" s="7" t="s">
        <v>136</v>
      </c>
      <c r="E47" s="7" t="s">
        <v>137</v>
      </c>
      <c r="F47" s="8" t="s">
        <v>12</v>
      </c>
      <c r="G47" s="8" t="s">
        <v>13</v>
      </c>
      <c r="H47" s="8" t="s">
        <v>47</v>
      </c>
      <c r="I47" s="8" t="s">
        <v>138</v>
      </c>
      <c r="J47" s="8" t="s">
        <v>22</v>
      </c>
    </row>
    <row r="48" spans="1:10" ht="12.5">
      <c r="A48" s="5">
        <v>2</v>
      </c>
      <c r="B48" s="6">
        <v>44812</v>
      </c>
      <c r="C48" s="11" t="s">
        <v>139</v>
      </c>
      <c r="D48" s="7" t="s">
        <v>140</v>
      </c>
      <c r="E48" s="7"/>
      <c r="F48" s="8" t="s">
        <v>28</v>
      </c>
      <c r="G48" s="8" t="s">
        <v>13</v>
      </c>
      <c r="H48" s="8" t="s">
        <v>57</v>
      </c>
      <c r="I48" s="8" t="s">
        <v>58</v>
      </c>
      <c r="J48" s="8" t="s">
        <v>22</v>
      </c>
    </row>
    <row r="49" spans="1:10" ht="12.5">
      <c r="A49" s="5">
        <v>3</v>
      </c>
      <c r="B49" s="6">
        <v>44812</v>
      </c>
      <c r="C49" s="11" t="s">
        <v>141</v>
      </c>
      <c r="D49" s="7"/>
      <c r="E49" s="7"/>
      <c r="F49" s="8" t="s">
        <v>12</v>
      </c>
      <c r="G49" s="8" t="s">
        <v>13</v>
      </c>
      <c r="H49" s="8" t="s">
        <v>34</v>
      </c>
      <c r="I49" s="8" t="s">
        <v>35</v>
      </c>
      <c r="J49" s="8" t="s">
        <v>22</v>
      </c>
    </row>
    <row r="50" spans="1:10" ht="25">
      <c r="A50" s="5">
        <v>6</v>
      </c>
      <c r="B50" s="6">
        <v>44813</v>
      </c>
      <c r="C50" s="11" t="s">
        <v>142</v>
      </c>
      <c r="D50" s="7"/>
      <c r="E50" s="7"/>
      <c r="F50" s="8" t="s">
        <v>28</v>
      </c>
      <c r="G50" s="8" t="s">
        <v>13</v>
      </c>
      <c r="H50" s="8" t="s">
        <v>57</v>
      </c>
      <c r="J50" s="8" t="s">
        <v>22</v>
      </c>
    </row>
    <row r="51" spans="1:10" ht="25">
      <c r="A51" s="5">
        <v>5</v>
      </c>
      <c r="B51" s="6">
        <v>44813</v>
      </c>
      <c r="C51" s="11" t="s">
        <v>143</v>
      </c>
      <c r="D51" s="7"/>
      <c r="E51" s="7"/>
      <c r="F51" s="8" t="s">
        <v>12</v>
      </c>
      <c r="G51" s="8" t="s">
        <v>81</v>
      </c>
      <c r="H51" s="8" t="s">
        <v>144</v>
      </c>
      <c r="J51" s="8" t="s">
        <v>22</v>
      </c>
    </row>
    <row r="52" spans="1:10" ht="12.5">
      <c r="A52" s="5">
        <v>2</v>
      </c>
      <c r="B52" s="6">
        <v>44813</v>
      </c>
      <c r="C52" s="7" t="s">
        <v>145</v>
      </c>
      <c r="D52" s="7"/>
      <c r="E52" s="7"/>
      <c r="F52" s="8" t="s">
        <v>28</v>
      </c>
      <c r="G52" s="8" t="s">
        <v>146</v>
      </c>
      <c r="H52" s="8" t="s">
        <v>147</v>
      </c>
      <c r="I52" s="8" t="s">
        <v>148</v>
      </c>
      <c r="J52" s="8" t="s">
        <v>22</v>
      </c>
    </row>
    <row r="53" spans="1:10" ht="25">
      <c r="A53" s="5">
        <v>1</v>
      </c>
      <c r="B53" s="6">
        <v>44813</v>
      </c>
      <c r="C53" s="7" t="s">
        <v>149</v>
      </c>
      <c r="D53" s="11" t="s">
        <v>150</v>
      </c>
      <c r="E53" s="7"/>
      <c r="F53" s="8" t="s">
        <v>28</v>
      </c>
      <c r="G53" s="8" t="s">
        <v>146</v>
      </c>
      <c r="H53" s="8" t="s">
        <v>147</v>
      </c>
      <c r="J53" s="8" t="s">
        <v>22</v>
      </c>
    </row>
    <row r="54" spans="1:10" ht="25">
      <c r="A54" s="5">
        <v>3</v>
      </c>
      <c r="B54" s="6">
        <v>44813</v>
      </c>
      <c r="C54" s="11" t="s">
        <v>151</v>
      </c>
      <c r="D54" s="7" t="s">
        <v>152</v>
      </c>
      <c r="E54" s="7"/>
      <c r="F54" s="8" t="s">
        <v>28</v>
      </c>
      <c r="G54" s="8" t="s">
        <v>146</v>
      </c>
      <c r="H54" s="8" t="s">
        <v>147</v>
      </c>
      <c r="J54" s="8" t="s">
        <v>22</v>
      </c>
    </row>
    <row r="55" spans="1:10" ht="25">
      <c r="A55" s="5">
        <v>4</v>
      </c>
      <c r="B55" s="6">
        <v>44813</v>
      </c>
      <c r="C55" s="11" t="s">
        <v>153</v>
      </c>
      <c r="D55" s="7"/>
      <c r="E55" s="7"/>
      <c r="F55" s="8" t="s">
        <v>12</v>
      </c>
      <c r="G55" s="8" t="s">
        <v>13</v>
      </c>
      <c r="H55" s="8" t="s">
        <v>34</v>
      </c>
      <c r="I55" s="8" t="s">
        <v>35</v>
      </c>
      <c r="J55" s="8" t="s">
        <v>22</v>
      </c>
    </row>
    <row r="56" spans="1:10" ht="25">
      <c r="A56" s="5">
        <v>3</v>
      </c>
      <c r="B56" s="6">
        <v>44814</v>
      </c>
      <c r="C56" s="7" t="s">
        <v>154</v>
      </c>
      <c r="D56" s="7"/>
      <c r="E56" s="7"/>
      <c r="F56" s="8" t="s">
        <v>28</v>
      </c>
      <c r="G56" s="8" t="s">
        <v>19</v>
      </c>
      <c r="H56" s="8" t="s">
        <v>42</v>
      </c>
      <c r="I56" s="8" t="s">
        <v>43</v>
      </c>
      <c r="J56" s="8" t="s">
        <v>22</v>
      </c>
    </row>
    <row r="57" spans="1:10" ht="25">
      <c r="A57" s="5">
        <v>4</v>
      </c>
      <c r="B57" s="6">
        <v>44814</v>
      </c>
      <c r="C57" s="7" t="s">
        <v>155</v>
      </c>
      <c r="D57" s="7"/>
      <c r="E57" s="7"/>
      <c r="F57" s="8" t="s">
        <v>12</v>
      </c>
      <c r="G57" s="8" t="s">
        <v>13</v>
      </c>
      <c r="H57" s="8" t="s">
        <v>57</v>
      </c>
      <c r="I57" s="8" t="s">
        <v>156</v>
      </c>
      <c r="J57" s="8" t="s">
        <v>32</v>
      </c>
    </row>
    <row r="58" spans="1:10" ht="25">
      <c r="A58" s="5">
        <v>1</v>
      </c>
      <c r="B58" s="6">
        <v>44814</v>
      </c>
      <c r="C58" s="7" t="s">
        <v>157</v>
      </c>
      <c r="D58" s="7" t="s">
        <v>158</v>
      </c>
      <c r="E58" s="7"/>
      <c r="F58" s="8" t="s">
        <v>28</v>
      </c>
      <c r="G58" s="8" t="s">
        <v>146</v>
      </c>
      <c r="H58" s="8" t="s">
        <v>147</v>
      </c>
      <c r="J58" s="8" t="s">
        <v>22</v>
      </c>
    </row>
    <row r="59" spans="1:10" ht="25">
      <c r="A59" s="5">
        <v>2</v>
      </c>
      <c r="B59" s="6">
        <v>44814</v>
      </c>
      <c r="C59" s="7" t="s">
        <v>159</v>
      </c>
      <c r="D59" s="7" t="s">
        <v>160</v>
      </c>
      <c r="E59" s="7"/>
      <c r="F59" s="8" t="s">
        <v>28</v>
      </c>
      <c r="G59" s="8" t="s">
        <v>146</v>
      </c>
      <c r="H59" s="8" t="s">
        <v>147</v>
      </c>
      <c r="J59" s="8" t="s">
        <v>22</v>
      </c>
    </row>
    <row r="60" spans="1:10" ht="25">
      <c r="A60" s="5">
        <v>5</v>
      </c>
      <c r="B60" s="6">
        <v>44814</v>
      </c>
      <c r="C60" s="7" t="s">
        <v>161</v>
      </c>
      <c r="D60" s="7" t="s">
        <v>162</v>
      </c>
      <c r="E60" s="7"/>
      <c r="F60" s="8" t="s">
        <v>28</v>
      </c>
      <c r="G60" s="8" t="s">
        <v>13</v>
      </c>
      <c r="H60" s="8" t="s">
        <v>29</v>
      </c>
      <c r="I60" s="8" t="s">
        <v>106</v>
      </c>
      <c r="J60" s="8" t="s">
        <v>22</v>
      </c>
    </row>
    <row r="61" spans="1:10" ht="25">
      <c r="A61" s="5">
        <v>4</v>
      </c>
      <c r="B61" s="6">
        <v>44815</v>
      </c>
      <c r="C61" s="7" t="s">
        <v>163</v>
      </c>
      <c r="D61" s="7"/>
      <c r="E61" s="7"/>
      <c r="F61" s="8" t="s">
        <v>12</v>
      </c>
      <c r="G61" s="8" t="s">
        <v>13</v>
      </c>
      <c r="H61" s="8" t="s">
        <v>76</v>
      </c>
      <c r="J61" s="8" t="s">
        <v>22</v>
      </c>
    </row>
    <row r="62" spans="1:10" ht="25">
      <c r="A62" s="12">
        <v>3</v>
      </c>
      <c r="B62" s="13">
        <v>44815</v>
      </c>
      <c r="C62" s="14" t="s">
        <v>164</v>
      </c>
      <c r="D62" s="14" t="s">
        <v>165</v>
      </c>
      <c r="E62" s="14"/>
      <c r="F62" s="8" t="s">
        <v>12</v>
      </c>
      <c r="G62" s="8" t="s">
        <v>13</v>
      </c>
      <c r="H62" s="15" t="s">
        <v>25</v>
      </c>
      <c r="I62" s="15" t="s">
        <v>166</v>
      </c>
      <c r="J62" s="8" t="s">
        <v>22</v>
      </c>
    </row>
    <row r="63" spans="1:10" ht="25">
      <c r="A63" s="5">
        <v>6</v>
      </c>
      <c r="B63" s="6">
        <v>44815</v>
      </c>
      <c r="C63" s="7" t="s">
        <v>167</v>
      </c>
      <c r="D63" s="7"/>
      <c r="E63" s="7"/>
      <c r="F63" s="8" t="s">
        <v>28</v>
      </c>
      <c r="G63" s="8" t="s">
        <v>146</v>
      </c>
      <c r="H63" s="8" t="s">
        <v>147</v>
      </c>
      <c r="J63" s="8" t="s">
        <v>22</v>
      </c>
    </row>
    <row r="64" spans="1:10" ht="25">
      <c r="A64" s="5">
        <v>1</v>
      </c>
      <c r="B64" s="6">
        <v>44815</v>
      </c>
      <c r="C64" s="7" t="s">
        <v>168</v>
      </c>
      <c r="D64" s="7" t="s">
        <v>169</v>
      </c>
      <c r="E64" s="7"/>
      <c r="F64" s="8" t="s">
        <v>28</v>
      </c>
      <c r="G64" s="8" t="s">
        <v>13</v>
      </c>
      <c r="H64" s="8" t="s">
        <v>29</v>
      </c>
      <c r="I64" s="8" t="s">
        <v>30</v>
      </c>
      <c r="J64" s="8" t="s">
        <v>22</v>
      </c>
    </row>
    <row r="65" spans="1:10" ht="25">
      <c r="A65" s="5">
        <v>2</v>
      </c>
      <c r="B65" s="6">
        <v>44815</v>
      </c>
      <c r="C65" s="7" t="s">
        <v>168</v>
      </c>
      <c r="D65" s="7" t="s">
        <v>170</v>
      </c>
      <c r="E65" s="7"/>
      <c r="F65" s="8" t="s">
        <v>28</v>
      </c>
      <c r="G65" s="8" t="s">
        <v>13</v>
      </c>
      <c r="H65" s="8" t="s">
        <v>29</v>
      </c>
      <c r="I65" s="8" t="s">
        <v>106</v>
      </c>
      <c r="J65" s="8" t="s">
        <v>22</v>
      </c>
    </row>
    <row r="66" spans="1:10" ht="25">
      <c r="A66" s="5">
        <v>5</v>
      </c>
      <c r="B66" s="6">
        <v>44815</v>
      </c>
      <c r="C66" s="7" t="s">
        <v>171</v>
      </c>
      <c r="D66" s="7"/>
      <c r="E66" s="7"/>
      <c r="F66" s="8" t="s">
        <v>12</v>
      </c>
      <c r="G66" s="8" t="s">
        <v>13</v>
      </c>
      <c r="H66" s="8" t="s">
        <v>34</v>
      </c>
      <c r="I66" s="8" t="s">
        <v>35</v>
      </c>
      <c r="J66" s="8" t="s">
        <v>22</v>
      </c>
    </row>
    <row r="67" spans="1:10" ht="25">
      <c r="A67" s="5">
        <v>4</v>
      </c>
      <c r="B67" s="6">
        <v>44816</v>
      </c>
      <c r="C67" s="7" t="s">
        <v>172</v>
      </c>
      <c r="D67" s="7" t="s">
        <v>173</v>
      </c>
      <c r="E67" s="7"/>
      <c r="F67" s="8" t="s">
        <v>12</v>
      </c>
      <c r="G67" s="8" t="s">
        <v>13</v>
      </c>
      <c r="H67" s="8" t="s">
        <v>57</v>
      </c>
      <c r="I67" s="8" t="s">
        <v>156</v>
      </c>
      <c r="J67" s="8" t="s">
        <v>22</v>
      </c>
    </row>
    <row r="68" spans="1:10" ht="25">
      <c r="A68" s="5">
        <v>3</v>
      </c>
      <c r="B68" s="6">
        <v>44816</v>
      </c>
      <c r="C68" s="7" t="s">
        <v>174</v>
      </c>
      <c r="D68" s="7"/>
      <c r="E68" s="7"/>
      <c r="F68" s="8" t="s">
        <v>28</v>
      </c>
      <c r="G68" s="8" t="s">
        <v>19</v>
      </c>
      <c r="H68" s="8" t="s">
        <v>175</v>
      </c>
      <c r="J68" s="8" t="s">
        <v>22</v>
      </c>
    </row>
    <row r="69" spans="1:10" ht="25">
      <c r="A69" s="5">
        <v>6</v>
      </c>
      <c r="B69" s="6">
        <v>44816</v>
      </c>
      <c r="C69" s="7" t="s">
        <v>176</v>
      </c>
      <c r="D69" s="7"/>
      <c r="E69" s="7"/>
      <c r="F69" s="8" t="s">
        <v>28</v>
      </c>
      <c r="G69" s="8" t="s">
        <v>146</v>
      </c>
      <c r="H69" s="8" t="s">
        <v>147</v>
      </c>
      <c r="J69" s="8" t="s">
        <v>22</v>
      </c>
    </row>
    <row r="70" spans="1:10" ht="37.5">
      <c r="A70" s="5">
        <v>1</v>
      </c>
      <c r="B70" s="6">
        <v>44816</v>
      </c>
      <c r="C70" s="7" t="s">
        <v>177</v>
      </c>
      <c r="D70" s="7" t="s">
        <v>178</v>
      </c>
      <c r="E70" s="7"/>
      <c r="F70" s="8" t="s">
        <v>28</v>
      </c>
      <c r="G70" s="8" t="s">
        <v>13</v>
      </c>
      <c r="H70" s="8" t="s">
        <v>29</v>
      </c>
      <c r="I70" s="8" t="s">
        <v>106</v>
      </c>
      <c r="J70" s="8" t="s">
        <v>22</v>
      </c>
    </row>
    <row r="71" spans="1:10" ht="37.5">
      <c r="A71" s="5">
        <v>2</v>
      </c>
      <c r="B71" s="6">
        <v>44816</v>
      </c>
      <c r="C71" s="7" t="s">
        <v>179</v>
      </c>
      <c r="D71" s="7" t="s">
        <v>180</v>
      </c>
      <c r="E71" s="7"/>
      <c r="F71" s="8" t="s">
        <v>28</v>
      </c>
      <c r="G71" s="8" t="s">
        <v>13</v>
      </c>
      <c r="H71" s="8" t="s">
        <v>29</v>
      </c>
      <c r="I71" s="8" t="s">
        <v>106</v>
      </c>
      <c r="J71" s="8" t="s">
        <v>22</v>
      </c>
    </row>
    <row r="72" spans="1:10" ht="25">
      <c r="A72" s="5">
        <v>5</v>
      </c>
      <c r="B72" s="6">
        <v>44816</v>
      </c>
      <c r="C72" s="7" t="s">
        <v>181</v>
      </c>
      <c r="D72" s="7" t="s">
        <v>182</v>
      </c>
      <c r="E72" s="7"/>
      <c r="F72" s="8" t="s">
        <v>12</v>
      </c>
      <c r="G72" s="8" t="s">
        <v>13</v>
      </c>
      <c r="H72" s="8" t="s">
        <v>34</v>
      </c>
      <c r="I72" s="8" t="s">
        <v>35</v>
      </c>
      <c r="J72" s="8" t="s">
        <v>22</v>
      </c>
    </row>
    <row r="73" spans="1:10" ht="25">
      <c r="A73" s="5">
        <v>6</v>
      </c>
      <c r="B73" s="6">
        <v>44817</v>
      </c>
      <c r="C73" s="7" t="s">
        <v>183</v>
      </c>
      <c r="D73" s="7" t="s">
        <v>184</v>
      </c>
      <c r="E73" s="7"/>
      <c r="F73" s="8" t="s">
        <v>12</v>
      </c>
      <c r="G73" s="8" t="s">
        <v>81</v>
      </c>
      <c r="H73" s="8" t="s">
        <v>185</v>
      </c>
      <c r="J73" s="8" t="s">
        <v>22</v>
      </c>
    </row>
    <row r="74" spans="1:10" ht="12.5">
      <c r="A74" s="5">
        <v>3</v>
      </c>
      <c r="B74" s="6">
        <v>44817</v>
      </c>
      <c r="C74" s="7" t="s">
        <v>186</v>
      </c>
      <c r="D74" s="7"/>
      <c r="E74" s="7"/>
      <c r="F74" s="8" t="s">
        <v>12</v>
      </c>
      <c r="G74" s="8" t="s">
        <v>13</v>
      </c>
      <c r="H74" s="8" t="s">
        <v>57</v>
      </c>
      <c r="I74" s="8" t="s">
        <v>187</v>
      </c>
      <c r="J74" s="8" t="s">
        <v>22</v>
      </c>
    </row>
    <row r="75" spans="1:10" ht="25">
      <c r="A75" s="5">
        <v>5</v>
      </c>
      <c r="B75" s="6">
        <v>44817</v>
      </c>
      <c r="C75" s="7" t="s">
        <v>188</v>
      </c>
      <c r="D75" s="7" t="s">
        <v>189</v>
      </c>
      <c r="E75" s="7"/>
      <c r="F75" s="8" t="s">
        <v>12</v>
      </c>
      <c r="G75" s="8" t="s">
        <v>13</v>
      </c>
      <c r="H75" s="8" t="s">
        <v>57</v>
      </c>
      <c r="I75" s="8" t="s">
        <v>156</v>
      </c>
      <c r="J75" s="8" t="s">
        <v>22</v>
      </c>
    </row>
    <row r="76" spans="1:10" ht="25">
      <c r="A76" s="5">
        <v>4</v>
      </c>
      <c r="B76" s="6">
        <v>44817</v>
      </c>
      <c r="C76" s="7" t="s">
        <v>190</v>
      </c>
      <c r="D76" s="7" t="s">
        <v>191</v>
      </c>
      <c r="E76" s="7"/>
      <c r="F76" s="8" t="s">
        <v>28</v>
      </c>
      <c r="G76" s="8" t="s">
        <v>146</v>
      </c>
      <c r="H76" s="8" t="s">
        <v>147</v>
      </c>
      <c r="J76" s="8" t="s">
        <v>22</v>
      </c>
    </row>
    <row r="77" spans="1:10" ht="25">
      <c r="A77" s="5">
        <v>2</v>
      </c>
      <c r="B77" s="6">
        <v>44817</v>
      </c>
      <c r="C77" s="7" t="s">
        <v>192</v>
      </c>
      <c r="D77" s="7" t="s">
        <v>193</v>
      </c>
      <c r="E77" s="7"/>
      <c r="F77" s="8" t="s">
        <v>28</v>
      </c>
      <c r="G77" s="8" t="s">
        <v>13</v>
      </c>
      <c r="H77" s="8" t="s">
        <v>29</v>
      </c>
      <c r="I77" s="8" t="s">
        <v>30</v>
      </c>
      <c r="J77" s="8" t="s">
        <v>22</v>
      </c>
    </row>
    <row r="78" spans="1:10" ht="50">
      <c r="A78" s="5">
        <v>1</v>
      </c>
      <c r="B78" s="6">
        <v>44817</v>
      </c>
      <c r="C78" s="7" t="s">
        <v>194</v>
      </c>
      <c r="D78" s="7" t="s">
        <v>195</v>
      </c>
      <c r="E78" s="7" t="s">
        <v>196</v>
      </c>
      <c r="F78" s="8" t="s">
        <v>28</v>
      </c>
      <c r="G78" s="8" t="s">
        <v>13</v>
      </c>
      <c r="H78" s="8" t="s">
        <v>29</v>
      </c>
      <c r="I78" s="8" t="s">
        <v>106</v>
      </c>
      <c r="J78" s="8" t="s">
        <v>22</v>
      </c>
    </row>
    <row r="79" spans="1:10" ht="12.5">
      <c r="A79" s="5">
        <v>5</v>
      </c>
      <c r="B79" s="6">
        <v>44818</v>
      </c>
      <c r="C79" s="7" t="s">
        <v>197</v>
      </c>
      <c r="D79" s="7"/>
      <c r="E79" s="7"/>
      <c r="F79" s="8" t="s">
        <v>12</v>
      </c>
      <c r="G79" s="8" t="s">
        <v>13</v>
      </c>
      <c r="H79" s="8" t="s">
        <v>76</v>
      </c>
      <c r="J79" s="8" t="s">
        <v>15</v>
      </c>
    </row>
    <row r="80" spans="1:10" ht="25">
      <c r="A80" s="5">
        <v>1</v>
      </c>
      <c r="B80" s="6">
        <v>44818</v>
      </c>
      <c r="C80" s="7" t="s">
        <v>198</v>
      </c>
      <c r="D80" s="7" t="s">
        <v>199</v>
      </c>
      <c r="E80" s="7"/>
      <c r="F80" s="8" t="s">
        <v>12</v>
      </c>
      <c r="G80" s="8" t="s">
        <v>13</v>
      </c>
      <c r="H80" s="8" t="s">
        <v>57</v>
      </c>
      <c r="I80" s="8" t="s">
        <v>58</v>
      </c>
      <c r="J80" s="8" t="s">
        <v>22</v>
      </c>
    </row>
    <row r="81" spans="1:10" ht="12.5">
      <c r="A81" s="5">
        <v>3</v>
      </c>
      <c r="B81" s="6">
        <v>44818</v>
      </c>
      <c r="C81" s="7" t="s">
        <v>200</v>
      </c>
      <c r="D81" s="7"/>
      <c r="E81" s="7"/>
      <c r="F81" s="8" t="s">
        <v>12</v>
      </c>
      <c r="G81" s="8" t="s">
        <v>13</v>
      </c>
      <c r="H81" s="8" t="s">
        <v>201</v>
      </c>
      <c r="I81" s="8" t="s">
        <v>202</v>
      </c>
      <c r="J81" s="8" t="s">
        <v>22</v>
      </c>
    </row>
    <row r="82" spans="1:10" ht="25">
      <c r="A82" s="5">
        <v>2</v>
      </c>
      <c r="B82" s="6">
        <v>44818</v>
      </c>
      <c r="C82" s="7" t="s">
        <v>203</v>
      </c>
      <c r="D82" s="7" t="s">
        <v>204</v>
      </c>
      <c r="E82" s="7"/>
      <c r="F82" s="8" t="s">
        <v>12</v>
      </c>
      <c r="G82" s="8" t="s">
        <v>13</v>
      </c>
      <c r="H82" s="8" t="s">
        <v>205</v>
      </c>
      <c r="I82" s="8" t="s">
        <v>206</v>
      </c>
      <c r="J82" s="8" t="s">
        <v>22</v>
      </c>
    </row>
    <row r="83" spans="1:10" ht="25.5">
      <c r="A83" s="5">
        <v>6</v>
      </c>
      <c r="B83" s="6">
        <v>44818</v>
      </c>
      <c r="C83" s="7" t="s">
        <v>207</v>
      </c>
      <c r="D83" s="7"/>
      <c r="E83" s="7"/>
      <c r="F83" s="8" t="s">
        <v>12</v>
      </c>
      <c r="G83" s="8" t="s">
        <v>146</v>
      </c>
      <c r="H83" s="8" t="s">
        <v>148</v>
      </c>
      <c r="I83" s="16" t="s">
        <v>208</v>
      </c>
      <c r="J83" s="8" t="s">
        <v>22</v>
      </c>
    </row>
    <row r="84" spans="1:10" ht="25">
      <c r="A84" s="5">
        <v>4</v>
      </c>
      <c r="B84" s="6">
        <v>44818</v>
      </c>
      <c r="C84" s="7" t="s">
        <v>209</v>
      </c>
      <c r="D84" s="7"/>
      <c r="E84" s="7"/>
      <c r="F84" s="8" t="s">
        <v>28</v>
      </c>
      <c r="G84" s="8" t="s">
        <v>13</v>
      </c>
      <c r="H84" s="8" t="s">
        <v>29</v>
      </c>
      <c r="I84" s="8" t="s">
        <v>106</v>
      </c>
      <c r="J84" s="8" t="s">
        <v>22</v>
      </c>
    </row>
    <row r="85" spans="1:10" ht="25">
      <c r="A85" s="5">
        <v>6</v>
      </c>
      <c r="B85" s="6">
        <v>44819</v>
      </c>
      <c r="C85" s="7" t="s">
        <v>210</v>
      </c>
      <c r="D85" s="7" t="s">
        <v>211</v>
      </c>
      <c r="E85" s="7"/>
      <c r="F85" s="8" t="s">
        <v>12</v>
      </c>
      <c r="G85" s="8" t="s">
        <v>13</v>
      </c>
      <c r="H85" s="8" t="s">
        <v>78</v>
      </c>
      <c r="I85" s="8" t="s">
        <v>212</v>
      </c>
      <c r="J85" s="8" t="s">
        <v>22</v>
      </c>
    </row>
    <row r="86" spans="1:10" ht="25">
      <c r="A86" s="5">
        <v>2</v>
      </c>
      <c r="B86" s="6">
        <v>44819</v>
      </c>
      <c r="C86" s="7" t="s">
        <v>213</v>
      </c>
      <c r="D86" s="7"/>
      <c r="E86" s="7"/>
      <c r="F86" s="8" t="s">
        <v>12</v>
      </c>
      <c r="G86" s="8" t="s">
        <v>13</v>
      </c>
      <c r="H86" s="8" t="s">
        <v>57</v>
      </c>
      <c r="I86" s="8" t="s">
        <v>214</v>
      </c>
      <c r="J86" s="8" t="s">
        <v>22</v>
      </c>
    </row>
    <row r="87" spans="1:10" ht="25">
      <c r="A87" s="5">
        <v>3</v>
      </c>
      <c r="B87" s="6">
        <v>44819</v>
      </c>
      <c r="C87" s="7" t="s">
        <v>215</v>
      </c>
      <c r="D87" s="7"/>
      <c r="E87" s="7"/>
      <c r="F87" s="8" t="s">
        <v>28</v>
      </c>
      <c r="G87" s="8" t="s">
        <v>61</v>
      </c>
      <c r="H87" s="8" t="s">
        <v>216</v>
      </c>
      <c r="J87" s="8" t="s">
        <v>22</v>
      </c>
    </row>
    <row r="88" spans="1:10" ht="25">
      <c r="A88" s="5">
        <v>5</v>
      </c>
      <c r="B88" s="6">
        <v>44819</v>
      </c>
      <c r="C88" s="7" t="s">
        <v>217</v>
      </c>
      <c r="D88" s="7"/>
      <c r="E88" s="7"/>
      <c r="F88" s="8" t="s">
        <v>12</v>
      </c>
      <c r="G88" s="8" t="s">
        <v>13</v>
      </c>
      <c r="H88" s="8" t="s">
        <v>218</v>
      </c>
      <c r="J88" s="8" t="s">
        <v>22</v>
      </c>
    </row>
    <row r="89" spans="1:10" ht="25">
      <c r="A89" s="5">
        <v>4</v>
      </c>
      <c r="B89" s="6">
        <v>44819</v>
      </c>
      <c r="C89" s="7" t="s">
        <v>219</v>
      </c>
      <c r="D89" s="7" t="s">
        <v>220</v>
      </c>
      <c r="E89" s="7"/>
      <c r="F89" s="8" t="s">
        <v>28</v>
      </c>
      <c r="G89" s="8" t="s">
        <v>13</v>
      </c>
      <c r="H89" s="8" t="s">
        <v>29</v>
      </c>
      <c r="I89" s="8" t="s">
        <v>30</v>
      </c>
      <c r="J89" s="8" t="s">
        <v>22</v>
      </c>
    </row>
    <row r="90" spans="1:10" ht="37.5">
      <c r="A90" s="5">
        <v>1</v>
      </c>
      <c r="B90" s="6">
        <v>44819</v>
      </c>
      <c r="C90" s="7" t="s">
        <v>221</v>
      </c>
      <c r="D90" s="7" t="s">
        <v>222</v>
      </c>
      <c r="E90" s="7" t="s">
        <v>223</v>
      </c>
      <c r="F90" s="8" t="s">
        <v>28</v>
      </c>
      <c r="G90" s="8" t="s">
        <v>13</v>
      </c>
      <c r="H90" s="8" t="s">
        <v>29</v>
      </c>
      <c r="I90" s="8" t="s">
        <v>106</v>
      </c>
      <c r="J90" s="8" t="s">
        <v>22</v>
      </c>
    </row>
    <row r="91" spans="1:10" ht="12.5">
      <c r="A91" s="5">
        <v>3</v>
      </c>
      <c r="B91" s="6">
        <v>44820</v>
      </c>
      <c r="C91" s="7" t="s">
        <v>224</v>
      </c>
      <c r="D91" s="7"/>
      <c r="E91" s="7"/>
      <c r="F91" s="8" t="s">
        <v>12</v>
      </c>
      <c r="G91" s="8" t="s">
        <v>13</v>
      </c>
      <c r="H91" s="8" t="s">
        <v>14</v>
      </c>
      <c r="J91" s="8" t="s">
        <v>225</v>
      </c>
    </row>
    <row r="92" spans="1:10" ht="25">
      <c r="A92" s="5">
        <v>6</v>
      </c>
      <c r="B92" s="6">
        <v>44820</v>
      </c>
      <c r="C92" s="7" t="s">
        <v>226</v>
      </c>
      <c r="D92" s="7" t="s">
        <v>227</v>
      </c>
      <c r="E92" s="7"/>
      <c r="F92" s="8" t="s">
        <v>12</v>
      </c>
      <c r="G92" s="8" t="s">
        <v>13</v>
      </c>
      <c r="H92" s="8" t="s">
        <v>228</v>
      </c>
      <c r="J92" s="8" t="s">
        <v>22</v>
      </c>
    </row>
    <row r="93" spans="1:10" ht="25">
      <c r="A93" s="5">
        <v>5</v>
      </c>
      <c r="B93" s="6">
        <v>44820</v>
      </c>
      <c r="C93" s="7" t="s">
        <v>229</v>
      </c>
      <c r="D93" s="7"/>
      <c r="E93" s="7"/>
      <c r="F93" s="8" t="s">
        <v>12</v>
      </c>
      <c r="G93" s="8" t="s">
        <v>66</v>
      </c>
      <c r="H93" s="8" t="s">
        <v>230</v>
      </c>
      <c r="J93" s="8" t="s">
        <v>22</v>
      </c>
    </row>
    <row r="94" spans="1:10" ht="25">
      <c r="A94" s="5">
        <v>4</v>
      </c>
      <c r="B94" s="6">
        <v>44820</v>
      </c>
      <c r="C94" s="7" t="s">
        <v>231</v>
      </c>
      <c r="D94" s="7" t="s">
        <v>232</v>
      </c>
      <c r="E94" s="7"/>
      <c r="F94" s="8" t="s">
        <v>12</v>
      </c>
      <c r="G94" s="8" t="s">
        <v>13</v>
      </c>
      <c r="H94" s="8" t="s">
        <v>103</v>
      </c>
      <c r="I94" s="8" t="s">
        <v>233</v>
      </c>
      <c r="J94" s="8" t="s">
        <v>22</v>
      </c>
    </row>
    <row r="95" spans="1:10" ht="50">
      <c r="A95" s="5">
        <v>1</v>
      </c>
      <c r="B95" s="6">
        <v>44820</v>
      </c>
      <c r="C95" s="7" t="s">
        <v>234</v>
      </c>
      <c r="D95" s="7" t="s">
        <v>235</v>
      </c>
      <c r="E95" s="7" t="s">
        <v>236</v>
      </c>
      <c r="F95" s="8" t="s">
        <v>28</v>
      </c>
      <c r="G95" s="8" t="s">
        <v>13</v>
      </c>
      <c r="H95" s="8" t="s">
        <v>29</v>
      </c>
      <c r="I95" s="8" t="s">
        <v>49</v>
      </c>
      <c r="J95" s="8" t="s">
        <v>22</v>
      </c>
    </row>
    <row r="96" spans="1:10" ht="12.5">
      <c r="A96" s="5">
        <v>2</v>
      </c>
      <c r="B96" s="6">
        <v>44820</v>
      </c>
      <c r="C96" s="7" t="s">
        <v>237</v>
      </c>
      <c r="D96" s="7" t="s">
        <v>238</v>
      </c>
      <c r="E96" s="7"/>
      <c r="F96" s="8" t="s">
        <v>12</v>
      </c>
      <c r="G96" s="8" t="s">
        <v>13</v>
      </c>
      <c r="H96" s="8" t="s">
        <v>34</v>
      </c>
      <c r="I96" s="8" t="s">
        <v>35</v>
      </c>
      <c r="J96" s="8" t="s">
        <v>22</v>
      </c>
    </row>
    <row r="97" spans="1:10" ht="25">
      <c r="A97" s="5">
        <v>5</v>
      </c>
      <c r="B97" s="6">
        <v>44821</v>
      </c>
      <c r="C97" s="7" t="s">
        <v>239</v>
      </c>
      <c r="D97" s="7"/>
      <c r="E97" s="7"/>
      <c r="F97" s="8" t="s">
        <v>12</v>
      </c>
      <c r="G97" s="8" t="s">
        <v>13</v>
      </c>
      <c r="H97" s="8" t="s">
        <v>14</v>
      </c>
      <c r="J97" s="8" t="s">
        <v>225</v>
      </c>
    </row>
    <row r="98" spans="1:10" ht="25">
      <c r="A98" s="5">
        <v>2</v>
      </c>
      <c r="B98" s="6">
        <v>44821</v>
      </c>
      <c r="C98" s="7" t="s">
        <v>240</v>
      </c>
      <c r="D98" s="7" t="s">
        <v>241</v>
      </c>
      <c r="E98" s="7"/>
      <c r="F98" s="8" t="s">
        <v>12</v>
      </c>
      <c r="G98" s="8" t="s">
        <v>81</v>
      </c>
      <c r="H98" s="8" t="s">
        <v>57</v>
      </c>
      <c r="I98" s="8" t="s">
        <v>242</v>
      </c>
      <c r="J98" s="8" t="s">
        <v>22</v>
      </c>
    </row>
    <row r="99" spans="1:10" ht="12.5">
      <c r="A99" s="5">
        <v>3</v>
      </c>
      <c r="B99" s="6">
        <v>44821</v>
      </c>
      <c r="C99" s="7" t="s">
        <v>243</v>
      </c>
      <c r="D99" s="7"/>
      <c r="E99" s="7"/>
      <c r="F99" s="8" t="s">
        <v>12</v>
      </c>
      <c r="G99" s="8" t="s">
        <v>214</v>
      </c>
      <c r="H99" s="8" t="s">
        <v>57</v>
      </c>
      <c r="I99" s="8" t="s">
        <v>214</v>
      </c>
      <c r="J99" s="8" t="s">
        <v>22</v>
      </c>
    </row>
    <row r="100" spans="1:10" ht="25">
      <c r="A100" s="5">
        <v>6</v>
      </c>
      <c r="B100" s="6">
        <v>44821</v>
      </c>
      <c r="C100" s="7" t="s">
        <v>244</v>
      </c>
      <c r="D100" s="7"/>
      <c r="E100" s="7"/>
      <c r="F100" s="8" t="s">
        <v>12</v>
      </c>
      <c r="G100" s="8" t="s">
        <v>13</v>
      </c>
      <c r="H100" s="8" t="s">
        <v>245</v>
      </c>
      <c r="J100" s="8" t="s">
        <v>22</v>
      </c>
    </row>
    <row r="101" spans="1:10" ht="25">
      <c r="A101" s="5">
        <v>4</v>
      </c>
      <c r="B101" s="6">
        <v>44821</v>
      </c>
      <c r="C101" s="7" t="s">
        <v>246</v>
      </c>
      <c r="D101" s="7" t="s">
        <v>247</v>
      </c>
      <c r="E101" s="7"/>
      <c r="F101" s="8" t="s">
        <v>28</v>
      </c>
      <c r="G101" s="8" t="s">
        <v>13</v>
      </c>
      <c r="H101" s="8" t="s">
        <v>29</v>
      </c>
      <c r="I101" s="8" t="s">
        <v>106</v>
      </c>
      <c r="J101" s="8" t="s">
        <v>22</v>
      </c>
    </row>
    <row r="102" spans="1:10" ht="37.5">
      <c r="A102" s="5">
        <v>1</v>
      </c>
      <c r="B102" s="6">
        <v>44821</v>
      </c>
      <c r="C102" s="7" t="s">
        <v>248</v>
      </c>
      <c r="D102" s="7" t="s">
        <v>249</v>
      </c>
      <c r="E102" s="7" t="s">
        <v>250</v>
      </c>
      <c r="F102" s="8" t="s">
        <v>28</v>
      </c>
      <c r="G102" s="8" t="s">
        <v>13</v>
      </c>
      <c r="H102" s="8" t="s">
        <v>29</v>
      </c>
      <c r="I102" s="8" t="s">
        <v>49</v>
      </c>
      <c r="J102" s="8" t="s">
        <v>22</v>
      </c>
    </row>
    <row r="103" spans="1:10" ht="25">
      <c r="A103" s="5">
        <v>4</v>
      </c>
      <c r="B103" s="6">
        <v>44822</v>
      </c>
      <c r="C103" s="7" t="s">
        <v>251</v>
      </c>
      <c r="D103" s="7"/>
      <c r="E103" s="7"/>
      <c r="F103" s="8" t="s">
        <v>12</v>
      </c>
      <c r="G103" s="8" t="s">
        <v>13</v>
      </c>
      <c r="H103" s="8" t="s">
        <v>14</v>
      </c>
      <c r="J103" s="8" t="s">
        <v>225</v>
      </c>
    </row>
    <row r="104" spans="1:10" ht="25">
      <c r="A104" s="5">
        <v>6</v>
      </c>
      <c r="B104" s="6">
        <v>44822</v>
      </c>
      <c r="C104" s="7" t="s">
        <v>252</v>
      </c>
      <c r="D104" s="7"/>
      <c r="E104" s="7"/>
      <c r="F104" s="8" t="s">
        <v>12</v>
      </c>
      <c r="G104" s="8" t="s">
        <v>19</v>
      </c>
      <c r="H104" s="8" t="s">
        <v>20</v>
      </c>
      <c r="I104" s="8" t="s">
        <v>253</v>
      </c>
      <c r="J104" s="8" t="s">
        <v>22</v>
      </c>
    </row>
    <row r="105" spans="1:10" ht="26">
      <c r="A105" s="5">
        <v>3</v>
      </c>
      <c r="B105" s="6">
        <v>44822</v>
      </c>
      <c r="C105" s="7" t="s">
        <v>254</v>
      </c>
      <c r="D105" s="17" t="s">
        <v>255</v>
      </c>
      <c r="E105" s="7"/>
      <c r="F105" s="8" t="s">
        <v>12</v>
      </c>
      <c r="G105" s="8" t="s">
        <v>13</v>
      </c>
      <c r="H105" s="8" t="s">
        <v>47</v>
      </c>
      <c r="I105" s="8" t="s">
        <v>256</v>
      </c>
      <c r="J105" s="8" t="s">
        <v>22</v>
      </c>
    </row>
    <row r="106" spans="1:10" ht="25">
      <c r="A106" s="5">
        <v>5</v>
      </c>
      <c r="B106" s="6">
        <v>44822</v>
      </c>
      <c r="C106" s="7" t="s">
        <v>257</v>
      </c>
      <c r="D106" s="7"/>
      <c r="E106" s="7"/>
      <c r="F106" s="8" t="s">
        <v>12</v>
      </c>
      <c r="G106" s="8" t="s">
        <v>214</v>
      </c>
      <c r="H106" s="8" t="s">
        <v>57</v>
      </c>
      <c r="I106" s="8" t="s">
        <v>214</v>
      </c>
      <c r="J106" s="8" t="s">
        <v>22</v>
      </c>
    </row>
    <row r="107" spans="1:10" ht="50">
      <c r="A107" s="5">
        <v>1</v>
      </c>
      <c r="B107" s="6">
        <v>44822</v>
      </c>
      <c r="C107" s="7" t="s">
        <v>258</v>
      </c>
      <c r="D107" s="7" t="s">
        <v>259</v>
      </c>
      <c r="E107" s="7" t="s">
        <v>260</v>
      </c>
      <c r="F107" s="8" t="s">
        <v>12</v>
      </c>
      <c r="G107" s="8" t="s">
        <v>13</v>
      </c>
      <c r="H107" s="8" t="s">
        <v>29</v>
      </c>
      <c r="I107" s="8" t="s">
        <v>96</v>
      </c>
      <c r="J107" s="8" t="s">
        <v>22</v>
      </c>
    </row>
    <row r="108" spans="1:10" ht="12.5">
      <c r="A108" s="5">
        <v>2</v>
      </c>
      <c r="B108" s="6">
        <v>44822</v>
      </c>
      <c r="C108" s="7" t="s">
        <v>261</v>
      </c>
      <c r="D108" s="7" t="s">
        <v>262</v>
      </c>
      <c r="E108" s="7"/>
      <c r="F108" s="8" t="s">
        <v>28</v>
      </c>
      <c r="G108" s="8" t="s">
        <v>13</v>
      </c>
      <c r="H108" s="8" t="s">
        <v>29</v>
      </c>
      <c r="I108" s="8" t="s">
        <v>106</v>
      </c>
      <c r="J108" s="8" t="s">
        <v>22</v>
      </c>
    </row>
    <row r="109" spans="1:10" ht="25">
      <c r="A109" s="5">
        <v>3</v>
      </c>
      <c r="B109" s="6">
        <v>44823</v>
      </c>
      <c r="C109" s="7" t="s">
        <v>263</v>
      </c>
      <c r="D109" s="7"/>
      <c r="E109" s="7"/>
      <c r="F109" s="8" t="s">
        <v>12</v>
      </c>
      <c r="G109" s="8" t="s">
        <v>13</v>
      </c>
      <c r="H109" s="8" t="s">
        <v>47</v>
      </c>
      <c r="I109" s="8" t="s">
        <v>256</v>
      </c>
      <c r="J109" s="8" t="s">
        <v>22</v>
      </c>
    </row>
    <row r="110" spans="1:10" ht="25">
      <c r="A110" s="5">
        <v>6</v>
      </c>
      <c r="B110" s="6">
        <v>44823</v>
      </c>
      <c r="C110" s="7" t="s">
        <v>264</v>
      </c>
      <c r="D110" s="7" t="s">
        <v>265</v>
      </c>
      <c r="E110" s="7"/>
      <c r="F110" s="8" t="s">
        <v>12</v>
      </c>
      <c r="G110" s="8" t="s">
        <v>13</v>
      </c>
      <c r="H110" s="8" t="s">
        <v>103</v>
      </c>
      <c r="I110" s="8" t="s">
        <v>233</v>
      </c>
      <c r="J110" s="8" t="s">
        <v>22</v>
      </c>
    </row>
    <row r="111" spans="1:10" ht="25">
      <c r="A111" s="5">
        <v>4</v>
      </c>
      <c r="B111" s="6">
        <v>44823</v>
      </c>
      <c r="C111" s="7" t="s">
        <v>266</v>
      </c>
      <c r="D111" s="7"/>
      <c r="E111" s="7"/>
      <c r="F111" s="8" t="s">
        <v>28</v>
      </c>
      <c r="G111" s="8" t="s">
        <v>146</v>
      </c>
      <c r="H111" s="8" t="s">
        <v>147</v>
      </c>
      <c r="J111" s="8" t="s">
        <v>22</v>
      </c>
    </row>
    <row r="112" spans="1:10" ht="25">
      <c r="A112" s="5">
        <v>2</v>
      </c>
      <c r="B112" s="6">
        <v>44823</v>
      </c>
      <c r="C112" s="7" t="s">
        <v>267</v>
      </c>
      <c r="D112" s="7" t="s">
        <v>268</v>
      </c>
      <c r="E112" s="7"/>
      <c r="F112" s="8" t="s">
        <v>28</v>
      </c>
      <c r="G112" s="8" t="s">
        <v>13</v>
      </c>
      <c r="H112" s="8" t="s">
        <v>29</v>
      </c>
      <c r="I112" s="8" t="s">
        <v>106</v>
      </c>
      <c r="J112" s="8" t="s">
        <v>22</v>
      </c>
    </row>
    <row r="113" spans="1:10" ht="25">
      <c r="A113" s="5">
        <v>1</v>
      </c>
      <c r="B113" s="6">
        <v>44823</v>
      </c>
      <c r="C113" s="7" t="s">
        <v>269</v>
      </c>
      <c r="D113" s="7" t="s">
        <v>270</v>
      </c>
      <c r="E113" s="7"/>
      <c r="F113" s="8" t="s">
        <v>12</v>
      </c>
      <c r="G113" s="8" t="s">
        <v>13</v>
      </c>
      <c r="H113" s="8" t="s">
        <v>271</v>
      </c>
      <c r="J113" s="8" t="s">
        <v>22</v>
      </c>
    </row>
    <row r="114" spans="1:10" ht="25">
      <c r="A114" s="5">
        <v>5</v>
      </c>
      <c r="B114" s="6">
        <v>44823</v>
      </c>
      <c r="C114" s="7" t="s">
        <v>272</v>
      </c>
      <c r="D114" s="7"/>
      <c r="E114" s="7"/>
      <c r="F114" s="8" t="s">
        <v>12</v>
      </c>
      <c r="G114" s="8" t="s">
        <v>13</v>
      </c>
      <c r="H114" s="8" t="s">
        <v>34</v>
      </c>
      <c r="I114" s="8" t="s">
        <v>35</v>
      </c>
      <c r="J114" s="8" t="s">
        <v>22</v>
      </c>
    </row>
    <row r="115" spans="1:10" ht="25">
      <c r="A115" s="5">
        <v>3</v>
      </c>
      <c r="B115" s="6">
        <v>44824</v>
      </c>
      <c r="C115" s="7" t="s">
        <v>273</v>
      </c>
      <c r="D115" s="7"/>
      <c r="E115" s="7"/>
      <c r="F115" s="8" t="s">
        <v>12</v>
      </c>
      <c r="G115" s="8" t="s">
        <v>214</v>
      </c>
      <c r="H115" s="8" t="s">
        <v>57</v>
      </c>
      <c r="I115" s="8" t="s">
        <v>214</v>
      </c>
      <c r="J115" s="8" t="s">
        <v>22</v>
      </c>
    </row>
    <row r="116" spans="1:10" ht="25">
      <c r="A116" s="5">
        <v>6</v>
      </c>
      <c r="B116" s="6">
        <v>44824</v>
      </c>
      <c r="C116" s="7" t="s">
        <v>274</v>
      </c>
      <c r="D116" s="7"/>
      <c r="E116" s="7"/>
      <c r="F116" s="8" t="s">
        <v>12</v>
      </c>
      <c r="G116" s="8" t="s">
        <v>13</v>
      </c>
      <c r="H116" s="8" t="s">
        <v>57</v>
      </c>
      <c r="I116" s="8" t="s">
        <v>58</v>
      </c>
      <c r="J116" s="8" t="s">
        <v>15</v>
      </c>
    </row>
    <row r="117" spans="1:10" ht="25">
      <c r="A117" s="5">
        <v>4</v>
      </c>
      <c r="B117" s="6">
        <v>44824</v>
      </c>
      <c r="C117" s="7" t="s">
        <v>275</v>
      </c>
      <c r="D117" s="7"/>
      <c r="E117" s="7"/>
      <c r="F117" s="8" t="s">
        <v>12</v>
      </c>
      <c r="G117" s="8" t="s">
        <v>81</v>
      </c>
      <c r="H117" s="8" t="s">
        <v>82</v>
      </c>
      <c r="I117" s="8" t="s">
        <v>83</v>
      </c>
      <c r="J117" s="8" t="s">
        <v>22</v>
      </c>
    </row>
    <row r="118" spans="1:10" ht="25">
      <c r="A118" s="5">
        <v>5</v>
      </c>
      <c r="B118" s="6">
        <v>44824</v>
      </c>
      <c r="C118" s="7" t="s">
        <v>276</v>
      </c>
      <c r="D118" s="7" t="s">
        <v>277</v>
      </c>
      <c r="E118" s="7"/>
      <c r="F118" s="8" t="s">
        <v>12</v>
      </c>
      <c r="G118" s="8" t="s">
        <v>61</v>
      </c>
      <c r="H118" s="8" t="s">
        <v>278</v>
      </c>
      <c r="J118" s="8" t="s">
        <v>22</v>
      </c>
    </row>
    <row r="119" spans="1:10" ht="25">
      <c r="A119" s="5">
        <v>2</v>
      </c>
      <c r="B119" s="6">
        <v>44824</v>
      </c>
      <c r="C119" s="7" t="s">
        <v>279</v>
      </c>
      <c r="D119" s="7" t="s">
        <v>280</v>
      </c>
      <c r="E119" s="7"/>
      <c r="F119" s="8" t="s">
        <v>28</v>
      </c>
      <c r="G119" s="8" t="s">
        <v>146</v>
      </c>
      <c r="H119" s="8" t="s">
        <v>147</v>
      </c>
      <c r="J119" s="8" t="s">
        <v>22</v>
      </c>
    </row>
    <row r="120" spans="1:10" ht="50">
      <c r="A120" s="5">
        <v>1</v>
      </c>
      <c r="B120" s="6">
        <v>44824</v>
      </c>
      <c r="C120" s="7" t="s">
        <v>281</v>
      </c>
      <c r="D120" s="7" t="s">
        <v>282</v>
      </c>
      <c r="E120" s="7" t="s">
        <v>283</v>
      </c>
      <c r="F120" s="8" t="s">
        <v>28</v>
      </c>
      <c r="G120" s="8" t="s">
        <v>13</v>
      </c>
      <c r="H120" s="8" t="s">
        <v>29</v>
      </c>
      <c r="I120" s="8" t="s">
        <v>106</v>
      </c>
      <c r="J120" s="8" t="s">
        <v>22</v>
      </c>
    </row>
    <row r="121" spans="1:10" ht="25">
      <c r="A121" s="5">
        <v>4</v>
      </c>
      <c r="B121" s="6">
        <v>44825</v>
      </c>
      <c r="C121" s="7" t="s">
        <v>284</v>
      </c>
      <c r="D121" s="7" t="s">
        <v>285</v>
      </c>
      <c r="E121" s="7"/>
      <c r="F121" s="8" t="s">
        <v>12</v>
      </c>
      <c r="G121" s="8" t="s">
        <v>13</v>
      </c>
      <c r="H121" s="8" t="s">
        <v>20</v>
      </c>
      <c r="I121" s="8" t="s">
        <v>286</v>
      </c>
      <c r="J121" s="8" t="s">
        <v>22</v>
      </c>
    </row>
    <row r="122" spans="1:10" ht="12.5">
      <c r="A122" s="5">
        <v>3</v>
      </c>
      <c r="B122" s="6">
        <v>44825</v>
      </c>
      <c r="C122" s="7" t="s">
        <v>287</v>
      </c>
      <c r="D122" s="7"/>
      <c r="E122" s="7"/>
      <c r="F122" s="8" t="s">
        <v>12</v>
      </c>
      <c r="G122" s="8" t="s">
        <v>13</v>
      </c>
      <c r="H122" s="8" t="s">
        <v>20</v>
      </c>
      <c r="I122" s="8" t="s">
        <v>288</v>
      </c>
      <c r="J122" s="8" t="s">
        <v>22</v>
      </c>
    </row>
    <row r="123" spans="1:10" ht="25">
      <c r="A123" s="5">
        <v>5</v>
      </c>
      <c r="B123" s="6">
        <v>44825</v>
      </c>
      <c r="C123" s="7" t="s">
        <v>289</v>
      </c>
      <c r="D123" s="7" t="s">
        <v>290</v>
      </c>
      <c r="E123" s="7"/>
      <c r="F123" s="8" t="s">
        <v>12</v>
      </c>
      <c r="G123" s="8" t="s">
        <v>13</v>
      </c>
      <c r="H123" s="8" t="s">
        <v>78</v>
      </c>
      <c r="I123" s="8" t="s">
        <v>291</v>
      </c>
      <c r="J123" s="8" t="s">
        <v>32</v>
      </c>
    </row>
    <row r="124" spans="1:10" ht="12.5">
      <c r="A124" s="5">
        <v>2</v>
      </c>
      <c r="B124" s="6">
        <v>44825</v>
      </c>
      <c r="C124" s="7" t="s">
        <v>292</v>
      </c>
      <c r="D124" s="7" t="s">
        <v>293</v>
      </c>
      <c r="E124" s="7"/>
      <c r="F124" s="8" t="s">
        <v>12</v>
      </c>
      <c r="G124" s="8" t="s">
        <v>13</v>
      </c>
      <c r="H124" s="8" t="s">
        <v>29</v>
      </c>
      <c r="I124" s="8" t="s">
        <v>49</v>
      </c>
      <c r="J124" s="8" t="s">
        <v>22</v>
      </c>
    </row>
    <row r="125" spans="1:10" ht="50">
      <c r="A125" s="5">
        <v>1</v>
      </c>
      <c r="B125" s="6">
        <v>44825</v>
      </c>
      <c r="C125" s="7" t="s">
        <v>294</v>
      </c>
      <c r="D125" s="7" t="s">
        <v>295</v>
      </c>
      <c r="E125" s="7" t="s">
        <v>296</v>
      </c>
      <c r="F125" s="8" t="s">
        <v>28</v>
      </c>
      <c r="G125" s="8" t="s">
        <v>13</v>
      </c>
      <c r="H125" s="8" t="s">
        <v>29</v>
      </c>
      <c r="I125" s="8" t="s">
        <v>30</v>
      </c>
      <c r="J125" s="8" t="s">
        <v>22</v>
      </c>
    </row>
    <row r="126" spans="1:10" ht="25">
      <c r="A126" s="5">
        <v>6</v>
      </c>
      <c r="B126" s="6">
        <v>44825</v>
      </c>
      <c r="C126" s="7" t="s">
        <v>297</v>
      </c>
      <c r="D126" s="9" t="s">
        <v>298</v>
      </c>
      <c r="E126" s="7"/>
      <c r="F126" s="8" t="s">
        <v>12</v>
      </c>
      <c r="G126" s="8" t="s">
        <v>13</v>
      </c>
      <c r="H126" s="8" t="s">
        <v>34</v>
      </c>
      <c r="I126" s="8" t="s">
        <v>35</v>
      </c>
      <c r="J126" s="8" t="s">
        <v>22</v>
      </c>
    </row>
    <row r="127" spans="1:10" ht="25">
      <c r="A127" s="5">
        <v>5</v>
      </c>
      <c r="B127" s="6">
        <v>44826</v>
      </c>
      <c r="C127" s="7" t="s">
        <v>299</v>
      </c>
      <c r="D127" s="7"/>
      <c r="E127" s="7"/>
      <c r="F127" s="8" t="s">
        <v>12</v>
      </c>
      <c r="G127" s="8" t="s">
        <v>19</v>
      </c>
      <c r="H127" s="8" t="s">
        <v>42</v>
      </c>
      <c r="I127" s="8" t="s">
        <v>43</v>
      </c>
      <c r="J127" s="8" t="s">
        <v>22</v>
      </c>
    </row>
    <row r="128" spans="1:10" ht="25">
      <c r="A128" s="5">
        <v>6</v>
      </c>
      <c r="B128" s="6">
        <v>44826</v>
      </c>
      <c r="C128" s="7" t="s">
        <v>300</v>
      </c>
      <c r="D128" s="7" t="s">
        <v>301</v>
      </c>
      <c r="E128" s="7"/>
      <c r="F128" s="8" t="s">
        <v>12</v>
      </c>
      <c r="G128" s="8" t="s">
        <v>13</v>
      </c>
      <c r="H128" s="8" t="s">
        <v>57</v>
      </c>
      <c r="I128" s="8" t="s">
        <v>58</v>
      </c>
      <c r="J128" s="8" t="s">
        <v>22</v>
      </c>
    </row>
    <row r="129" spans="1:10" ht="25">
      <c r="A129" s="5">
        <v>3</v>
      </c>
      <c r="B129" s="6">
        <v>44826</v>
      </c>
      <c r="C129" s="7" t="s">
        <v>302</v>
      </c>
      <c r="D129" s="7" t="s">
        <v>303</v>
      </c>
      <c r="E129" s="7"/>
      <c r="F129" s="8" t="s">
        <v>28</v>
      </c>
      <c r="G129" s="8" t="s">
        <v>13</v>
      </c>
      <c r="H129" s="8" t="s">
        <v>29</v>
      </c>
      <c r="I129" s="8" t="s">
        <v>30</v>
      </c>
      <c r="J129" s="8" t="s">
        <v>22</v>
      </c>
    </row>
    <row r="130" spans="1:10" ht="25">
      <c r="A130" s="5">
        <v>4</v>
      </c>
      <c r="B130" s="6">
        <v>44826</v>
      </c>
      <c r="C130" s="7" t="s">
        <v>302</v>
      </c>
      <c r="D130" s="7" t="s">
        <v>304</v>
      </c>
      <c r="E130" s="7"/>
      <c r="F130" s="8" t="s">
        <v>28</v>
      </c>
      <c r="G130" s="8" t="s">
        <v>13</v>
      </c>
      <c r="H130" s="8" t="s">
        <v>29</v>
      </c>
      <c r="I130" s="8" t="s">
        <v>49</v>
      </c>
      <c r="J130" s="8" t="s">
        <v>22</v>
      </c>
    </row>
    <row r="131" spans="1:10" ht="26">
      <c r="A131" s="5">
        <v>2</v>
      </c>
      <c r="B131" s="6">
        <v>44826</v>
      </c>
      <c r="C131" s="7" t="s">
        <v>305</v>
      </c>
      <c r="D131" s="17" t="s">
        <v>306</v>
      </c>
      <c r="E131" s="7" t="s">
        <v>307</v>
      </c>
      <c r="F131" s="8" t="s">
        <v>12</v>
      </c>
      <c r="G131" s="8" t="s">
        <v>13</v>
      </c>
      <c r="H131" s="8" t="s">
        <v>34</v>
      </c>
      <c r="I131" s="8" t="s">
        <v>35</v>
      </c>
      <c r="J131" s="8" t="s">
        <v>22</v>
      </c>
    </row>
    <row r="132" spans="1:10" ht="26">
      <c r="A132" s="5">
        <v>1</v>
      </c>
      <c r="B132" s="6">
        <v>44826</v>
      </c>
      <c r="C132" s="7" t="s">
        <v>305</v>
      </c>
      <c r="D132" s="17" t="s">
        <v>308</v>
      </c>
      <c r="E132" s="7"/>
      <c r="F132" s="8" t="s">
        <v>12</v>
      </c>
      <c r="G132" s="8" t="s">
        <v>13</v>
      </c>
      <c r="H132" s="8" t="s">
        <v>34</v>
      </c>
      <c r="I132" s="8" t="s">
        <v>35</v>
      </c>
      <c r="J132" s="8" t="s">
        <v>22</v>
      </c>
    </row>
    <row r="133" spans="1:10" ht="25">
      <c r="A133" s="5">
        <v>5</v>
      </c>
      <c r="B133" s="6">
        <v>44827</v>
      </c>
      <c r="C133" s="7" t="s">
        <v>309</v>
      </c>
      <c r="D133" s="7"/>
      <c r="E133" s="7"/>
      <c r="F133" s="8" t="s">
        <v>12</v>
      </c>
      <c r="G133" s="8" t="s">
        <v>13</v>
      </c>
      <c r="H133" s="8" t="s">
        <v>14</v>
      </c>
      <c r="I133" s="8" t="s">
        <v>310</v>
      </c>
      <c r="J133" s="8" t="s">
        <v>15</v>
      </c>
    </row>
    <row r="134" spans="1:10" ht="25">
      <c r="A134" s="5">
        <v>3</v>
      </c>
      <c r="B134" s="6">
        <v>44827</v>
      </c>
      <c r="C134" s="7" t="s">
        <v>311</v>
      </c>
      <c r="D134" s="7"/>
      <c r="E134" s="7"/>
      <c r="F134" s="8" t="s">
        <v>12</v>
      </c>
      <c r="G134" s="8" t="s">
        <v>13</v>
      </c>
      <c r="H134" s="8" t="s">
        <v>42</v>
      </c>
      <c r="J134" s="8" t="s">
        <v>22</v>
      </c>
    </row>
    <row r="135" spans="1:10" ht="25">
      <c r="A135" s="5">
        <v>6</v>
      </c>
      <c r="B135" s="6">
        <v>44827</v>
      </c>
      <c r="C135" s="7" t="s">
        <v>312</v>
      </c>
      <c r="D135" s="7"/>
      <c r="E135" s="7"/>
      <c r="F135" s="8" t="s">
        <v>12</v>
      </c>
      <c r="G135" s="8" t="s">
        <v>13</v>
      </c>
      <c r="H135" s="8" t="s">
        <v>103</v>
      </c>
      <c r="I135" s="8" t="s">
        <v>233</v>
      </c>
      <c r="J135" s="8" t="s">
        <v>22</v>
      </c>
    </row>
    <row r="136" spans="1:10" ht="50">
      <c r="A136" s="5">
        <v>1</v>
      </c>
      <c r="B136" s="6">
        <v>44827</v>
      </c>
      <c r="C136" s="7" t="s">
        <v>313</v>
      </c>
      <c r="D136" s="7" t="s">
        <v>314</v>
      </c>
      <c r="E136" s="7" t="s">
        <v>315</v>
      </c>
      <c r="F136" s="8" t="s">
        <v>28</v>
      </c>
      <c r="G136" s="8" t="s">
        <v>13</v>
      </c>
      <c r="H136" s="8" t="s">
        <v>29</v>
      </c>
      <c r="I136" s="8" t="s">
        <v>30</v>
      </c>
      <c r="J136" s="8" t="s">
        <v>22</v>
      </c>
    </row>
    <row r="137" spans="1:10" ht="25">
      <c r="A137" s="5">
        <v>4</v>
      </c>
      <c r="B137" s="6">
        <v>44827</v>
      </c>
      <c r="C137" s="9" t="s">
        <v>316</v>
      </c>
      <c r="D137" s="7" t="s">
        <v>317</v>
      </c>
      <c r="E137" s="7"/>
      <c r="F137" s="8" t="s">
        <v>28</v>
      </c>
      <c r="G137" s="8" t="s">
        <v>13</v>
      </c>
      <c r="H137" s="8" t="s">
        <v>29</v>
      </c>
      <c r="I137" s="8" t="s">
        <v>30</v>
      </c>
      <c r="J137" s="8" t="s">
        <v>22</v>
      </c>
    </row>
    <row r="138" spans="1:10" ht="25">
      <c r="A138" s="5">
        <v>2</v>
      </c>
      <c r="B138" s="6">
        <v>44827</v>
      </c>
      <c r="C138" s="7" t="s">
        <v>318</v>
      </c>
      <c r="D138" s="7" t="s">
        <v>319</v>
      </c>
      <c r="E138" s="7"/>
      <c r="F138" s="8" t="s">
        <v>12</v>
      </c>
      <c r="G138" s="8" t="s">
        <v>13</v>
      </c>
      <c r="H138" s="8" t="s">
        <v>34</v>
      </c>
      <c r="I138" s="8" t="s">
        <v>35</v>
      </c>
      <c r="J138" s="8" t="s">
        <v>22</v>
      </c>
    </row>
    <row r="139" spans="1:10" ht="25">
      <c r="A139" s="5">
        <v>3</v>
      </c>
      <c r="B139" s="6">
        <v>44828</v>
      </c>
      <c r="C139" s="7" t="s">
        <v>320</v>
      </c>
      <c r="D139" s="7" t="s">
        <v>321</v>
      </c>
      <c r="E139" s="7"/>
      <c r="F139" s="8" t="s">
        <v>12</v>
      </c>
      <c r="G139" s="8" t="s">
        <v>13</v>
      </c>
      <c r="H139" s="8" t="s">
        <v>14</v>
      </c>
      <c r="I139" s="8" t="s">
        <v>72</v>
      </c>
      <c r="J139" s="8" t="s">
        <v>225</v>
      </c>
    </row>
    <row r="140" spans="1:10" ht="25">
      <c r="A140" s="5">
        <v>5</v>
      </c>
      <c r="B140" s="6">
        <v>44828</v>
      </c>
      <c r="C140" s="7" t="s">
        <v>322</v>
      </c>
      <c r="D140" s="7" t="s">
        <v>323</v>
      </c>
      <c r="E140" s="7"/>
      <c r="F140" s="8" t="s">
        <v>12</v>
      </c>
      <c r="G140" s="8" t="s">
        <v>13</v>
      </c>
      <c r="H140" s="8" t="s">
        <v>14</v>
      </c>
      <c r="I140" s="8" t="s">
        <v>324</v>
      </c>
      <c r="J140" s="8" t="s">
        <v>225</v>
      </c>
    </row>
    <row r="141" spans="1:10" ht="25">
      <c r="A141" s="5">
        <v>6</v>
      </c>
      <c r="B141" s="6">
        <v>44828</v>
      </c>
      <c r="C141" s="7" t="s">
        <v>325</v>
      </c>
      <c r="D141" s="7"/>
      <c r="E141" s="7"/>
      <c r="F141" s="8" t="s">
        <v>12</v>
      </c>
      <c r="G141" s="8" t="s">
        <v>146</v>
      </c>
      <c r="H141" s="8" t="s">
        <v>148</v>
      </c>
      <c r="I141" s="8" t="s">
        <v>326</v>
      </c>
      <c r="J141" s="8" t="s">
        <v>22</v>
      </c>
    </row>
    <row r="142" spans="1:10" ht="25">
      <c r="A142" s="5">
        <v>2</v>
      </c>
      <c r="B142" s="6">
        <v>44828</v>
      </c>
      <c r="C142" s="7" t="s">
        <v>327</v>
      </c>
      <c r="D142" s="7" t="s">
        <v>328</v>
      </c>
      <c r="E142" s="7"/>
      <c r="F142" s="8" t="s">
        <v>28</v>
      </c>
      <c r="G142" s="8" t="s">
        <v>13</v>
      </c>
      <c r="H142" s="8" t="s">
        <v>29</v>
      </c>
      <c r="I142" s="8" t="s">
        <v>30</v>
      </c>
      <c r="J142" s="8" t="s">
        <v>22</v>
      </c>
    </row>
    <row r="143" spans="1:10" ht="37.5">
      <c r="A143" s="5">
        <v>1</v>
      </c>
      <c r="B143" s="6">
        <v>44828</v>
      </c>
      <c r="C143" s="7" t="s">
        <v>329</v>
      </c>
      <c r="D143" s="7" t="s">
        <v>330</v>
      </c>
      <c r="E143" s="7" t="s">
        <v>331</v>
      </c>
      <c r="F143" s="8" t="s">
        <v>28</v>
      </c>
      <c r="G143" s="8" t="s">
        <v>13</v>
      </c>
      <c r="H143" s="8" t="s">
        <v>29</v>
      </c>
      <c r="I143" s="8" t="s">
        <v>106</v>
      </c>
      <c r="J143" s="8" t="s">
        <v>22</v>
      </c>
    </row>
    <row r="144" spans="1:10" ht="12.5">
      <c r="A144" s="5">
        <v>4</v>
      </c>
      <c r="B144" s="6">
        <v>44828</v>
      </c>
      <c r="C144" s="7" t="s">
        <v>332</v>
      </c>
      <c r="D144" s="7" t="s">
        <v>333</v>
      </c>
      <c r="E144" s="7"/>
      <c r="F144" s="8" t="s">
        <v>28</v>
      </c>
      <c r="G144" s="8" t="s">
        <v>13</v>
      </c>
      <c r="H144" s="8" t="s">
        <v>112</v>
      </c>
      <c r="I144" s="8" t="s">
        <v>334</v>
      </c>
      <c r="J144" s="8" t="s">
        <v>22</v>
      </c>
    </row>
    <row r="145" spans="1:10" ht="25">
      <c r="A145" s="5">
        <v>1</v>
      </c>
      <c r="B145" s="6">
        <v>44829</v>
      </c>
      <c r="C145" s="7" t="s">
        <v>335</v>
      </c>
      <c r="D145" s="7" t="s">
        <v>336</v>
      </c>
      <c r="E145" s="7"/>
      <c r="F145" s="8" t="s">
        <v>12</v>
      </c>
      <c r="G145" s="8" t="s">
        <v>13</v>
      </c>
      <c r="H145" s="8" t="s">
        <v>337</v>
      </c>
      <c r="J145" s="8" t="s">
        <v>22</v>
      </c>
    </row>
    <row r="146" spans="1:10" ht="25">
      <c r="A146" s="5">
        <v>2</v>
      </c>
      <c r="B146" s="6">
        <v>44829</v>
      </c>
      <c r="C146" s="7" t="s">
        <v>338</v>
      </c>
      <c r="D146" s="7" t="s">
        <v>339</v>
      </c>
      <c r="E146" s="7"/>
      <c r="F146" s="8" t="s">
        <v>12</v>
      </c>
      <c r="G146" s="8" t="s">
        <v>13</v>
      </c>
      <c r="H146" s="8" t="s">
        <v>340</v>
      </c>
      <c r="J146" s="8" t="s">
        <v>22</v>
      </c>
    </row>
    <row r="147" spans="1:10" ht="25">
      <c r="A147" s="5">
        <v>6</v>
      </c>
      <c r="B147" s="6">
        <v>44829</v>
      </c>
      <c r="C147" s="7" t="s">
        <v>341</v>
      </c>
      <c r="D147" s="7"/>
      <c r="E147" s="7"/>
      <c r="F147" s="8" t="s">
        <v>28</v>
      </c>
      <c r="G147" s="8" t="s">
        <v>13</v>
      </c>
      <c r="H147" s="8" t="s">
        <v>342</v>
      </c>
      <c r="J147" s="8" t="s">
        <v>22</v>
      </c>
    </row>
    <row r="148" spans="1:10" ht="12.5">
      <c r="A148" s="5">
        <v>3</v>
      </c>
      <c r="B148" s="6">
        <v>44829</v>
      </c>
      <c r="C148" s="7" t="s">
        <v>343</v>
      </c>
      <c r="D148" s="7"/>
      <c r="E148" s="7"/>
      <c r="F148" s="8" t="s">
        <v>12</v>
      </c>
      <c r="G148" s="8" t="s">
        <v>146</v>
      </c>
      <c r="H148" s="8" t="s">
        <v>344</v>
      </c>
      <c r="J148" s="8" t="s">
        <v>22</v>
      </c>
    </row>
    <row r="149" spans="1:10" ht="25">
      <c r="A149" s="5">
        <v>4</v>
      </c>
      <c r="B149" s="6">
        <v>44829</v>
      </c>
      <c r="C149" s="7" t="s">
        <v>345</v>
      </c>
      <c r="D149" s="7"/>
      <c r="E149" s="7"/>
      <c r="F149" s="8" t="s">
        <v>12</v>
      </c>
      <c r="G149" s="8" t="s">
        <v>19</v>
      </c>
      <c r="H149" s="8" t="s">
        <v>346</v>
      </c>
      <c r="J149" s="8" t="s">
        <v>22</v>
      </c>
    </row>
    <row r="150" spans="1:10" ht="12.5">
      <c r="A150" s="5">
        <v>5</v>
      </c>
      <c r="B150" s="6">
        <v>44829</v>
      </c>
      <c r="C150" s="7" t="s">
        <v>347</v>
      </c>
      <c r="D150" s="7"/>
      <c r="E150" s="7"/>
      <c r="F150" s="8" t="s">
        <v>28</v>
      </c>
      <c r="G150" s="8" t="s">
        <v>13</v>
      </c>
      <c r="H150" s="8" t="s">
        <v>29</v>
      </c>
      <c r="I150" s="8" t="s">
        <v>106</v>
      </c>
      <c r="J150" s="8" t="s">
        <v>22</v>
      </c>
    </row>
    <row r="151" spans="1:10" ht="25">
      <c r="A151" s="5">
        <v>2</v>
      </c>
      <c r="B151" s="6">
        <v>44830</v>
      </c>
      <c r="C151" s="7" t="s">
        <v>348</v>
      </c>
      <c r="D151" s="7" t="s">
        <v>349</v>
      </c>
      <c r="E151" s="7"/>
      <c r="F151" s="8" t="s">
        <v>12</v>
      </c>
      <c r="G151" s="8" t="s">
        <v>13</v>
      </c>
      <c r="H151" s="8" t="s">
        <v>57</v>
      </c>
      <c r="I151" s="8" t="s">
        <v>187</v>
      </c>
      <c r="J151" s="8" t="s">
        <v>22</v>
      </c>
    </row>
    <row r="152" spans="1:10" ht="25">
      <c r="A152" s="5">
        <v>3</v>
      </c>
      <c r="B152" s="6">
        <v>44830</v>
      </c>
      <c r="C152" s="7" t="s">
        <v>350</v>
      </c>
      <c r="D152" s="7"/>
      <c r="E152" s="7"/>
      <c r="F152" s="8" t="s">
        <v>12</v>
      </c>
      <c r="G152" s="8" t="s">
        <v>13</v>
      </c>
      <c r="H152" s="8" t="s">
        <v>337</v>
      </c>
      <c r="J152" s="8" t="s">
        <v>22</v>
      </c>
    </row>
    <row r="153" spans="1:10" ht="25">
      <c r="A153" s="5">
        <v>6</v>
      </c>
      <c r="B153" s="6">
        <v>44830</v>
      </c>
      <c r="C153" s="7" t="s">
        <v>351</v>
      </c>
      <c r="D153" s="7" t="s">
        <v>352</v>
      </c>
      <c r="E153" s="7"/>
      <c r="F153" s="8" t="s">
        <v>12</v>
      </c>
      <c r="G153" s="8" t="s">
        <v>13</v>
      </c>
      <c r="H153" s="8" t="s">
        <v>103</v>
      </c>
      <c r="I153" s="8" t="s">
        <v>233</v>
      </c>
      <c r="J153" s="8" t="s">
        <v>15</v>
      </c>
    </row>
    <row r="154" spans="1:10" ht="37.5">
      <c r="A154" s="5">
        <v>1</v>
      </c>
      <c r="B154" s="6">
        <v>44830</v>
      </c>
      <c r="C154" s="7" t="s">
        <v>353</v>
      </c>
      <c r="D154" s="7" t="s">
        <v>354</v>
      </c>
      <c r="E154" s="7" t="s">
        <v>355</v>
      </c>
      <c r="F154" s="8" t="s">
        <v>28</v>
      </c>
      <c r="G154" s="8" t="s">
        <v>13</v>
      </c>
      <c r="H154" s="8" t="s">
        <v>356</v>
      </c>
      <c r="J154" s="8" t="s">
        <v>357</v>
      </c>
    </row>
    <row r="155" spans="1:10" ht="25">
      <c r="A155" s="5">
        <v>5</v>
      </c>
      <c r="B155" s="6">
        <v>44830</v>
      </c>
      <c r="C155" s="7" t="s">
        <v>358</v>
      </c>
      <c r="D155" s="7" t="s">
        <v>359</v>
      </c>
      <c r="E155" s="7"/>
      <c r="F155" s="8" t="s">
        <v>12</v>
      </c>
      <c r="G155" s="8" t="s">
        <v>13</v>
      </c>
      <c r="H155" s="8" t="s">
        <v>360</v>
      </c>
      <c r="I155" s="8" t="s">
        <v>361</v>
      </c>
      <c r="J155" s="8" t="s">
        <v>22</v>
      </c>
    </row>
    <row r="156" spans="1:10" ht="12.5">
      <c r="A156" s="5">
        <v>4</v>
      </c>
      <c r="B156" s="6">
        <v>44830</v>
      </c>
      <c r="C156" s="7" t="s">
        <v>362</v>
      </c>
      <c r="D156" s="7"/>
      <c r="E156" s="7"/>
      <c r="F156" s="8" t="s">
        <v>28</v>
      </c>
      <c r="G156" s="8" t="s">
        <v>13</v>
      </c>
      <c r="H156" s="8" t="s">
        <v>29</v>
      </c>
      <c r="I156" s="8" t="s">
        <v>106</v>
      </c>
      <c r="J156" s="8" t="s">
        <v>22</v>
      </c>
    </row>
    <row r="157" spans="1:10" ht="25">
      <c r="A157" s="5">
        <v>6</v>
      </c>
      <c r="B157" s="6">
        <v>44831</v>
      </c>
      <c r="C157" s="7" t="s">
        <v>363</v>
      </c>
      <c r="D157" s="7"/>
      <c r="E157" s="7"/>
      <c r="F157" s="8" t="s">
        <v>12</v>
      </c>
      <c r="G157" s="8" t="s">
        <v>13</v>
      </c>
      <c r="H157" s="8" t="s">
        <v>78</v>
      </c>
      <c r="I157" s="8" t="s">
        <v>291</v>
      </c>
      <c r="J157" s="8" t="s">
        <v>225</v>
      </c>
    </row>
    <row r="158" spans="1:10" ht="37.5">
      <c r="A158" s="5">
        <v>1</v>
      </c>
      <c r="B158" s="6">
        <v>44831</v>
      </c>
      <c r="C158" s="7" t="s">
        <v>364</v>
      </c>
      <c r="D158" s="7" t="s">
        <v>365</v>
      </c>
      <c r="E158" s="7" t="s">
        <v>366</v>
      </c>
      <c r="F158" s="8" t="s">
        <v>28</v>
      </c>
      <c r="G158" s="8" t="s">
        <v>13</v>
      </c>
      <c r="H158" s="8" t="s">
        <v>57</v>
      </c>
      <c r="I158" s="8" t="s">
        <v>58</v>
      </c>
      <c r="J158" s="8" t="s">
        <v>32</v>
      </c>
    </row>
    <row r="159" spans="1:10" ht="25">
      <c r="A159" s="5">
        <v>4</v>
      </c>
      <c r="B159" s="6">
        <v>44831</v>
      </c>
      <c r="C159" s="7" t="s">
        <v>367</v>
      </c>
      <c r="D159" s="7" t="s">
        <v>368</v>
      </c>
      <c r="E159" s="7"/>
      <c r="F159" s="8" t="s">
        <v>28</v>
      </c>
      <c r="G159" s="8" t="s">
        <v>13</v>
      </c>
      <c r="H159" s="8" t="s">
        <v>342</v>
      </c>
      <c r="J159" s="8" t="s">
        <v>22</v>
      </c>
    </row>
    <row r="160" spans="1:10" ht="25">
      <c r="A160" s="5">
        <v>5</v>
      </c>
      <c r="B160" s="6">
        <v>44831</v>
      </c>
      <c r="C160" s="7" t="s">
        <v>369</v>
      </c>
      <c r="D160" s="7" t="s">
        <v>370</v>
      </c>
      <c r="E160" s="7"/>
      <c r="F160" s="8" t="s">
        <v>12</v>
      </c>
      <c r="G160" s="8" t="s">
        <v>19</v>
      </c>
      <c r="H160" s="8" t="s">
        <v>85</v>
      </c>
      <c r="J160" s="8" t="s">
        <v>22</v>
      </c>
    </row>
    <row r="161" spans="1:10" ht="25">
      <c r="A161" s="5">
        <v>3</v>
      </c>
      <c r="B161" s="6">
        <v>44831</v>
      </c>
      <c r="C161" s="7" t="s">
        <v>371</v>
      </c>
      <c r="D161" s="7"/>
      <c r="E161" s="7"/>
      <c r="F161" s="8" t="s">
        <v>28</v>
      </c>
      <c r="G161" s="8" t="s">
        <v>13</v>
      </c>
      <c r="H161" s="8" t="s">
        <v>29</v>
      </c>
      <c r="I161" s="8" t="s">
        <v>106</v>
      </c>
      <c r="J161" s="8" t="s">
        <v>22</v>
      </c>
    </row>
    <row r="162" spans="1:10" ht="12.5">
      <c r="A162" s="5">
        <v>2</v>
      </c>
      <c r="B162" s="6">
        <v>44831</v>
      </c>
      <c r="C162" s="7" t="s">
        <v>372</v>
      </c>
      <c r="D162" s="7" t="s">
        <v>373</v>
      </c>
      <c r="E162" s="7"/>
      <c r="F162" s="8" t="s">
        <v>12</v>
      </c>
      <c r="G162" s="8" t="s">
        <v>13</v>
      </c>
      <c r="H162" s="8" t="s">
        <v>374</v>
      </c>
      <c r="J162" s="8" t="s">
        <v>32</v>
      </c>
    </row>
    <row r="163" spans="1:10" ht="12.5">
      <c r="A163" s="5">
        <v>2</v>
      </c>
      <c r="B163" s="6">
        <v>44832</v>
      </c>
      <c r="C163" s="7" t="s">
        <v>375</v>
      </c>
      <c r="D163" s="7" t="s">
        <v>376</v>
      </c>
      <c r="E163" s="7"/>
      <c r="F163" s="8" t="s">
        <v>12</v>
      </c>
      <c r="G163" s="8" t="s">
        <v>13</v>
      </c>
      <c r="H163" s="8" t="s">
        <v>47</v>
      </c>
      <c r="I163" s="8" t="s">
        <v>138</v>
      </c>
      <c r="J163" s="8" t="s">
        <v>22</v>
      </c>
    </row>
    <row r="164" spans="1:10" ht="25">
      <c r="A164" s="5">
        <v>3</v>
      </c>
      <c r="B164" s="6">
        <v>44832</v>
      </c>
      <c r="C164" s="7" t="s">
        <v>377</v>
      </c>
      <c r="D164" s="7"/>
      <c r="E164" s="7"/>
      <c r="F164" s="8" t="s">
        <v>12</v>
      </c>
      <c r="G164" s="8" t="s">
        <v>61</v>
      </c>
      <c r="H164" s="8" t="s">
        <v>378</v>
      </c>
      <c r="J164" s="8" t="s">
        <v>22</v>
      </c>
    </row>
    <row r="165" spans="1:10" ht="25">
      <c r="A165" s="5">
        <v>4</v>
      </c>
      <c r="B165" s="6">
        <v>44832</v>
      </c>
      <c r="C165" s="7" t="s">
        <v>379</v>
      </c>
      <c r="D165" s="7" t="s">
        <v>380</v>
      </c>
      <c r="E165" s="7"/>
      <c r="F165" s="8" t="s">
        <v>12</v>
      </c>
      <c r="G165" s="8" t="s">
        <v>13</v>
      </c>
      <c r="H165" s="8" t="s">
        <v>103</v>
      </c>
      <c r="J165" s="8" t="s">
        <v>32</v>
      </c>
    </row>
    <row r="166" spans="1:10" ht="25">
      <c r="A166" s="5">
        <v>6</v>
      </c>
      <c r="B166" s="6">
        <v>44832</v>
      </c>
      <c r="C166" s="7" t="s">
        <v>381</v>
      </c>
      <c r="D166" s="7" t="s">
        <v>382</v>
      </c>
      <c r="E166" s="7"/>
      <c r="F166" s="8" t="s">
        <v>12</v>
      </c>
      <c r="G166" s="8" t="s">
        <v>13</v>
      </c>
      <c r="H166" s="8" t="s">
        <v>383</v>
      </c>
      <c r="J166" s="8" t="s">
        <v>22</v>
      </c>
    </row>
    <row r="167" spans="1:10" ht="50">
      <c r="A167" s="5">
        <v>1</v>
      </c>
      <c r="B167" s="6">
        <v>44832</v>
      </c>
      <c r="C167" s="7" t="s">
        <v>384</v>
      </c>
      <c r="D167" s="7" t="s">
        <v>385</v>
      </c>
      <c r="E167" s="7" t="s">
        <v>386</v>
      </c>
      <c r="F167" s="8" t="s">
        <v>28</v>
      </c>
      <c r="G167" s="8" t="s">
        <v>13</v>
      </c>
      <c r="H167" s="8" t="s">
        <v>29</v>
      </c>
      <c r="I167" s="8" t="s">
        <v>30</v>
      </c>
      <c r="J167" s="8" t="s">
        <v>22</v>
      </c>
    </row>
    <row r="168" spans="1:10" ht="25">
      <c r="A168" s="5">
        <v>5</v>
      </c>
      <c r="B168" s="6">
        <v>44832</v>
      </c>
      <c r="C168" s="7" t="s">
        <v>387</v>
      </c>
      <c r="D168" s="7"/>
      <c r="E168" s="7"/>
      <c r="F168" s="8" t="s">
        <v>28</v>
      </c>
      <c r="G168" s="8" t="s">
        <v>13</v>
      </c>
      <c r="H168" s="8" t="s">
        <v>112</v>
      </c>
      <c r="I168" s="8" t="s">
        <v>113</v>
      </c>
      <c r="J168" s="8" t="s">
        <v>22</v>
      </c>
    </row>
    <row r="169" spans="1:10" ht="25">
      <c r="A169" s="5">
        <v>6</v>
      </c>
      <c r="B169" s="6">
        <v>44833</v>
      </c>
      <c r="C169" s="7" t="s">
        <v>388</v>
      </c>
      <c r="D169" s="7"/>
      <c r="E169" s="7"/>
      <c r="F169" s="8" t="s">
        <v>12</v>
      </c>
      <c r="G169" s="8" t="s">
        <v>13</v>
      </c>
      <c r="H169" s="8" t="s">
        <v>25</v>
      </c>
      <c r="I169" s="8" t="s">
        <v>26</v>
      </c>
      <c r="J169" s="8" t="s">
        <v>22</v>
      </c>
    </row>
    <row r="170" spans="1:10" ht="25">
      <c r="A170" s="5">
        <v>5</v>
      </c>
      <c r="B170" s="6">
        <v>44833</v>
      </c>
      <c r="C170" s="7" t="s">
        <v>389</v>
      </c>
      <c r="D170" s="7" t="s">
        <v>390</v>
      </c>
      <c r="E170" s="7"/>
      <c r="F170" s="8" t="s">
        <v>28</v>
      </c>
      <c r="G170" s="8" t="s">
        <v>57</v>
      </c>
      <c r="H170" s="8" t="s">
        <v>391</v>
      </c>
      <c r="J170" s="8" t="s">
        <v>22</v>
      </c>
    </row>
    <row r="171" spans="1:10" ht="25">
      <c r="A171" s="5">
        <v>1</v>
      </c>
      <c r="B171" s="6">
        <v>44833</v>
      </c>
      <c r="C171" s="7" t="s">
        <v>392</v>
      </c>
      <c r="D171" s="7" t="s">
        <v>393</v>
      </c>
      <c r="E171" s="7"/>
      <c r="F171" s="8" t="s">
        <v>12</v>
      </c>
      <c r="G171" s="8" t="s">
        <v>61</v>
      </c>
      <c r="H171" s="8" t="s">
        <v>378</v>
      </c>
      <c r="J171" s="8" t="s">
        <v>22</v>
      </c>
    </row>
    <row r="172" spans="1:10" ht="25">
      <c r="A172" s="5">
        <v>3</v>
      </c>
      <c r="B172" s="6">
        <v>44833</v>
      </c>
      <c r="C172" s="7" t="s">
        <v>394</v>
      </c>
      <c r="D172" s="7" t="s">
        <v>395</v>
      </c>
      <c r="E172" s="7"/>
      <c r="F172" s="8" t="s">
        <v>12</v>
      </c>
      <c r="G172" s="8" t="s">
        <v>13</v>
      </c>
      <c r="H172" s="8" t="s">
        <v>396</v>
      </c>
      <c r="J172" s="8" t="s">
        <v>22</v>
      </c>
    </row>
    <row r="173" spans="1:10" ht="25">
      <c r="A173" s="5">
        <v>2</v>
      </c>
      <c r="B173" s="6">
        <v>44833</v>
      </c>
      <c r="C173" s="7" t="s">
        <v>397</v>
      </c>
      <c r="D173" s="7" t="s">
        <v>398</v>
      </c>
      <c r="E173" s="7"/>
      <c r="F173" s="8" t="s">
        <v>28</v>
      </c>
      <c r="G173" s="8" t="s">
        <v>13</v>
      </c>
      <c r="H173" s="8" t="s">
        <v>29</v>
      </c>
      <c r="I173" s="8" t="s">
        <v>106</v>
      </c>
      <c r="J173" s="8" t="s">
        <v>22</v>
      </c>
    </row>
    <row r="174" spans="1:10" ht="12.5">
      <c r="A174" s="5">
        <v>4</v>
      </c>
      <c r="B174" s="6">
        <v>44833</v>
      </c>
      <c r="C174" s="7" t="s">
        <v>399</v>
      </c>
      <c r="D174" s="7"/>
      <c r="E174" s="7"/>
      <c r="F174" s="8" t="s">
        <v>28</v>
      </c>
      <c r="G174" s="8" t="s">
        <v>13</v>
      </c>
      <c r="H174" s="8" t="s">
        <v>112</v>
      </c>
      <c r="I174" s="8" t="s">
        <v>334</v>
      </c>
      <c r="J174" s="8" t="s">
        <v>32</v>
      </c>
    </row>
    <row r="175" spans="1:10" ht="50">
      <c r="A175" s="5">
        <v>3</v>
      </c>
      <c r="B175" s="6">
        <v>44834</v>
      </c>
      <c r="C175" s="7" t="s">
        <v>400</v>
      </c>
      <c r="D175" s="7" t="s">
        <v>401</v>
      </c>
      <c r="E175" s="7" t="s">
        <v>402</v>
      </c>
      <c r="F175" s="8" t="s">
        <v>28</v>
      </c>
      <c r="G175" s="8" t="s">
        <v>13</v>
      </c>
      <c r="H175" s="8" t="s">
        <v>57</v>
      </c>
      <c r="I175" s="8" t="s">
        <v>58</v>
      </c>
      <c r="J175" s="8" t="s">
        <v>32</v>
      </c>
    </row>
    <row r="176" spans="1:10" ht="25">
      <c r="A176" s="5">
        <v>2</v>
      </c>
      <c r="B176" s="6">
        <v>44834</v>
      </c>
      <c r="C176" s="7" t="s">
        <v>403</v>
      </c>
      <c r="D176" s="7" t="s">
        <v>404</v>
      </c>
      <c r="E176" s="7"/>
      <c r="F176" s="8" t="s">
        <v>12</v>
      </c>
      <c r="G176" s="8" t="s">
        <v>13</v>
      </c>
      <c r="H176" s="8" t="s">
        <v>25</v>
      </c>
      <c r="I176" s="8" t="s">
        <v>214</v>
      </c>
      <c r="J176" s="8" t="s">
        <v>32</v>
      </c>
    </row>
    <row r="177" spans="1:10" ht="12.5">
      <c r="A177" s="5">
        <v>1</v>
      </c>
      <c r="B177" s="6">
        <v>44834</v>
      </c>
      <c r="C177" s="7" t="s">
        <v>405</v>
      </c>
      <c r="D177" s="7" t="s">
        <v>406</v>
      </c>
      <c r="E177" s="7"/>
      <c r="F177" s="8" t="s">
        <v>12</v>
      </c>
      <c r="G177" s="8" t="s">
        <v>61</v>
      </c>
      <c r="H177" s="8" t="s">
        <v>378</v>
      </c>
      <c r="J177" s="8" t="s">
        <v>22</v>
      </c>
    </row>
    <row r="178" spans="1:10" ht="25">
      <c r="A178" s="5">
        <v>5</v>
      </c>
      <c r="B178" s="6">
        <v>44834</v>
      </c>
      <c r="C178" s="7" t="s">
        <v>407</v>
      </c>
      <c r="D178" s="7" t="s">
        <v>408</v>
      </c>
      <c r="E178" s="7"/>
      <c r="F178" s="8" t="s">
        <v>12</v>
      </c>
      <c r="G178" s="8" t="s">
        <v>61</v>
      </c>
      <c r="H178" s="8" t="s">
        <v>378</v>
      </c>
      <c r="J178" s="8" t="s">
        <v>22</v>
      </c>
    </row>
    <row r="179" spans="1:10" ht="50">
      <c r="A179" s="5">
        <v>4</v>
      </c>
      <c r="B179" s="6">
        <v>44834</v>
      </c>
      <c r="C179" s="7" t="s">
        <v>409</v>
      </c>
      <c r="D179" s="7" t="s">
        <v>410</v>
      </c>
      <c r="E179" s="7"/>
      <c r="F179" s="8" t="s">
        <v>28</v>
      </c>
      <c r="G179" s="8" t="s">
        <v>13</v>
      </c>
      <c r="H179" s="8" t="s">
        <v>29</v>
      </c>
      <c r="I179" s="8" t="s">
        <v>30</v>
      </c>
      <c r="J179" s="8" t="s">
        <v>22</v>
      </c>
    </row>
    <row r="180" spans="1:10" ht="25">
      <c r="A180" s="5">
        <v>6</v>
      </c>
      <c r="B180" s="6">
        <v>44835</v>
      </c>
      <c r="C180" s="7" t="s">
        <v>411</v>
      </c>
      <c r="D180" s="7"/>
      <c r="E180" s="7"/>
      <c r="F180" s="8" t="s">
        <v>28</v>
      </c>
      <c r="G180" s="8" t="s">
        <v>13</v>
      </c>
      <c r="H180" s="8" t="s">
        <v>38</v>
      </c>
      <c r="I180" s="8" t="s">
        <v>39</v>
      </c>
      <c r="J180" s="8" t="s">
        <v>22</v>
      </c>
    </row>
    <row r="181" spans="1:10" ht="25">
      <c r="A181" s="5">
        <v>5</v>
      </c>
      <c r="B181" s="6">
        <v>44835</v>
      </c>
      <c r="C181" s="7" t="s">
        <v>412</v>
      </c>
      <c r="D181" s="7" t="s">
        <v>413</v>
      </c>
      <c r="E181" s="7"/>
      <c r="F181" s="8" t="s">
        <v>12</v>
      </c>
      <c r="G181" s="8" t="s">
        <v>13</v>
      </c>
      <c r="H181" s="8" t="s">
        <v>78</v>
      </c>
      <c r="I181" s="8" t="s">
        <v>291</v>
      </c>
      <c r="J181" s="8" t="s">
        <v>22</v>
      </c>
    </row>
    <row r="182" spans="1:10" ht="25">
      <c r="A182" s="5">
        <v>4</v>
      </c>
      <c r="B182" s="6">
        <v>44835</v>
      </c>
      <c r="C182" s="7" t="s">
        <v>414</v>
      </c>
      <c r="D182" s="7" t="s">
        <v>415</v>
      </c>
      <c r="E182" s="7"/>
      <c r="F182" s="8" t="s">
        <v>12</v>
      </c>
      <c r="G182" s="8" t="s">
        <v>61</v>
      </c>
      <c r="H182" s="8" t="s">
        <v>378</v>
      </c>
      <c r="J182" s="8" t="s">
        <v>22</v>
      </c>
    </row>
    <row r="183" spans="1:10" ht="25">
      <c r="A183" s="5">
        <v>1</v>
      </c>
      <c r="B183" s="6">
        <v>44835</v>
      </c>
      <c r="C183" s="18" t="s">
        <v>416</v>
      </c>
      <c r="D183" s="7" t="s">
        <v>417</v>
      </c>
      <c r="E183" s="7"/>
      <c r="F183" s="8" t="s">
        <v>28</v>
      </c>
      <c r="G183" s="8" t="s">
        <v>13</v>
      </c>
      <c r="H183" s="8" t="s">
        <v>29</v>
      </c>
      <c r="I183" s="8" t="s">
        <v>30</v>
      </c>
      <c r="J183" s="8" t="s">
        <v>22</v>
      </c>
    </row>
    <row r="184" spans="1:10" ht="25">
      <c r="A184" s="5">
        <v>2</v>
      </c>
      <c r="B184" s="6">
        <v>44835</v>
      </c>
      <c r="C184" s="7" t="s">
        <v>416</v>
      </c>
      <c r="D184" s="7" t="s">
        <v>418</v>
      </c>
      <c r="E184" s="7"/>
      <c r="F184" s="8" t="s">
        <v>28</v>
      </c>
      <c r="G184" s="8" t="s">
        <v>13</v>
      </c>
      <c r="H184" s="8" t="s">
        <v>29</v>
      </c>
      <c r="I184" s="8" t="s">
        <v>49</v>
      </c>
      <c r="J184" s="8" t="s">
        <v>22</v>
      </c>
    </row>
    <row r="185" spans="1:10" ht="12.5">
      <c r="A185" s="5">
        <v>3</v>
      </c>
      <c r="B185" s="6">
        <v>44835</v>
      </c>
      <c r="C185" s="7" t="s">
        <v>419</v>
      </c>
      <c r="D185" s="7"/>
      <c r="E185" s="7"/>
      <c r="F185" s="8" t="s">
        <v>12</v>
      </c>
      <c r="G185" s="8" t="s">
        <v>13</v>
      </c>
      <c r="H185" s="8" t="s">
        <v>34</v>
      </c>
      <c r="I185" s="8" t="s">
        <v>35</v>
      </c>
      <c r="J185" s="8" t="s">
        <v>22</v>
      </c>
    </row>
    <row r="186" spans="1:10" ht="25">
      <c r="A186" s="5">
        <v>5</v>
      </c>
      <c r="B186" s="6">
        <v>44836</v>
      </c>
      <c r="C186" s="7" t="s">
        <v>420</v>
      </c>
      <c r="D186" s="7"/>
      <c r="E186" s="7"/>
      <c r="F186" s="8" t="s">
        <v>12</v>
      </c>
      <c r="G186" s="8" t="s">
        <v>13</v>
      </c>
      <c r="H186" s="8" t="s">
        <v>14</v>
      </c>
      <c r="I186" s="8" t="s">
        <v>310</v>
      </c>
      <c r="J186" s="8" t="s">
        <v>22</v>
      </c>
    </row>
    <row r="187" spans="1:10" ht="25">
      <c r="A187" s="5">
        <v>6</v>
      </c>
      <c r="B187" s="6">
        <v>44836</v>
      </c>
      <c r="C187" s="7" t="s">
        <v>421</v>
      </c>
      <c r="D187" s="7"/>
      <c r="E187" s="7"/>
      <c r="F187" s="8" t="s">
        <v>12</v>
      </c>
      <c r="G187" s="8" t="s">
        <v>13</v>
      </c>
      <c r="H187" s="8" t="s">
        <v>47</v>
      </c>
      <c r="I187" s="8" t="s">
        <v>53</v>
      </c>
      <c r="J187" s="8" t="s">
        <v>22</v>
      </c>
    </row>
    <row r="188" spans="1:10" ht="25">
      <c r="A188" s="5">
        <v>3</v>
      </c>
      <c r="B188" s="6">
        <v>44836</v>
      </c>
      <c r="C188" s="7" t="s">
        <v>422</v>
      </c>
      <c r="D188" s="7" t="s">
        <v>423</v>
      </c>
      <c r="E188" s="7"/>
      <c r="F188" s="8" t="s">
        <v>12</v>
      </c>
      <c r="G188" s="8" t="s">
        <v>61</v>
      </c>
      <c r="H188" s="8" t="s">
        <v>378</v>
      </c>
      <c r="J188" s="8" t="s">
        <v>22</v>
      </c>
    </row>
    <row r="189" spans="1:10" ht="25.5">
      <c r="A189" s="5">
        <v>1</v>
      </c>
      <c r="B189" s="6">
        <v>44836</v>
      </c>
      <c r="C189" s="7" t="s">
        <v>424</v>
      </c>
      <c r="D189" s="17" t="s">
        <v>425</v>
      </c>
      <c r="E189" s="7"/>
      <c r="F189" s="8" t="s">
        <v>28</v>
      </c>
      <c r="G189" s="8" t="s">
        <v>13</v>
      </c>
      <c r="H189" s="8" t="s">
        <v>29</v>
      </c>
      <c r="I189" s="8" t="s">
        <v>106</v>
      </c>
      <c r="J189" s="8" t="s">
        <v>22</v>
      </c>
    </row>
    <row r="190" spans="1:10" ht="25.5">
      <c r="A190" s="5">
        <v>2</v>
      </c>
      <c r="B190" s="6">
        <v>44836</v>
      </c>
      <c r="C190" s="7" t="s">
        <v>424</v>
      </c>
      <c r="D190" s="17" t="s">
        <v>426</v>
      </c>
      <c r="E190" s="7"/>
      <c r="F190" s="8" t="s">
        <v>28</v>
      </c>
      <c r="G190" s="8" t="s">
        <v>13</v>
      </c>
      <c r="H190" s="8" t="s">
        <v>29</v>
      </c>
      <c r="I190" s="8" t="s">
        <v>106</v>
      </c>
      <c r="J190" s="8" t="s">
        <v>22</v>
      </c>
    </row>
    <row r="191" spans="1:10" ht="12.5">
      <c r="A191" s="5">
        <v>4</v>
      </c>
      <c r="B191" s="6">
        <v>44836</v>
      </c>
      <c r="C191" s="7" t="s">
        <v>427</v>
      </c>
      <c r="D191" s="7"/>
      <c r="E191" s="7"/>
      <c r="F191" s="8" t="s">
        <v>12</v>
      </c>
      <c r="G191" s="8" t="s">
        <v>13</v>
      </c>
      <c r="H191" s="8" t="s">
        <v>428</v>
      </c>
      <c r="J191" s="8" t="s">
        <v>22</v>
      </c>
    </row>
    <row r="192" spans="1:10" ht="25">
      <c r="A192" s="5">
        <v>2</v>
      </c>
      <c r="B192" s="6">
        <v>44837</v>
      </c>
      <c r="C192" s="7" t="s">
        <v>429</v>
      </c>
      <c r="D192" s="7"/>
      <c r="E192" s="7"/>
      <c r="F192" s="8" t="s">
        <v>12</v>
      </c>
      <c r="G192" s="8" t="s">
        <v>13</v>
      </c>
      <c r="H192" s="8" t="s">
        <v>14</v>
      </c>
      <c r="I192" s="8" t="s">
        <v>256</v>
      </c>
      <c r="J192" s="8" t="s">
        <v>22</v>
      </c>
    </row>
    <row r="193" spans="1:10" ht="25">
      <c r="A193" s="5">
        <v>4</v>
      </c>
      <c r="B193" s="6">
        <v>44837</v>
      </c>
      <c r="C193" s="7" t="s">
        <v>430</v>
      </c>
      <c r="D193" s="7"/>
      <c r="E193" s="7"/>
      <c r="F193" s="8" t="s">
        <v>12</v>
      </c>
      <c r="G193" s="8" t="s">
        <v>61</v>
      </c>
      <c r="H193" s="8" t="s">
        <v>378</v>
      </c>
      <c r="J193" s="8" t="s">
        <v>22</v>
      </c>
    </row>
    <row r="194" spans="1:10" ht="25">
      <c r="A194" s="5">
        <v>5</v>
      </c>
      <c r="B194" s="6">
        <v>44837</v>
      </c>
      <c r="C194" s="7" t="s">
        <v>431</v>
      </c>
      <c r="D194" s="7"/>
      <c r="E194" s="7"/>
      <c r="F194" s="8" t="s">
        <v>12</v>
      </c>
      <c r="G194" s="8" t="s">
        <v>13</v>
      </c>
      <c r="H194" s="8" t="s">
        <v>103</v>
      </c>
      <c r="I194" s="8" t="s">
        <v>233</v>
      </c>
      <c r="J194" s="8" t="s">
        <v>22</v>
      </c>
    </row>
    <row r="195" spans="1:10" ht="25">
      <c r="A195" s="5">
        <v>1</v>
      </c>
      <c r="B195" s="6">
        <v>44837</v>
      </c>
      <c r="C195" s="7" t="s">
        <v>432</v>
      </c>
      <c r="D195" s="7" t="s">
        <v>433</v>
      </c>
      <c r="E195" s="7"/>
      <c r="F195" s="8" t="s">
        <v>28</v>
      </c>
      <c r="G195" s="8" t="s">
        <v>61</v>
      </c>
      <c r="H195" s="8" t="s">
        <v>434</v>
      </c>
      <c r="J195" s="8" t="s">
        <v>22</v>
      </c>
    </row>
    <row r="196" spans="1:10" ht="25">
      <c r="A196" s="5">
        <v>6</v>
      </c>
      <c r="B196" s="6">
        <v>44837</v>
      </c>
      <c r="C196" s="7" t="s">
        <v>435</v>
      </c>
      <c r="D196" s="7"/>
      <c r="E196" s="7"/>
      <c r="F196" s="8" t="s">
        <v>28</v>
      </c>
      <c r="G196" s="8" t="s">
        <v>13</v>
      </c>
      <c r="H196" s="8" t="s">
        <v>29</v>
      </c>
      <c r="I196" s="8" t="s">
        <v>106</v>
      </c>
      <c r="J196" s="8" t="s">
        <v>22</v>
      </c>
    </row>
    <row r="197" spans="1:10" ht="25">
      <c r="A197" s="5">
        <v>3</v>
      </c>
      <c r="B197" s="6">
        <v>44837</v>
      </c>
      <c r="C197" s="7" t="s">
        <v>436</v>
      </c>
      <c r="D197" s="7" t="s">
        <v>437</v>
      </c>
      <c r="E197" s="7"/>
      <c r="F197" s="8" t="s">
        <v>12</v>
      </c>
      <c r="G197" s="8" t="s">
        <v>13</v>
      </c>
      <c r="H197" s="8" t="s">
        <v>438</v>
      </c>
      <c r="I197" s="8" t="s">
        <v>439</v>
      </c>
      <c r="J197" s="8" t="s">
        <v>22</v>
      </c>
    </row>
    <row r="198" spans="1:10" ht="25">
      <c r="A198" s="5">
        <v>4</v>
      </c>
      <c r="B198" s="6">
        <v>44838</v>
      </c>
      <c r="C198" s="7" t="s">
        <v>440</v>
      </c>
      <c r="D198" s="7" t="s">
        <v>441</v>
      </c>
      <c r="E198" s="7"/>
      <c r="F198" s="8" t="s">
        <v>12</v>
      </c>
      <c r="G198" s="8" t="s">
        <v>13</v>
      </c>
      <c r="H198" s="8" t="s">
        <v>14</v>
      </c>
      <c r="I198" s="8" t="s">
        <v>442</v>
      </c>
      <c r="J198" s="8" t="s">
        <v>225</v>
      </c>
    </row>
    <row r="199" spans="1:10" ht="25">
      <c r="A199" s="5">
        <v>3</v>
      </c>
      <c r="B199" s="6">
        <v>44838</v>
      </c>
      <c r="C199" s="7" t="s">
        <v>443</v>
      </c>
      <c r="D199" s="7"/>
      <c r="E199" s="7"/>
      <c r="F199" s="8" t="s">
        <v>12</v>
      </c>
      <c r="G199" s="8" t="s">
        <v>13</v>
      </c>
      <c r="H199" s="8" t="s">
        <v>57</v>
      </c>
      <c r="I199" s="8" t="s">
        <v>187</v>
      </c>
      <c r="J199" s="8" t="s">
        <v>22</v>
      </c>
    </row>
    <row r="200" spans="1:10" ht="25">
      <c r="A200" s="5">
        <v>5</v>
      </c>
      <c r="B200" s="6">
        <v>44838</v>
      </c>
      <c r="C200" s="7" t="s">
        <v>444</v>
      </c>
      <c r="D200" s="7"/>
      <c r="E200" s="7"/>
      <c r="F200" s="8" t="s">
        <v>12</v>
      </c>
      <c r="G200" s="8" t="s">
        <v>13</v>
      </c>
      <c r="H200" s="8" t="s">
        <v>25</v>
      </c>
      <c r="I200" s="8" t="s">
        <v>214</v>
      </c>
      <c r="J200" s="8" t="s">
        <v>22</v>
      </c>
    </row>
    <row r="201" spans="1:10" ht="12.5">
      <c r="A201" s="5">
        <v>2</v>
      </c>
      <c r="B201" s="6">
        <v>44838</v>
      </c>
      <c r="C201" s="7" t="s">
        <v>445</v>
      </c>
      <c r="D201" s="7" t="s">
        <v>446</v>
      </c>
      <c r="E201" s="7"/>
      <c r="F201" s="8" t="s">
        <v>12</v>
      </c>
      <c r="G201" s="8" t="s">
        <v>13</v>
      </c>
      <c r="H201" s="8" t="s">
        <v>29</v>
      </c>
      <c r="I201" s="8" t="s">
        <v>96</v>
      </c>
      <c r="J201" s="8" t="s">
        <v>22</v>
      </c>
    </row>
    <row r="202" spans="1:10" ht="50">
      <c r="A202" s="5">
        <v>1</v>
      </c>
      <c r="B202" s="6">
        <v>44838</v>
      </c>
      <c r="C202" s="7" t="s">
        <v>447</v>
      </c>
      <c r="D202" s="7" t="s">
        <v>448</v>
      </c>
      <c r="E202" s="7" t="s">
        <v>449</v>
      </c>
      <c r="F202" s="8" t="s">
        <v>28</v>
      </c>
      <c r="G202" s="8" t="s">
        <v>13</v>
      </c>
      <c r="H202" s="8" t="s">
        <v>29</v>
      </c>
      <c r="I202" s="8" t="s">
        <v>106</v>
      </c>
      <c r="J202" s="8" t="s">
        <v>22</v>
      </c>
    </row>
    <row r="203" spans="1:10" ht="25">
      <c r="A203" s="5">
        <v>6</v>
      </c>
      <c r="B203" s="6">
        <v>44838</v>
      </c>
      <c r="C203" s="7" t="s">
        <v>450</v>
      </c>
      <c r="D203" s="7"/>
      <c r="E203" s="7"/>
      <c r="F203" s="8" t="s">
        <v>12</v>
      </c>
      <c r="G203" s="8" t="s">
        <v>66</v>
      </c>
      <c r="H203" s="8" t="s">
        <v>451</v>
      </c>
      <c r="J203" s="8" t="s">
        <v>22</v>
      </c>
    </row>
    <row r="204" spans="1:10" ht="25">
      <c r="A204" s="5">
        <v>6</v>
      </c>
      <c r="B204" s="6">
        <v>44839</v>
      </c>
      <c r="C204" s="7" t="s">
        <v>452</v>
      </c>
      <c r="D204" s="7" t="s">
        <v>453</v>
      </c>
      <c r="E204" s="7"/>
      <c r="F204" s="8" t="s">
        <v>12</v>
      </c>
      <c r="G204" s="8" t="s">
        <v>13</v>
      </c>
      <c r="H204" s="8" t="s">
        <v>14</v>
      </c>
      <c r="I204" s="8" t="s">
        <v>310</v>
      </c>
      <c r="J204" s="8" t="s">
        <v>15</v>
      </c>
    </row>
    <row r="205" spans="1:10" ht="12.5">
      <c r="A205" s="5">
        <v>2</v>
      </c>
      <c r="B205" s="6">
        <v>44839</v>
      </c>
      <c r="C205" s="7" t="s">
        <v>454</v>
      </c>
      <c r="D205" s="7"/>
      <c r="E205" s="7"/>
      <c r="F205" s="8" t="s">
        <v>12</v>
      </c>
      <c r="G205" s="8" t="s">
        <v>61</v>
      </c>
      <c r="H205" s="8" t="s">
        <v>378</v>
      </c>
      <c r="J205" s="8" t="s">
        <v>22</v>
      </c>
    </row>
    <row r="206" spans="1:10" ht="12.5">
      <c r="A206" s="5">
        <v>3</v>
      </c>
      <c r="B206" s="6">
        <v>44839</v>
      </c>
      <c r="C206" s="7" t="s">
        <v>455</v>
      </c>
      <c r="D206" s="7"/>
      <c r="E206" s="7"/>
      <c r="F206" s="8" t="s">
        <v>12</v>
      </c>
      <c r="G206" s="8" t="s">
        <v>81</v>
      </c>
      <c r="H206" s="8" t="s">
        <v>456</v>
      </c>
      <c r="I206" s="8" t="s">
        <v>457</v>
      </c>
      <c r="J206" s="8" t="s">
        <v>22</v>
      </c>
    </row>
    <row r="207" spans="1:10" ht="12.5">
      <c r="A207" s="5">
        <v>5</v>
      </c>
      <c r="B207" s="6">
        <v>44839</v>
      </c>
      <c r="C207" s="7" t="s">
        <v>458</v>
      </c>
      <c r="D207" s="7"/>
      <c r="E207" s="7"/>
      <c r="F207" s="8" t="s">
        <v>12</v>
      </c>
      <c r="G207" s="8" t="s">
        <v>146</v>
      </c>
      <c r="H207" s="8" t="s">
        <v>148</v>
      </c>
      <c r="I207" s="8" t="s">
        <v>459</v>
      </c>
      <c r="J207" s="8" t="s">
        <v>22</v>
      </c>
    </row>
    <row r="208" spans="1:10" ht="25">
      <c r="A208" s="5">
        <v>4</v>
      </c>
      <c r="B208" s="6">
        <v>44839</v>
      </c>
      <c r="C208" s="7" t="s">
        <v>460</v>
      </c>
      <c r="D208" s="7" t="s">
        <v>461</v>
      </c>
      <c r="E208" s="7"/>
      <c r="F208" s="8" t="s">
        <v>28</v>
      </c>
      <c r="G208" s="8" t="s">
        <v>13</v>
      </c>
      <c r="H208" s="8" t="s">
        <v>29</v>
      </c>
      <c r="I208" s="8" t="s">
        <v>30</v>
      </c>
      <c r="J208" s="8" t="s">
        <v>22</v>
      </c>
    </row>
    <row r="209" spans="1:10" ht="50">
      <c r="A209" s="5">
        <v>1</v>
      </c>
      <c r="B209" s="6">
        <v>44839</v>
      </c>
      <c r="C209" s="7" t="s">
        <v>462</v>
      </c>
      <c r="D209" s="7" t="s">
        <v>463</v>
      </c>
      <c r="E209" s="7" t="s">
        <v>464</v>
      </c>
      <c r="F209" s="8" t="s">
        <v>28</v>
      </c>
      <c r="G209" s="8" t="s">
        <v>13</v>
      </c>
      <c r="H209" s="8" t="s">
        <v>29</v>
      </c>
      <c r="I209" s="8" t="s">
        <v>106</v>
      </c>
      <c r="J209" s="8" t="s">
        <v>22</v>
      </c>
    </row>
    <row r="210" spans="1:10" ht="25">
      <c r="A210" s="5">
        <v>5</v>
      </c>
      <c r="B210" s="6">
        <v>44840</v>
      </c>
      <c r="C210" s="7" t="s">
        <v>465</v>
      </c>
      <c r="D210" s="7" t="s">
        <v>466</v>
      </c>
      <c r="E210" s="7"/>
      <c r="F210" s="8" t="s">
        <v>12</v>
      </c>
      <c r="G210" s="8" t="s">
        <v>13</v>
      </c>
      <c r="H210" s="8" t="s">
        <v>467</v>
      </c>
      <c r="J210" s="8" t="s">
        <v>22</v>
      </c>
    </row>
    <row r="211" spans="1:10" ht="25">
      <c r="A211" s="5">
        <v>1</v>
      </c>
      <c r="B211" s="6">
        <v>44840</v>
      </c>
      <c r="C211" s="7" t="s">
        <v>468</v>
      </c>
      <c r="D211" s="7" t="s">
        <v>469</v>
      </c>
      <c r="E211" s="7"/>
      <c r="F211" s="8" t="s">
        <v>12</v>
      </c>
      <c r="G211" s="8" t="s">
        <v>13</v>
      </c>
      <c r="H211" s="8" t="s">
        <v>57</v>
      </c>
      <c r="I211" s="8" t="s">
        <v>58</v>
      </c>
      <c r="J211" s="8" t="s">
        <v>22</v>
      </c>
    </row>
    <row r="212" spans="1:10" ht="25">
      <c r="A212" s="5">
        <v>2</v>
      </c>
      <c r="B212" s="6">
        <v>44840</v>
      </c>
      <c r="C212" s="7" t="s">
        <v>468</v>
      </c>
      <c r="D212" s="7" t="s">
        <v>470</v>
      </c>
      <c r="E212" s="7"/>
      <c r="F212" s="8" t="s">
        <v>12</v>
      </c>
      <c r="G212" s="8" t="s">
        <v>13</v>
      </c>
      <c r="H212" s="8" t="s">
        <v>57</v>
      </c>
      <c r="I212" s="8" t="s">
        <v>58</v>
      </c>
      <c r="J212" s="8" t="s">
        <v>22</v>
      </c>
    </row>
    <row r="213" spans="1:10" ht="25">
      <c r="A213" s="5">
        <v>4</v>
      </c>
      <c r="B213" s="6">
        <v>44840</v>
      </c>
      <c r="C213" s="7" t="s">
        <v>471</v>
      </c>
      <c r="D213" s="7" t="s">
        <v>472</v>
      </c>
      <c r="E213" s="7"/>
      <c r="F213" s="8" t="s">
        <v>12</v>
      </c>
      <c r="G213" s="8" t="s">
        <v>13</v>
      </c>
      <c r="H213" s="8" t="s">
        <v>473</v>
      </c>
      <c r="J213" s="8" t="s">
        <v>22</v>
      </c>
    </row>
    <row r="214" spans="1:10" ht="25">
      <c r="A214" s="5">
        <v>6</v>
      </c>
      <c r="B214" s="6">
        <v>44840</v>
      </c>
      <c r="C214" s="7" t="s">
        <v>474</v>
      </c>
      <c r="D214" s="7"/>
      <c r="E214" s="7"/>
      <c r="F214" s="8" t="s">
        <v>12</v>
      </c>
      <c r="G214" s="8" t="s">
        <v>13</v>
      </c>
      <c r="H214" s="8" t="s">
        <v>29</v>
      </c>
      <c r="I214" s="8" t="s">
        <v>106</v>
      </c>
      <c r="J214" s="8" t="s">
        <v>22</v>
      </c>
    </row>
    <row r="215" spans="1:10" ht="12.5">
      <c r="A215" s="5">
        <v>3</v>
      </c>
      <c r="B215" s="6">
        <v>44840</v>
      </c>
      <c r="C215" s="7" t="s">
        <v>475</v>
      </c>
      <c r="D215" s="7"/>
      <c r="E215" s="7"/>
      <c r="F215" s="8" t="s">
        <v>12</v>
      </c>
      <c r="G215" s="8" t="s">
        <v>13</v>
      </c>
      <c r="H215" s="8" t="s">
        <v>476</v>
      </c>
      <c r="J215" s="8" t="s">
        <v>22</v>
      </c>
    </row>
    <row r="216" spans="1:10" ht="25.5">
      <c r="A216" s="5">
        <v>5</v>
      </c>
      <c r="B216" s="6">
        <v>44841</v>
      </c>
      <c r="C216" s="7" t="s">
        <v>477</v>
      </c>
      <c r="D216" s="7" t="s">
        <v>478</v>
      </c>
      <c r="E216" s="7"/>
      <c r="F216" s="8" t="s">
        <v>28</v>
      </c>
      <c r="G216" s="8" t="s">
        <v>13</v>
      </c>
      <c r="H216" s="8" t="s">
        <v>38</v>
      </c>
      <c r="I216" s="16" t="s">
        <v>39</v>
      </c>
      <c r="J216" s="8" t="s">
        <v>22</v>
      </c>
    </row>
    <row r="217" spans="1:10" ht="37.5">
      <c r="A217" s="5">
        <v>1</v>
      </c>
      <c r="B217" s="6">
        <v>44841</v>
      </c>
      <c r="C217" s="7" t="s">
        <v>479</v>
      </c>
      <c r="D217" s="7" t="s">
        <v>480</v>
      </c>
      <c r="E217" s="7" t="s">
        <v>481</v>
      </c>
      <c r="F217" s="8" t="s">
        <v>12</v>
      </c>
      <c r="G217" s="8" t="s">
        <v>13</v>
      </c>
      <c r="H217" s="8" t="s">
        <v>482</v>
      </c>
      <c r="J217" s="8" t="s">
        <v>32</v>
      </c>
    </row>
    <row r="218" spans="1:10" ht="25">
      <c r="A218" s="5">
        <v>3</v>
      </c>
      <c r="B218" s="6">
        <v>44841</v>
      </c>
      <c r="C218" s="7" t="s">
        <v>483</v>
      </c>
      <c r="D218" s="7" t="s">
        <v>484</v>
      </c>
      <c r="E218" s="7"/>
      <c r="F218" s="8" t="s">
        <v>12</v>
      </c>
      <c r="G218" s="8" t="s">
        <v>13</v>
      </c>
      <c r="H218" s="8" t="s">
        <v>29</v>
      </c>
      <c r="I218" s="8" t="s">
        <v>49</v>
      </c>
      <c r="J218" s="8" t="s">
        <v>22</v>
      </c>
    </row>
    <row r="219" spans="1:10" ht="12.5">
      <c r="A219" s="5">
        <v>2</v>
      </c>
      <c r="B219" s="6">
        <v>44841</v>
      </c>
      <c r="C219" s="7" t="s">
        <v>485</v>
      </c>
      <c r="D219" s="7" t="s">
        <v>486</v>
      </c>
      <c r="E219" s="7"/>
      <c r="F219" s="8" t="s">
        <v>28</v>
      </c>
      <c r="G219" s="8" t="s">
        <v>13</v>
      </c>
      <c r="H219" s="8" t="s">
        <v>29</v>
      </c>
      <c r="I219" s="8" t="s">
        <v>30</v>
      </c>
      <c r="J219" s="8" t="s">
        <v>22</v>
      </c>
    </row>
    <row r="220" spans="1:10" ht="12.5">
      <c r="A220" s="5">
        <v>4</v>
      </c>
      <c r="B220" s="6">
        <v>44841</v>
      </c>
      <c r="C220" s="7" t="s">
        <v>487</v>
      </c>
      <c r="D220" s="7"/>
      <c r="E220" s="7"/>
      <c r="F220" s="8" t="s">
        <v>28</v>
      </c>
      <c r="G220" s="8" t="s">
        <v>13</v>
      </c>
      <c r="H220" s="8" t="s">
        <v>488</v>
      </c>
      <c r="J220" s="8" t="s">
        <v>22</v>
      </c>
    </row>
    <row r="221" spans="1:10" ht="25">
      <c r="A221" s="5">
        <v>6</v>
      </c>
      <c r="B221" s="6">
        <v>44841</v>
      </c>
      <c r="C221" s="7" t="s">
        <v>489</v>
      </c>
      <c r="D221" s="7" t="s">
        <v>490</v>
      </c>
      <c r="E221" s="7"/>
      <c r="F221" s="8" t="s">
        <v>12</v>
      </c>
      <c r="G221" s="8" t="s">
        <v>13</v>
      </c>
      <c r="H221" s="8" t="s">
        <v>34</v>
      </c>
      <c r="I221" s="8" t="s">
        <v>35</v>
      </c>
      <c r="J221" s="8" t="s">
        <v>22</v>
      </c>
    </row>
    <row r="222" spans="1:10" ht="25">
      <c r="A222" s="5">
        <v>4</v>
      </c>
      <c r="B222" s="6">
        <v>44842</v>
      </c>
      <c r="C222" s="7" t="s">
        <v>491</v>
      </c>
      <c r="D222" s="7"/>
      <c r="E222" s="7"/>
      <c r="F222" s="8" t="s">
        <v>12</v>
      </c>
      <c r="G222" s="8" t="s">
        <v>13</v>
      </c>
      <c r="H222" s="8" t="s">
        <v>14</v>
      </c>
      <c r="J222" s="8" t="s">
        <v>225</v>
      </c>
    </row>
    <row r="223" spans="1:10" ht="25">
      <c r="A223" s="5">
        <v>5</v>
      </c>
      <c r="B223" s="6">
        <v>44842</v>
      </c>
      <c r="C223" s="7" t="s">
        <v>492</v>
      </c>
      <c r="D223" s="7"/>
      <c r="E223" s="7"/>
      <c r="F223" s="8" t="s">
        <v>12</v>
      </c>
      <c r="G223" s="8" t="s">
        <v>66</v>
      </c>
      <c r="H223" s="8" t="s">
        <v>493</v>
      </c>
      <c r="J223" s="8" t="s">
        <v>22</v>
      </c>
    </row>
    <row r="224" spans="1:10" ht="25">
      <c r="A224" s="5">
        <v>3</v>
      </c>
      <c r="B224" s="6">
        <v>44842</v>
      </c>
      <c r="C224" s="7" t="s">
        <v>494</v>
      </c>
      <c r="D224" s="7" t="s">
        <v>495</v>
      </c>
      <c r="E224" s="7"/>
      <c r="F224" s="8" t="s">
        <v>12</v>
      </c>
      <c r="G224" s="8" t="s">
        <v>13</v>
      </c>
      <c r="H224" s="8" t="s">
        <v>337</v>
      </c>
      <c r="I224" s="8" t="s">
        <v>496</v>
      </c>
      <c r="J224" s="8" t="s">
        <v>22</v>
      </c>
    </row>
    <row r="225" spans="1:10" ht="25">
      <c r="A225" s="5">
        <v>1</v>
      </c>
      <c r="B225" s="6">
        <v>44842</v>
      </c>
      <c r="C225" s="7" t="s">
        <v>497</v>
      </c>
      <c r="D225" s="7" t="s">
        <v>498</v>
      </c>
      <c r="E225" s="7"/>
      <c r="F225" s="8" t="s">
        <v>28</v>
      </c>
      <c r="G225" s="8" t="s">
        <v>13</v>
      </c>
      <c r="H225" s="8" t="s">
        <v>29</v>
      </c>
      <c r="I225" s="8" t="s">
        <v>106</v>
      </c>
      <c r="J225" s="8" t="s">
        <v>22</v>
      </c>
    </row>
    <row r="226" spans="1:10" ht="25">
      <c r="A226" s="5">
        <v>2</v>
      </c>
      <c r="B226" s="6">
        <v>44842</v>
      </c>
      <c r="C226" s="7" t="s">
        <v>497</v>
      </c>
      <c r="D226" s="7" t="s">
        <v>499</v>
      </c>
      <c r="E226" s="7"/>
      <c r="F226" s="8" t="s">
        <v>28</v>
      </c>
      <c r="G226" s="8" t="s">
        <v>13</v>
      </c>
      <c r="H226" s="8" t="s">
        <v>29</v>
      </c>
      <c r="I226" s="8" t="s">
        <v>106</v>
      </c>
      <c r="J226" s="8" t="s">
        <v>22</v>
      </c>
    </row>
    <row r="227" spans="1:10" ht="25">
      <c r="A227" s="5">
        <v>6</v>
      </c>
      <c r="B227" s="6">
        <v>44843</v>
      </c>
      <c r="C227" s="7" t="s">
        <v>500</v>
      </c>
      <c r="D227" s="7"/>
      <c r="E227" s="7"/>
      <c r="F227" s="8" t="s">
        <v>12</v>
      </c>
      <c r="G227" s="8" t="s">
        <v>13</v>
      </c>
      <c r="H227" s="8" t="s">
        <v>14</v>
      </c>
      <c r="I227" s="8" t="s">
        <v>310</v>
      </c>
      <c r="J227" s="8" t="s">
        <v>15</v>
      </c>
    </row>
    <row r="228" spans="1:10" ht="25">
      <c r="A228" s="5">
        <v>2</v>
      </c>
      <c r="B228" s="6">
        <v>44843</v>
      </c>
      <c r="C228" s="7" t="s">
        <v>501</v>
      </c>
      <c r="D228" s="7" t="s">
        <v>502</v>
      </c>
      <c r="E228" s="7"/>
      <c r="F228" s="8" t="s">
        <v>12</v>
      </c>
      <c r="G228" s="8" t="s">
        <v>13</v>
      </c>
      <c r="H228" s="8" t="s">
        <v>38</v>
      </c>
      <c r="I228" s="8" t="s">
        <v>39</v>
      </c>
      <c r="J228" s="8" t="s">
        <v>32</v>
      </c>
    </row>
    <row r="229" spans="1:10" ht="37.5">
      <c r="A229" s="5">
        <v>1</v>
      </c>
      <c r="B229" s="6">
        <v>44843</v>
      </c>
      <c r="C229" s="7" t="s">
        <v>503</v>
      </c>
      <c r="D229" s="7" t="s">
        <v>504</v>
      </c>
      <c r="E229" s="7" t="s">
        <v>505</v>
      </c>
      <c r="F229" s="8" t="s">
        <v>12</v>
      </c>
      <c r="G229" s="8" t="s">
        <v>13</v>
      </c>
      <c r="H229" s="8" t="s">
        <v>57</v>
      </c>
      <c r="I229" s="8" t="s">
        <v>58</v>
      </c>
      <c r="J229" s="8" t="s">
        <v>22</v>
      </c>
    </row>
    <row r="230" spans="1:10" ht="25">
      <c r="A230" s="5">
        <v>3</v>
      </c>
      <c r="B230" s="6">
        <v>44843</v>
      </c>
      <c r="C230" s="7" t="s">
        <v>506</v>
      </c>
      <c r="D230" s="7"/>
      <c r="E230" s="7"/>
      <c r="F230" s="8" t="s">
        <v>12</v>
      </c>
      <c r="G230" s="8" t="s">
        <v>13</v>
      </c>
      <c r="H230" s="8" t="s">
        <v>103</v>
      </c>
      <c r="I230" s="8" t="s">
        <v>233</v>
      </c>
      <c r="J230" s="8" t="s">
        <v>22</v>
      </c>
    </row>
    <row r="231" spans="1:10" ht="25">
      <c r="A231" s="5">
        <v>4</v>
      </c>
      <c r="B231" s="6">
        <v>44843</v>
      </c>
      <c r="C231" s="7" t="s">
        <v>507</v>
      </c>
      <c r="D231" s="7" t="s">
        <v>508</v>
      </c>
      <c r="E231" s="7"/>
      <c r="F231" s="8" t="s">
        <v>12</v>
      </c>
      <c r="G231" s="8" t="s">
        <v>13</v>
      </c>
      <c r="H231" s="8" t="s">
        <v>103</v>
      </c>
      <c r="J231" s="8" t="s">
        <v>22</v>
      </c>
    </row>
    <row r="232" spans="1:10" ht="25">
      <c r="A232" s="5">
        <v>5</v>
      </c>
      <c r="B232" s="6">
        <v>44843</v>
      </c>
      <c r="C232" s="7" t="s">
        <v>509</v>
      </c>
      <c r="D232" s="7" t="s">
        <v>510</v>
      </c>
      <c r="E232" s="7"/>
      <c r="F232" s="8" t="s">
        <v>28</v>
      </c>
      <c r="G232" s="8" t="s">
        <v>13</v>
      </c>
      <c r="H232" s="8" t="s">
        <v>29</v>
      </c>
      <c r="I232" s="8" t="s">
        <v>49</v>
      </c>
      <c r="J232" s="8" t="s">
        <v>22</v>
      </c>
    </row>
    <row r="233" spans="1:10" ht="25">
      <c r="A233" s="5">
        <v>6</v>
      </c>
      <c r="B233" s="6">
        <v>44844</v>
      </c>
      <c r="C233" s="7" t="s">
        <v>511</v>
      </c>
      <c r="D233" s="7" t="s">
        <v>512</v>
      </c>
      <c r="E233" s="7"/>
      <c r="F233" s="8" t="s">
        <v>12</v>
      </c>
      <c r="G233" s="8" t="s">
        <v>13</v>
      </c>
      <c r="H233" s="8" t="s">
        <v>14</v>
      </c>
      <c r="I233" s="8" t="s">
        <v>310</v>
      </c>
      <c r="J233" s="8" t="s">
        <v>225</v>
      </c>
    </row>
    <row r="234" spans="1:10" ht="25">
      <c r="A234" s="5">
        <v>5</v>
      </c>
      <c r="B234" s="6">
        <v>44844</v>
      </c>
      <c r="C234" s="7" t="s">
        <v>513</v>
      </c>
      <c r="D234" s="7"/>
      <c r="E234" s="7"/>
      <c r="F234" s="8" t="s">
        <v>12</v>
      </c>
      <c r="G234" s="8" t="s">
        <v>146</v>
      </c>
      <c r="H234" s="8" t="s">
        <v>514</v>
      </c>
      <c r="J234" s="8" t="s">
        <v>22</v>
      </c>
    </row>
    <row r="235" spans="1:10" ht="50">
      <c r="A235" s="5">
        <v>1</v>
      </c>
      <c r="B235" s="6">
        <v>44844</v>
      </c>
      <c r="C235" s="7" t="s">
        <v>515</v>
      </c>
      <c r="D235" s="7" t="s">
        <v>516</v>
      </c>
      <c r="E235" s="7" t="s">
        <v>517</v>
      </c>
      <c r="F235" s="8" t="s">
        <v>12</v>
      </c>
      <c r="G235" s="8" t="s">
        <v>13</v>
      </c>
      <c r="H235" s="8" t="s">
        <v>47</v>
      </c>
      <c r="I235" s="8" t="s">
        <v>518</v>
      </c>
      <c r="J235" s="19" t="s">
        <v>22</v>
      </c>
    </row>
    <row r="236" spans="1:10" ht="12.5">
      <c r="A236" s="5">
        <v>2</v>
      </c>
      <c r="B236" s="6">
        <v>44844</v>
      </c>
      <c r="C236" s="7" t="s">
        <v>519</v>
      </c>
      <c r="D236" s="7" t="s">
        <v>520</v>
      </c>
      <c r="E236" s="7"/>
      <c r="F236" s="8" t="s">
        <v>12</v>
      </c>
      <c r="G236" s="8" t="s">
        <v>13</v>
      </c>
      <c r="H236" s="8" t="s">
        <v>82</v>
      </c>
      <c r="I236" s="8" t="s">
        <v>521</v>
      </c>
      <c r="J236" s="8" t="s">
        <v>22</v>
      </c>
    </row>
    <row r="237" spans="1:10" ht="25">
      <c r="A237" s="5">
        <v>4</v>
      </c>
      <c r="B237" s="6">
        <v>44844</v>
      </c>
      <c r="C237" s="7" t="s">
        <v>522</v>
      </c>
      <c r="D237" s="7" t="s">
        <v>523</v>
      </c>
      <c r="E237" s="7"/>
      <c r="F237" s="8" t="s">
        <v>12</v>
      </c>
      <c r="G237" s="8" t="s">
        <v>13</v>
      </c>
      <c r="H237" s="8" t="s">
        <v>29</v>
      </c>
      <c r="I237" s="8" t="s">
        <v>96</v>
      </c>
      <c r="J237" s="8" t="s">
        <v>22</v>
      </c>
    </row>
    <row r="238" spans="1:10" ht="25">
      <c r="A238" s="5">
        <v>3</v>
      </c>
      <c r="B238" s="6">
        <v>44844</v>
      </c>
      <c r="C238" s="7" t="s">
        <v>524</v>
      </c>
      <c r="D238" s="7"/>
      <c r="E238" s="7"/>
      <c r="F238" s="8" t="s">
        <v>28</v>
      </c>
      <c r="G238" s="8" t="s">
        <v>13</v>
      </c>
      <c r="H238" s="8" t="s">
        <v>29</v>
      </c>
      <c r="I238" s="8" t="s">
        <v>106</v>
      </c>
      <c r="J238" s="8" t="s">
        <v>22</v>
      </c>
    </row>
    <row r="239" spans="1:10" ht="25">
      <c r="A239" s="5">
        <v>5</v>
      </c>
      <c r="B239" s="6">
        <v>44845</v>
      </c>
      <c r="C239" s="7" t="s">
        <v>525</v>
      </c>
      <c r="D239" s="7"/>
      <c r="E239" s="7"/>
      <c r="F239" s="8" t="s">
        <v>12</v>
      </c>
      <c r="G239" s="8" t="s">
        <v>13</v>
      </c>
      <c r="H239" s="8" t="s">
        <v>14</v>
      </c>
      <c r="I239" s="8" t="s">
        <v>526</v>
      </c>
      <c r="J239" s="8" t="s">
        <v>225</v>
      </c>
    </row>
    <row r="240" spans="1:10" ht="12.5">
      <c r="A240" s="5">
        <v>3</v>
      </c>
      <c r="B240" s="6">
        <v>44845</v>
      </c>
      <c r="C240" s="7" t="s">
        <v>527</v>
      </c>
      <c r="D240" s="7" t="s">
        <v>528</v>
      </c>
      <c r="E240" s="7"/>
      <c r="F240" s="8" t="s">
        <v>12</v>
      </c>
      <c r="G240" s="8" t="s">
        <v>61</v>
      </c>
      <c r="H240" s="8" t="s">
        <v>378</v>
      </c>
      <c r="J240" s="8" t="s">
        <v>22</v>
      </c>
    </row>
    <row r="241" spans="1:10" ht="25">
      <c r="A241" s="5">
        <v>4</v>
      </c>
      <c r="B241" s="6">
        <v>44845</v>
      </c>
      <c r="C241" s="7" t="s">
        <v>529</v>
      </c>
      <c r="D241" s="7"/>
      <c r="E241" s="7"/>
      <c r="F241" s="8" t="s">
        <v>12</v>
      </c>
      <c r="G241" s="8" t="s">
        <v>13</v>
      </c>
      <c r="H241" s="8" t="s">
        <v>530</v>
      </c>
      <c r="J241" s="8" t="s">
        <v>22</v>
      </c>
    </row>
    <row r="242" spans="1:10" ht="25">
      <c r="A242" s="5">
        <v>2</v>
      </c>
      <c r="B242" s="6">
        <v>44845</v>
      </c>
      <c r="C242" s="7" t="s">
        <v>531</v>
      </c>
      <c r="D242" s="7" t="s">
        <v>532</v>
      </c>
      <c r="E242" s="7"/>
      <c r="F242" s="8" t="s">
        <v>28</v>
      </c>
      <c r="G242" s="8" t="s">
        <v>13</v>
      </c>
      <c r="H242" s="8" t="s">
        <v>29</v>
      </c>
      <c r="I242" s="8" t="s">
        <v>30</v>
      </c>
      <c r="J242" s="8" t="s">
        <v>22</v>
      </c>
    </row>
    <row r="243" spans="1:10" ht="25">
      <c r="A243" s="5">
        <v>1</v>
      </c>
      <c r="B243" s="6">
        <v>44845</v>
      </c>
      <c r="C243" s="7" t="s">
        <v>531</v>
      </c>
      <c r="D243" s="7" t="s">
        <v>533</v>
      </c>
      <c r="E243" s="7"/>
      <c r="F243" s="8" t="s">
        <v>28</v>
      </c>
      <c r="G243" s="8" t="s">
        <v>13</v>
      </c>
      <c r="H243" s="8" t="s">
        <v>29</v>
      </c>
      <c r="I243" s="8" t="s">
        <v>106</v>
      </c>
      <c r="J243" s="8" t="s">
        <v>22</v>
      </c>
    </row>
    <row r="244" spans="1:10" ht="25">
      <c r="A244" s="5">
        <v>3</v>
      </c>
      <c r="B244" s="6">
        <v>44846</v>
      </c>
      <c r="C244" s="7" t="s">
        <v>534</v>
      </c>
      <c r="D244" s="7" t="s">
        <v>535</v>
      </c>
      <c r="E244" s="7"/>
      <c r="F244" s="8" t="s">
        <v>12</v>
      </c>
      <c r="G244" s="8" t="s">
        <v>13</v>
      </c>
      <c r="H244" s="8" t="s">
        <v>14</v>
      </c>
      <c r="I244" s="8" t="s">
        <v>536</v>
      </c>
      <c r="J244" s="8" t="s">
        <v>225</v>
      </c>
    </row>
    <row r="245" spans="1:10" ht="25">
      <c r="A245" s="5">
        <v>4</v>
      </c>
      <c r="B245" s="6">
        <v>44846</v>
      </c>
      <c r="C245" s="7" t="s">
        <v>537</v>
      </c>
      <c r="D245" s="7" t="s">
        <v>538</v>
      </c>
      <c r="E245" s="7"/>
      <c r="F245" s="8" t="s">
        <v>12</v>
      </c>
      <c r="G245" s="8" t="s">
        <v>13</v>
      </c>
      <c r="H245" s="8" t="s">
        <v>57</v>
      </c>
      <c r="I245" s="8" t="s">
        <v>58</v>
      </c>
      <c r="J245" s="8" t="s">
        <v>22</v>
      </c>
    </row>
    <row r="246" spans="1:10" ht="25">
      <c r="A246" s="5">
        <v>5</v>
      </c>
      <c r="B246" s="6">
        <v>44846</v>
      </c>
      <c r="C246" s="7" t="s">
        <v>539</v>
      </c>
      <c r="D246" s="7"/>
      <c r="E246" s="7"/>
      <c r="F246" s="8" t="s">
        <v>12</v>
      </c>
      <c r="G246" s="8" t="s">
        <v>13</v>
      </c>
      <c r="H246" s="8" t="s">
        <v>337</v>
      </c>
      <c r="J246" s="8" t="s">
        <v>22</v>
      </c>
    </row>
    <row r="247" spans="1:10" ht="25">
      <c r="A247" s="5">
        <v>6</v>
      </c>
      <c r="B247" s="6">
        <v>44846</v>
      </c>
      <c r="C247" s="7" t="s">
        <v>540</v>
      </c>
      <c r="D247" s="7"/>
      <c r="E247" s="7"/>
      <c r="F247" s="8" t="s">
        <v>12</v>
      </c>
      <c r="G247" s="8" t="s">
        <v>146</v>
      </c>
      <c r="H247" s="8" t="s">
        <v>148</v>
      </c>
      <c r="I247" s="8" t="s">
        <v>541</v>
      </c>
      <c r="J247" s="8" t="s">
        <v>22</v>
      </c>
    </row>
    <row r="248" spans="1:10" ht="12.5">
      <c r="A248" s="5">
        <v>2</v>
      </c>
      <c r="B248" s="6">
        <v>44846</v>
      </c>
      <c r="C248" s="7" t="s">
        <v>542</v>
      </c>
      <c r="D248" s="7" t="s">
        <v>543</v>
      </c>
      <c r="E248" s="7"/>
      <c r="F248" s="8" t="s">
        <v>12</v>
      </c>
      <c r="G248" s="8" t="s">
        <v>13</v>
      </c>
      <c r="H248" s="8" t="s">
        <v>29</v>
      </c>
      <c r="I248" s="8" t="s">
        <v>96</v>
      </c>
      <c r="J248" s="8" t="s">
        <v>22</v>
      </c>
    </row>
    <row r="249" spans="1:10" ht="50">
      <c r="A249" s="5">
        <v>1</v>
      </c>
      <c r="B249" s="6">
        <v>44846</v>
      </c>
      <c r="C249" s="7" t="s">
        <v>544</v>
      </c>
      <c r="D249" s="7" t="s">
        <v>545</v>
      </c>
      <c r="E249" s="7" t="s">
        <v>546</v>
      </c>
      <c r="F249" s="8" t="s">
        <v>12</v>
      </c>
      <c r="G249" s="8" t="s">
        <v>13</v>
      </c>
      <c r="H249" s="8" t="s">
        <v>29</v>
      </c>
      <c r="I249" s="8" t="s">
        <v>49</v>
      </c>
      <c r="J249" s="8" t="s">
        <v>22</v>
      </c>
    </row>
    <row r="250" spans="1:10" ht="50">
      <c r="A250" s="5">
        <v>1</v>
      </c>
      <c r="B250" s="6">
        <v>44847</v>
      </c>
      <c r="C250" s="7" t="s">
        <v>547</v>
      </c>
      <c r="D250" s="7" t="s">
        <v>548</v>
      </c>
      <c r="E250" s="7" t="s">
        <v>549</v>
      </c>
      <c r="F250" s="8" t="s">
        <v>12</v>
      </c>
      <c r="G250" s="8" t="s">
        <v>13</v>
      </c>
      <c r="H250" s="8" t="s">
        <v>467</v>
      </c>
      <c r="J250" s="8" t="s">
        <v>22</v>
      </c>
    </row>
    <row r="251" spans="1:10" ht="25">
      <c r="A251" s="5">
        <v>4</v>
      </c>
      <c r="B251" s="6">
        <v>44847</v>
      </c>
      <c r="C251" s="7" t="s">
        <v>550</v>
      </c>
      <c r="D251" s="7" t="s">
        <v>551</v>
      </c>
      <c r="E251" s="7"/>
      <c r="F251" s="8" t="s">
        <v>12</v>
      </c>
      <c r="G251" s="8" t="s">
        <v>13</v>
      </c>
      <c r="H251" s="8" t="s">
        <v>552</v>
      </c>
      <c r="J251" s="8" t="s">
        <v>22</v>
      </c>
    </row>
    <row r="252" spans="1:10" ht="12.5">
      <c r="A252" s="5">
        <v>3</v>
      </c>
      <c r="B252" s="6">
        <v>44847</v>
      </c>
      <c r="C252" s="7" t="s">
        <v>553</v>
      </c>
      <c r="D252" s="7"/>
      <c r="E252" s="7"/>
      <c r="F252" s="8" t="s">
        <v>12</v>
      </c>
      <c r="G252" s="8" t="s">
        <v>13</v>
      </c>
      <c r="H252" s="8" t="s">
        <v>38</v>
      </c>
      <c r="I252" s="8" t="s">
        <v>39</v>
      </c>
      <c r="J252" s="8" t="s">
        <v>22</v>
      </c>
    </row>
    <row r="253" spans="1:10" ht="25">
      <c r="A253" s="5">
        <v>5</v>
      </c>
      <c r="B253" s="6">
        <v>44847</v>
      </c>
      <c r="C253" s="7" t="s">
        <v>554</v>
      </c>
      <c r="D253" s="7"/>
      <c r="E253" s="7"/>
      <c r="F253" s="8" t="s">
        <v>12</v>
      </c>
      <c r="G253" s="8" t="s">
        <v>13</v>
      </c>
      <c r="H253" s="8" t="s">
        <v>57</v>
      </c>
      <c r="I253" s="8" t="s">
        <v>187</v>
      </c>
      <c r="J253" s="8" t="s">
        <v>22</v>
      </c>
    </row>
    <row r="254" spans="1:10" ht="25">
      <c r="A254" s="5">
        <v>6</v>
      </c>
      <c r="B254" s="6">
        <v>44847</v>
      </c>
      <c r="C254" s="7" t="s">
        <v>555</v>
      </c>
      <c r="D254" s="7" t="s">
        <v>556</v>
      </c>
      <c r="E254" s="7"/>
      <c r="F254" s="8" t="s">
        <v>12</v>
      </c>
      <c r="G254" s="8" t="s">
        <v>13</v>
      </c>
      <c r="H254" s="8" t="s">
        <v>25</v>
      </c>
      <c r="I254" s="8" t="s">
        <v>166</v>
      </c>
      <c r="J254" s="8" t="s">
        <v>22</v>
      </c>
    </row>
    <row r="255" spans="1:10" ht="25">
      <c r="A255" s="5">
        <v>2</v>
      </c>
      <c r="B255" s="6">
        <v>44847</v>
      </c>
      <c r="C255" s="7" t="s">
        <v>557</v>
      </c>
      <c r="D255" s="7" t="s">
        <v>558</v>
      </c>
      <c r="E255" s="7"/>
      <c r="F255" s="8" t="s">
        <v>12</v>
      </c>
      <c r="G255" s="8" t="s">
        <v>13</v>
      </c>
      <c r="H255" s="8" t="s">
        <v>29</v>
      </c>
      <c r="I255" s="8" t="s">
        <v>49</v>
      </c>
      <c r="J255" s="8" t="s">
        <v>22</v>
      </c>
    </row>
    <row r="256" spans="1:10" ht="13">
      <c r="A256" s="5">
        <v>4</v>
      </c>
      <c r="B256" s="6">
        <v>44848</v>
      </c>
      <c r="C256" s="7" t="s">
        <v>559</v>
      </c>
      <c r="D256" s="7"/>
      <c r="E256" s="7"/>
      <c r="F256" s="8" t="s">
        <v>12</v>
      </c>
      <c r="G256" s="8" t="s">
        <v>13</v>
      </c>
      <c r="H256" s="8" t="s">
        <v>38</v>
      </c>
      <c r="I256" s="16" t="s">
        <v>39</v>
      </c>
      <c r="J256" s="8" t="s">
        <v>22</v>
      </c>
    </row>
    <row r="257" spans="1:10" ht="25">
      <c r="A257" s="5">
        <v>3</v>
      </c>
      <c r="B257" s="6">
        <v>44848</v>
      </c>
      <c r="C257" s="7" t="s">
        <v>560</v>
      </c>
      <c r="D257" s="7" t="s">
        <v>561</v>
      </c>
      <c r="E257" s="7"/>
      <c r="F257" s="8" t="s">
        <v>12</v>
      </c>
      <c r="G257" s="8" t="s">
        <v>13</v>
      </c>
      <c r="H257" s="8" t="s">
        <v>57</v>
      </c>
      <c r="I257" s="8" t="s">
        <v>58</v>
      </c>
      <c r="J257" s="8" t="s">
        <v>22</v>
      </c>
    </row>
    <row r="258" spans="1:10" ht="25">
      <c r="A258" s="5">
        <v>6</v>
      </c>
      <c r="B258" s="6">
        <v>44848</v>
      </c>
      <c r="C258" s="7" t="s">
        <v>562</v>
      </c>
      <c r="D258" s="7" t="s">
        <v>563</v>
      </c>
      <c r="E258" s="7"/>
      <c r="F258" s="8" t="s">
        <v>28</v>
      </c>
      <c r="G258" s="8" t="s">
        <v>13</v>
      </c>
      <c r="H258" s="8" t="s">
        <v>342</v>
      </c>
      <c r="J258" s="8" t="s">
        <v>357</v>
      </c>
    </row>
    <row r="259" spans="1:10" ht="25">
      <c r="A259" s="5">
        <v>5</v>
      </c>
      <c r="B259" s="6">
        <v>44848</v>
      </c>
      <c r="C259" s="7" t="s">
        <v>564</v>
      </c>
      <c r="D259" s="7" t="s">
        <v>565</v>
      </c>
      <c r="E259" s="7"/>
      <c r="F259" s="8" t="s">
        <v>12</v>
      </c>
      <c r="G259" s="8" t="s">
        <v>13</v>
      </c>
      <c r="H259" s="8" t="s">
        <v>566</v>
      </c>
      <c r="J259" s="8" t="s">
        <v>22</v>
      </c>
    </row>
    <row r="260" spans="1:10" ht="25">
      <c r="A260" s="5">
        <v>1</v>
      </c>
      <c r="B260" s="6">
        <v>44848</v>
      </c>
      <c r="C260" s="7" t="s">
        <v>567</v>
      </c>
      <c r="D260" s="7" t="s">
        <v>568</v>
      </c>
      <c r="E260" s="7"/>
      <c r="F260" s="8" t="s">
        <v>12</v>
      </c>
      <c r="G260" s="8" t="s">
        <v>13</v>
      </c>
      <c r="H260" s="8" t="s">
        <v>34</v>
      </c>
      <c r="I260" s="8" t="s">
        <v>35</v>
      </c>
      <c r="J260" s="8" t="s">
        <v>22</v>
      </c>
    </row>
    <row r="261" spans="1:10" ht="25">
      <c r="A261" s="5">
        <v>2</v>
      </c>
      <c r="B261" s="6">
        <v>44848</v>
      </c>
      <c r="C261" s="7" t="s">
        <v>567</v>
      </c>
      <c r="D261" s="7" t="s">
        <v>569</v>
      </c>
      <c r="E261" s="7"/>
      <c r="F261" s="8" t="s">
        <v>12</v>
      </c>
      <c r="G261" s="8" t="s">
        <v>13</v>
      </c>
      <c r="H261" s="8" t="s">
        <v>34</v>
      </c>
      <c r="I261" s="8" t="s">
        <v>35</v>
      </c>
      <c r="J261" s="8" t="s">
        <v>22</v>
      </c>
    </row>
    <row r="262" spans="1:10" ht="25">
      <c r="A262" s="5">
        <v>6</v>
      </c>
      <c r="B262" s="6">
        <v>44849</v>
      </c>
      <c r="C262" s="7" t="s">
        <v>570</v>
      </c>
      <c r="D262" s="7"/>
      <c r="E262" s="7"/>
      <c r="F262" s="8" t="s">
        <v>12</v>
      </c>
      <c r="G262" s="8" t="s">
        <v>146</v>
      </c>
      <c r="H262" s="8" t="s">
        <v>571</v>
      </c>
      <c r="J262" s="8" t="s">
        <v>22</v>
      </c>
    </row>
    <row r="263" spans="1:10" ht="12.5">
      <c r="A263" s="5">
        <v>3</v>
      </c>
      <c r="B263" s="6">
        <v>44849</v>
      </c>
      <c r="C263" s="7" t="s">
        <v>572</v>
      </c>
      <c r="D263" s="7" t="s">
        <v>573</v>
      </c>
      <c r="E263" s="7"/>
      <c r="F263" s="8" t="s">
        <v>28</v>
      </c>
      <c r="G263" s="8" t="s">
        <v>13</v>
      </c>
      <c r="H263" s="8" t="s">
        <v>38</v>
      </c>
      <c r="I263" s="8" t="s">
        <v>574</v>
      </c>
      <c r="J263" s="8" t="s">
        <v>22</v>
      </c>
    </row>
    <row r="264" spans="1:10" ht="25">
      <c r="A264" s="5">
        <v>2</v>
      </c>
      <c r="B264" s="6">
        <v>44849</v>
      </c>
      <c r="C264" s="7" t="s">
        <v>575</v>
      </c>
      <c r="D264" s="7" t="s">
        <v>576</v>
      </c>
      <c r="E264" s="7"/>
      <c r="F264" s="8" t="s">
        <v>12</v>
      </c>
      <c r="G264" s="8" t="s">
        <v>13</v>
      </c>
      <c r="H264" s="8" t="s">
        <v>47</v>
      </c>
      <c r="I264" s="8" t="s">
        <v>256</v>
      </c>
      <c r="J264" s="8" t="s">
        <v>15</v>
      </c>
    </row>
    <row r="265" spans="1:10" ht="25">
      <c r="A265" s="5">
        <v>4</v>
      </c>
      <c r="B265" s="6">
        <v>44849</v>
      </c>
      <c r="C265" s="7" t="s">
        <v>577</v>
      </c>
      <c r="D265" s="7"/>
      <c r="E265" s="7"/>
      <c r="F265" s="8" t="s">
        <v>28</v>
      </c>
      <c r="G265" s="8" t="s">
        <v>13</v>
      </c>
      <c r="H265" s="8" t="s">
        <v>342</v>
      </c>
      <c r="J265" s="8" t="s">
        <v>22</v>
      </c>
    </row>
    <row r="266" spans="1:10" ht="25">
      <c r="A266" s="5">
        <v>5</v>
      </c>
      <c r="B266" s="6">
        <v>44849</v>
      </c>
      <c r="C266" s="7" t="s">
        <v>578</v>
      </c>
      <c r="D266" s="7"/>
      <c r="E266" s="7"/>
      <c r="F266" s="8" t="s">
        <v>12</v>
      </c>
      <c r="G266" s="8" t="s">
        <v>13</v>
      </c>
      <c r="H266" s="8" t="s">
        <v>579</v>
      </c>
      <c r="J266" s="8" t="s">
        <v>22</v>
      </c>
    </row>
    <row r="267" spans="1:10" ht="50">
      <c r="A267" s="5">
        <v>1</v>
      </c>
      <c r="B267" s="6">
        <v>44849</v>
      </c>
      <c r="C267" s="7" t="s">
        <v>580</v>
      </c>
      <c r="D267" s="7" t="s">
        <v>581</v>
      </c>
      <c r="E267" s="7" t="s">
        <v>582</v>
      </c>
      <c r="F267" s="8" t="s">
        <v>28</v>
      </c>
      <c r="G267" s="8" t="s">
        <v>13</v>
      </c>
      <c r="H267" s="8" t="s">
        <v>112</v>
      </c>
      <c r="I267" s="8" t="s">
        <v>334</v>
      </c>
      <c r="J267" s="8" t="s">
        <v>22</v>
      </c>
    </row>
    <row r="268" spans="1:10" ht="25">
      <c r="A268" s="5">
        <v>2</v>
      </c>
      <c r="B268" s="6">
        <v>44850</v>
      </c>
      <c r="C268" s="7" t="s">
        <v>583</v>
      </c>
      <c r="D268" s="7" t="s">
        <v>584</v>
      </c>
      <c r="E268" s="7"/>
      <c r="F268" s="8" t="s">
        <v>12</v>
      </c>
      <c r="G268" s="8" t="s">
        <v>13</v>
      </c>
      <c r="H268" s="8" t="s">
        <v>14</v>
      </c>
      <c r="J268" s="8" t="s">
        <v>15</v>
      </c>
    </row>
    <row r="269" spans="1:10" ht="50">
      <c r="A269" s="5">
        <v>1</v>
      </c>
      <c r="B269" s="6">
        <v>44850</v>
      </c>
      <c r="C269" s="7" t="s">
        <v>585</v>
      </c>
      <c r="D269" s="7" t="s">
        <v>586</v>
      </c>
      <c r="E269" s="7" t="s">
        <v>587</v>
      </c>
      <c r="F269" s="8" t="s">
        <v>12</v>
      </c>
      <c r="G269" s="8" t="s">
        <v>13</v>
      </c>
      <c r="H269" s="8" t="s">
        <v>14</v>
      </c>
      <c r="I269" s="8"/>
      <c r="J269" s="8" t="s">
        <v>15</v>
      </c>
    </row>
    <row r="270" spans="1:10" ht="25">
      <c r="A270" s="5">
        <v>5</v>
      </c>
      <c r="B270" s="6">
        <v>44850</v>
      </c>
      <c r="C270" s="7" t="s">
        <v>588</v>
      </c>
      <c r="D270" s="7"/>
      <c r="E270" s="7"/>
      <c r="F270" s="8" t="s">
        <v>12</v>
      </c>
      <c r="G270" s="8" t="s">
        <v>13</v>
      </c>
      <c r="H270" s="8" t="s">
        <v>25</v>
      </c>
      <c r="I270" s="8" t="s">
        <v>26</v>
      </c>
      <c r="J270" s="8" t="s">
        <v>22</v>
      </c>
    </row>
    <row r="271" spans="1:10" ht="25">
      <c r="A271" s="5">
        <v>4</v>
      </c>
      <c r="B271" s="6">
        <v>44850</v>
      </c>
      <c r="C271" s="7" t="s">
        <v>589</v>
      </c>
      <c r="D271" s="7"/>
      <c r="E271" s="7"/>
      <c r="F271" s="8" t="s">
        <v>12</v>
      </c>
      <c r="G271" s="8" t="s">
        <v>13</v>
      </c>
      <c r="H271" s="8" t="s">
        <v>340</v>
      </c>
      <c r="J271" s="8" t="s">
        <v>22</v>
      </c>
    </row>
    <row r="272" spans="1:10" ht="25">
      <c r="A272" s="5">
        <v>3</v>
      </c>
      <c r="B272" s="6">
        <v>44850</v>
      </c>
      <c r="C272" s="7" t="s">
        <v>590</v>
      </c>
      <c r="D272" s="7" t="s">
        <v>591</v>
      </c>
      <c r="E272" s="7"/>
      <c r="F272" s="8" t="s">
        <v>28</v>
      </c>
      <c r="G272" s="8" t="s">
        <v>13</v>
      </c>
      <c r="H272" s="8" t="s">
        <v>29</v>
      </c>
      <c r="I272" s="8" t="s">
        <v>106</v>
      </c>
      <c r="J272" s="8" t="s">
        <v>22</v>
      </c>
    </row>
    <row r="273" spans="1:10" ht="25">
      <c r="A273" s="5">
        <v>1</v>
      </c>
      <c r="B273" s="6">
        <v>44851</v>
      </c>
      <c r="C273" s="7" t="s">
        <v>592</v>
      </c>
      <c r="D273" s="7" t="s">
        <v>593</v>
      </c>
      <c r="E273" s="7"/>
      <c r="F273" s="8" t="s">
        <v>12</v>
      </c>
      <c r="G273" s="8" t="s">
        <v>13</v>
      </c>
      <c r="H273" s="8" t="s">
        <v>14</v>
      </c>
      <c r="J273" s="8" t="s">
        <v>225</v>
      </c>
    </row>
    <row r="274" spans="1:10" ht="25">
      <c r="A274" s="5">
        <v>2</v>
      </c>
      <c r="B274" s="6">
        <v>44851</v>
      </c>
      <c r="C274" s="7" t="s">
        <v>592</v>
      </c>
      <c r="D274" s="7" t="s">
        <v>594</v>
      </c>
      <c r="E274" s="7"/>
      <c r="F274" s="8" t="s">
        <v>12</v>
      </c>
      <c r="G274" s="8" t="s">
        <v>13</v>
      </c>
      <c r="H274" s="8" t="s">
        <v>14</v>
      </c>
      <c r="J274" s="8" t="s">
        <v>225</v>
      </c>
    </row>
    <row r="275" spans="1:10" ht="25">
      <c r="A275" s="5">
        <v>5</v>
      </c>
      <c r="B275" s="6">
        <v>44851</v>
      </c>
      <c r="C275" s="7" t="s">
        <v>595</v>
      </c>
      <c r="D275" s="7" t="s">
        <v>596</v>
      </c>
      <c r="E275" s="7"/>
      <c r="F275" s="8" t="s">
        <v>12</v>
      </c>
      <c r="G275" s="8" t="s">
        <v>13</v>
      </c>
      <c r="H275" s="8" t="s">
        <v>25</v>
      </c>
      <c r="J275" s="8" t="s">
        <v>22</v>
      </c>
    </row>
    <row r="276" spans="1:10" ht="25">
      <c r="A276" s="5">
        <v>6</v>
      </c>
      <c r="B276" s="6">
        <v>44851</v>
      </c>
      <c r="C276" s="7" t="s">
        <v>597</v>
      </c>
      <c r="D276" s="7"/>
      <c r="E276" s="7"/>
      <c r="F276" s="8" t="s">
        <v>28</v>
      </c>
      <c r="G276" s="8" t="s">
        <v>13</v>
      </c>
      <c r="H276" s="8" t="s">
        <v>342</v>
      </c>
      <c r="J276" s="8" t="s">
        <v>22</v>
      </c>
    </row>
    <row r="277" spans="1:10" ht="25">
      <c r="A277" s="5">
        <v>4</v>
      </c>
      <c r="B277" s="6">
        <v>44851</v>
      </c>
      <c r="C277" s="7" t="s">
        <v>598</v>
      </c>
      <c r="D277" s="7" t="s">
        <v>599</v>
      </c>
      <c r="E277" s="7"/>
      <c r="F277" s="8" t="s">
        <v>28</v>
      </c>
      <c r="G277" s="8" t="s">
        <v>13</v>
      </c>
      <c r="H277" s="8" t="s">
        <v>29</v>
      </c>
      <c r="I277" s="8" t="s">
        <v>30</v>
      </c>
      <c r="J277" s="8" t="s">
        <v>22</v>
      </c>
    </row>
    <row r="278" spans="1:10" ht="25">
      <c r="A278" s="5">
        <v>3</v>
      </c>
      <c r="B278" s="6">
        <v>44851</v>
      </c>
      <c r="C278" s="7" t="s">
        <v>600</v>
      </c>
      <c r="D278" s="7"/>
      <c r="E278" s="7"/>
      <c r="F278" s="8" t="s">
        <v>28</v>
      </c>
      <c r="G278" s="8" t="s">
        <v>13</v>
      </c>
      <c r="H278" s="8" t="s">
        <v>29</v>
      </c>
      <c r="I278" s="8" t="s">
        <v>106</v>
      </c>
      <c r="J278" s="8" t="s">
        <v>22</v>
      </c>
    </row>
    <row r="279" spans="1:10" ht="25">
      <c r="A279" s="5">
        <v>5</v>
      </c>
      <c r="B279" s="6">
        <v>44852</v>
      </c>
      <c r="C279" s="7" t="s">
        <v>601</v>
      </c>
      <c r="D279" s="7"/>
      <c r="E279" s="7"/>
      <c r="F279" s="8" t="s">
        <v>28</v>
      </c>
      <c r="G279" s="8" t="s">
        <v>13</v>
      </c>
      <c r="H279" s="8" t="s">
        <v>38</v>
      </c>
      <c r="I279" s="8" t="s">
        <v>574</v>
      </c>
      <c r="J279" s="8" t="s">
        <v>22</v>
      </c>
    </row>
    <row r="280" spans="1:10" ht="50">
      <c r="A280" s="5">
        <v>1</v>
      </c>
      <c r="B280" s="6">
        <v>44852</v>
      </c>
      <c r="C280" s="7" t="s">
        <v>602</v>
      </c>
      <c r="D280" s="7" t="s">
        <v>603</v>
      </c>
      <c r="E280" s="7" t="s">
        <v>604</v>
      </c>
      <c r="F280" s="8" t="s">
        <v>12</v>
      </c>
      <c r="G280" s="8" t="s">
        <v>13</v>
      </c>
      <c r="H280" s="8" t="s">
        <v>47</v>
      </c>
      <c r="I280" s="8" t="s">
        <v>120</v>
      </c>
      <c r="J280" s="8" t="s">
        <v>22</v>
      </c>
    </row>
    <row r="281" spans="1:10" ht="12.5">
      <c r="A281" s="5">
        <v>2</v>
      </c>
      <c r="B281" s="6">
        <v>44852</v>
      </c>
      <c r="C281" s="7" t="s">
        <v>605</v>
      </c>
      <c r="D281" s="7" t="s">
        <v>606</v>
      </c>
      <c r="E281" s="7"/>
      <c r="F281" s="8" t="s">
        <v>12</v>
      </c>
      <c r="G281" s="8" t="s">
        <v>13</v>
      </c>
      <c r="H281" s="8" t="s">
        <v>47</v>
      </c>
      <c r="I281" s="8" t="s">
        <v>120</v>
      </c>
      <c r="J281" s="8" t="s">
        <v>15</v>
      </c>
    </row>
    <row r="282" spans="1:10" ht="25">
      <c r="A282" s="5">
        <v>3</v>
      </c>
      <c r="B282" s="6">
        <v>44852</v>
      </c>
      <c r="C282" s="7" t="s">
        <v>607</v>
      </c>
      <c r="D282" s="7" t="s">
        <v>608</v>
      </c>
      <c r="E282" s="7"/>
      <c r="F282" s="8" t="s">
        <v>12</v>
      </c>
      <c r="G282" s="8" t="s">
        <v>13</v>
      </c>
      <c r="H282" s="8" t="s">
        <v>29</v>
      </c>
      <c r="I282" s="8" t="s">
        <v>49</v>
      </c>
      <c r="J282" s="8" t="s">
        <v>22</v>
      </c>
    </row>
    <row r="283" spans="1:10" ht="25">
      <c r="A283" s="5">
        <v>4</v>
      </c>
      <c r="B283" s="6">
        <v>44852</v>
      </c>
      <c r="C283" s="7" t="s">
        <v>609</v>
      </c>
      <c r="D283" s="7" t="s">
        <v>610</v>
      </c>
      <c r="E283" s="7"/>
      <c r="F283" s="8" t="s">
        <v>28</v>
      </c>
      <c r="G283" s="8" t="s">
        <v>13</v>
      </c>
      <c r="H283" s="8" t="s">
        <v>29</v>
      </c>
      <c r="I283" s="8" t="s">
        <v>106</v>
      </c>
      <c r="J283" s="8" t="s">
        <v>22</v>
      </c>
    </row>
    <row r="284" spans="1:10" ht="25">
      <c r="A284" s="5">
        <v>6</v>
      </c>
      <c r="B284" s="6">
        <v>44852</v>
      </c>
      <c r="C284" s="7" t="s">
        <v>611</v>
      </c>
      <c r="D284" s="7"/>
      <c r="E284" s="7"/>
      <c r="F284" s="8" t="s">
        <v>12</v>
      </c>
      <c r="G284" s="8" t="s">
        <v>13</v>
      </c>
      <c r="H284" s="8" t="s">
        <v>34</v>
      </c>
      <c r="I284" s="8" t="s">
        <v>35</v>
      </c>
      <c r="J284" s="8" t="s">
        <v>22</v>
      </c>
    </row>
    <row r="285" spans="1:10" ht="25">
      <c r="A285" s="5">
        <v>4</v>
      </c>
      <c r="B285" s="6">
        <v>44853</v>
      </c>
      <c r="C285" s="7" t="s">
        <v>612</v>
      </c>
      <c r="D285" s="7" t="s">
        <v>613</v>
      </c>
      <c r="E285" s="7"/>
      <c r="F285" s="8" t="s">
        <v>12</v>
      </c>
      <c r="G285" s="8" t="s">
        <v>13</v>
      </c>
      <c r="H285" s="8" t="s">
        <v>76</v>
      </c>
      <c r="J285" s="8" t="s">
        <v>15</v>
      </c>
    </row>
    <row r="286" spans="1:10" ht="12.5">
      <c r="A286" s="5">
        <v>2</v>
      </c>
      <c r="B286" s="6">
        <v>44853</v>
      </c>
      <c r="C286" s="7" t="s">
        <v>614</v>
      </c>
      <c r="D286" s="7" t="s">
        <v>615</v>
      </c>
      <c r="E286" s="7"/>
      <c r="F286" s="8" t="s">
        <v>12</v>
      </c>
      <c r="G286" s="8" t="s">
        <v>13</v>
      </c>
      <c r="H286" s="8" t="s">
        <v>57</v>
      </c>
      <c r="I286" s="8" t="s">
        <v>58</v>
      </c>
      <c r="J286" s="8" t="s">
        <v>22</v>
      </c>
    </row>
    <row r="287" spans="1:10" ht="25">
      <c r="A287" s="5">
        <v>6</v>
      </c>
      <c r="B287" s="6">
        <v>44853</v>
      </c>
      <c r="C287" s="7" t="s">
        <v>616</v>
      </c>
      <c r="D287" s="7" t="s">
        <v>617</v>
      </c>
      <c r="E287" s="7"/>
      <c r="F287" s="8" t="s">
        <v>12</v>
      </c>
      <c r="G287" s="8" t="s">
        <v>13</v>
      </c>
      <c r="H287" s="8" t="s">
        <v>103</v>
      </c>
      <c r="J287" s="8" t="s">
        <v>22</v>
      </c>
    </row>
    <row r="288" spans="1:10" ht="25">
      <c r="A288" s="5">
        <v>5</v>
      </c>
      <c r="B288" s="6">
        <v>44853</v>
      </c>
      <c r="C288" s="7" t="s">
        <v>618</v>
      </c>
      <c r="D288" s="7"/>
      <c r="E288" s="7"/>
      <c r="F288" s="8" t="s">
        <v>28</v>
      </c>
      <c r="G288" s="8" t="s">
        <v>13</v>
      </c>
      <c r="H288" s="8" t="s">
        <v>356</v>
      </c>
      <c r="J288" s="8" t="s">
        <v>22</v>
      </c>
    </row>
    <row r="289" spans="1:10" ht="50">
      <c r="A289" s="5">
        <v>1</v>
      </c>
      <c r="B289" s="6">
        <v>44853</v>
      </c>
      <c r="C289" s="7" t="s">
        <v>619</v>
      </c>
      <c r="D289" s="7" t="s">
        <v>620</v>
      </c>
      <c r="E289" s="7" t="s">
        <v>621</v>
      </c>
      <c r="F289" s="8" t="s">
        <v>28</v>
      </c>
      <c r="G289" s="8" t="s">
        <v>13</v>
      </c>
      <c r="H289" s="8" t="s">
        <v>29</v>
      </c>
      <c r="I289" s="8" t="s">
        <v>106</v>
      </c>
      <c r="J289" s="8" t="s">
        <v>22</v>
      </c>
    </row>
    <row r="290" spans="1:10" ht="12.5">
      <c r="A290" s="5">
        <v>3</v>
      </c>
      <c r="B290" s="6">
        <v>44853</v>
      </c>
      <c r="C290" s="7" t="s">
        <v>622</v>
      </c>
      <c r="D290" s="7"/>
      <c r="E290" s="7"/>
      <c r="F290" s="8" t="s">
        <v>12</v>
      </c>
      <c r="G290" s="8" t="s">
        <v>13</v>
      </c>
      <c r="H290" s="8" t="s">
        <v>34</v>
      </c>
      <c r="I290" s="8" t="s">
        <v>35</v>
      </c>
      <c r="J290" s="8" t="s">
        <v>22</v>
      </c>
    </row>
    <row r="291" spans="1:10" ht="25">
      <c r="A291" s="5">
        <v>5</v>
      </c>
      <c r="B291" s="6">
        <v>44854</v>
      </c>
      <c r="C291" s="7" t="s">
        <v>623</v>
      </c>
      <c r="D291" s="7"/>
      <c r="E291" s="7"/>
      <c r="F291" s="8" t="s">
        <v>12</v>
      </c>
      <c r="G291" s="8" t="s">
        <v>13</v>
      </c>
      <c r="H291" s="8" t="s">
        <v>14</v>
      </c>
      <c r="I291" s="8" t="s">
        <v>324</v>
      </c>
      <c r="J291" s="8" t="s">
        <v>15</v>
      </c>
    </row>
    <row r="292" spans="1:10" ht="12.5">
      <c r="A292" s="5">
        <v>3</v>
      </c>
      <c r="B292" s="6">
        <v>44854</v>
      </c>
      <c r="C292" s="7" t="s">
        <v>624</v>
      </c>
      <c r="D292" s="7"/>
      <c r="E292" s="7"/>
      <c r="F292" s="8" t="s">
        <v>28</v>
      </c>
      <c r="G292" s="8" t="s">
        <v>13</v>
      </c>
      <c r="H292" s="8" t="s">
        <v>57</v>
      </c>
      <c r="I292" s="8" t="s">
        <v>58</v>
      </c>
      <c r="J292" s="8" t="s">
        <v>22</v>
      </c>
    </row>
    <row r="293" spans="1:10" ht="25">
      <c r="A293" s="5">
        <v>6</v>
      </c>
      <c r="B293" s="6">
        <v>44854</v>
      </c>
      <c r="C293" s="7" t="s">
        <v>625</v>
      </c>
      <c r="D293" s="7"/>
      <c r="E293" s="7"/>
      <c r="F293" s="8" t="s">
        <v>12</v>
      </c>
      <c r="G293" s="8" t="s">
        <v>146</v>
      </c>
      <c r="H293" s="8" t="s">
        <v>626</v>
      </c>
      <c r="J293" s="8" t="s">
        <v>22</v>
      </c>
    </row>
    <row r="294" spans="1:10" ht="12.5">
      <c r="A294" s="5">
        <v>2</v>
      </c>
      <c r="B294" s="6">
        <v>44854</v>
      </c>
      <c r="C294" s="7" t="s">
        <v>627</v>
      </c>
      <c r="D294" s="7" t="s">
        <v>628</v>
      </c>
      <c r="E294" s="7"/>
      <c r="F294" s="8" t="s">
        <v>12</v>
      </c>
      <c r="G294" s="8" t="s">
        <v>81</v>
      </c>
      <c r="H294" s="8" t="s">
        <v>629</v>
      </c>
      <c r="J294" s="8" t="s">
        <v>22</v>
      </c>
    </row>
    <row r="295" spans="1:10" ht="25">
      <c r="A295" s="5">
        <v>4</v>
      </c>
      <c r="B295" s="6">
        <v>44854</v>
      </c>
      <c r="C295" s="7" t="s">
        <v>630</v>
      </c>
      <c r="D295" s="7" t="s">
        <v>631</v>
      </c>
      <c r="E295" s="7"/>
      <c r="F295" s="8" t="s">
        <v>28</v>
      </c>
      <c r="G295" s="8" t="s">
        <v>13</v>
      </c>
      <c r="H295" s="8" t="s">
        <v>29</v>
      </c>
      <c r="I295" s="8" t="s">
        <v>30</v>
      </c>
      <c r="J295" s="8" t="s">
        <v>22</v>
      </c>
    </row>
    <row r="296" spans="1:10" ht="50">
      <c r="A296" s="5">
        <v>1</v>
      </c>
      <c r="B296" s="6">
        <v>44854</v>
      </c>
      <c r="C296" s="7" t="s">
        <v>632</v>
      </c>
      <c r="D296" s="7" t="s">
        <v>633</v>
      </c>
      <c r="E296" s="7" t="s">
        <v>634</v>
      </c>
      <c r="F296" s="8" t="s">
        <v>28</v>
      </c>
      <c r="G296" s="8" t="s">
        <v>13</v>
      </c>
      <c r="H296" s="8" t="s">
        <v>29</v>
      </c>
      <c r="I296" s="8" t="s">
        <v>106</v>
      </c>
      <c r="J296" s="8" t="s">
        <v>22</v>
      </c>
    </row>
    <row r="297" spans="1:10" ht="25">
      <c r="A297" s="5">
        <v>5</v>
      </c>
      <c r="B297" s="6">
        <v>44855</v>
      </c>
      <c r="C297" s="7" t="s">
        <v>635</v>
      </c>
      <c r="D297" s="7" t="s">
        <v>636</v>
      </c>
      <c r="E297" s="7"/>
      <c r="F297" s="8" t="s">
        <v>12</v>
      </c>
      <c r="G297" s="8" t="s">
        <v>13</v>
      </c>
      <c r="H297" s="8" t="s">
        <v>47</v>
      </c>
      <c r="I297" s="8" t="s">
        <v>637</v>
      </c>
      <c r="J297" s="8" t="s">
        <v>22</v>
      </c>
    </row>
    <row r="298" spans="1:10" ht="25">
      <c r="A298" s="5">
        <v>4</v>
      </c>
      <c r="B298" s="6">
        <v>44855</v>
      </c>
      <c r="C298" s="7" t="s">
        <v>638</v>
      </c>
      <c r="D298" s="7" t="s">
        <v>639</v>
      </c>
      <c r="E298" s="7"/>
      <c r="F298" s="8" t="s">
        <v>28</v>
      </c>
      <c r="G298" s="8" t="s">
        <v>13</v>
      </c>
      <c r="H298" s="8" t="s">
        <v>29</v>
      </c>
      <c r="I298" s="8" t="s">
        <v>106</v>
      </c>
      <c r="J298" s="8" t="s">
        <v>22</v>
      </c>
    </row>
    <row r="299" spans="1:10" ht="12.5">
      <c r="A299" s="5">
        <v>3</v>
      </c>
      <c r="B299" s="6">
        <v>44855</v>
      </c>
      <c r="C299" s="7" t="s">
        <v>640</v>
      </c>
      <c r="D299" s="7"/>
      <c r="E299" s="7"/>
      <c r="F299" s="8" t="s">
        <v>28</v>
      </c>
      <c r="G299" s="8" t="s">
        <v>13</v>
      </c>
      <c r="H299" s="8" t="s">
        <v>476</v>
      </c>
      <c r="J299" s="8" t="s">
        <v>22</v>
      </c>
    </row>
    <row r="300" spans="1:10" ht="25">
      <c r="A300" s="5">
        <v>1</v>
      </c>
      <c r="B300" s="6">
        <v>44855</v>
      </c>
      <c r="C300" s="7" t="s">
        <v>641</v>
      </c>
      <c r="D300" s="7" t="s">
        <v>642</v>
      </c>
      <c r="E300" s="7"/>
      <c r="F300" s="8" t="s">
        <v>28</v>
      </c>
      <c r="G300" s="8" t="s">
        <v>13</v>
      </c>
      <c r="H300" s="8" t="s">
        <v>112</v>
      </c>
      <c r="I300" s="8" t="s">
        <v>113</v>
      </c>
      <c r="J300" s="8" t="s">
        <v>22</v>
      </c>
    </row>
    <row r="301" spans="1:10" ht="25">
      <c r="A301" s="5">
        <v>2</v>
      </c>
      <c r="B301" s="6">
        <v>44855</v>
      </c>
      <c r="C301" s="7" t="s">
        <v>641</v>
      </c>
      <c r="D301" s="7" t="s">
        <v>643</v>
      </c>
      <c r="E301" s="7"/>
      <c r="F301" s="8" t="s">
        <v>28</v>
      </c>
      <c r="G301" s="8" t="s">
        <v>13</v>
      </c>
      <c r="H301" s="8" t="s">
        <v>112</v>
      </c>
      <c r="I301" s="8" t="s">
        <v>113</v>
      </c>
      <c r="J301" s="8" t="s">
        <v>22</v>
      </c>
    </row>
    <row r="302" spans="1:10" ht="25">
      <c r="A302" s="5">
        <v>6</v>
      </c>
      <c r="B302" s="6">
        <v>44855</v>
      </c>
      <c r="C302" s="7" t="s">
        <v>644</v>
      </c>
      <c r="D302" s="7"/>
      <c r="E302" s="7"/>
      <c r="F302" s="8" t="s">
        <v>12</v>
      </c>
      <c r="G302" s="8" t="s">
        <v>19</v>
      </c>
      <c r="H302" s="20" t="s">
        <v>645</v>
      </c>
      <c r="J302" s="8" t="s">
        <v>22</v>
      </c>
    </row>
    <row r="303" spans="1:10" ht="12.5">
      <c r="A303" s="5">
        <v>3</v>
      </c>
      <c r="B303" s="6">
        <v>44856</v>
      </c>
      <c r="C303" s="7" t="s">
        <v>646</v>
      </c>
      <c r="D303" s="7"/>
      <c r="E303" s="7"/>
      <c r="F303" s="8" t="s">
        <v>28</v>
      </c>
      <c r="G303" s="8" t="s">
        <v>13</v>
      </c>
      <c r="H303" s="8" t="s">
        <v>57</v>
      </c>
      <c r="I303" s="8" t="s">
        <v>58</v>
      </c>
      <c r="J303" s="8" t="s">
        <v>22</v>
      </c>
    </row>
    <row r="304" spans="1:10" ht="25">
      <c r="A304" s="5">
        <v>4</v>
      </c>
      <c r="B304" s="6">
        <v>44856</v>
      </c>
      <c r="C304" s="7" t="s">
        <v>647</v>
      </c>
      <c r="D304" s="7"/>
      <c r="E304" s="7"/>
      <c r="F304" s="8" t="s">
        <v>28</v>
      </c>
      <c r="G304" s="8" t="s">
        <v>13</v>
      </c>
      <c r="H304" s="8" t="s">
        <v>29</v>
      </c>
      <c r="I304" s="8" t="s">
        <v>106</v>
      </c>
      <c r="J304" s="8" t="s">
        <v>22</v>
      </c>
    </row>
    <row r="305" spans="1:10" ht="12.5">
      <c r="A305" s="5">
        <v>6</v>
      </c>
      <c r="B305" s="6">
        <v>44856</v>
      </c>
      <c r="C305" s="7" t="s">
        <v>648</v>
      </c>
      <c r="D305" s="7"/>
      <c r="E305" s="7"/>
      <c r="F305" s="8" t="s">
        <v>12</v>
      </c>
      <c r="G305" s="8" t="s">
        <v>13</v>
      </c>
      <c r="H305" s="8" t="s">
        <v>649</v>
      </c>
      <c r="J305" s="8" t="s">
        <v>22</v>
      </c>
    </row>
    <row r="306" spans="1:10" ht="25">
      <c r="A306" s="5">
        <v>5</v>
      </c>
      <c r="B306" s="6">
        <v>44856</v>
      </c>
      <c r="C306" s="7" t="s">
        <v>650</v>
      </c>
      <c r="D306" s="7"/>
      <c r="E306" s="7"/>
      <c r="F306" s="8" t="s">
        <v>12</v>
      </c>
      <c r="G306" s="8" t="s">
        <v>81</v>
      </c>
      <c r="H306" s="8" t="s">
        <v>651</v>
      </c>
      <c r="J306" s="8" t="s">
        <v>22</v>
      </c>
    </row>
    <row r="307" spans="1:10" ht="25">
      <c r="A307" s="5">
        <v>1</v>
      </c>
      <c r="B307" s="6">
        <v>44856</v>
      </c>
      <c r="C307" s="7" t="s">
        <v>652</v>
      </c>
      <c r="D307" s="7" t="s">
        <v>653</v>
      </c>
      <c r="E307" s="7"/>
      <c r="F307" s="8" t="s">
        <v>12</v>
      </c>
      <c r="G307" s="8" t="s">
        <v>13</v>
      </c>
      <c r="H307" s="8" t="s">
        <v>34</v>
      </c>
      <c r="I307" s="8" t="s">
        <v>35</v>
      </c>
      <c r="J307" s="8" t="s">
        <v>22</v>
      </c>
    </row>
    <row r="308" spans="1:10" ht="12.5">
      <c r="A308" s="5">
        <v>2</v>
      </c>
      <c r="B308" s="6">
        <v>44856</v>
      </c>
      <c r="C308" s="7" t="s">
        <v>654</v>
      </c>
      <c r="D308" s="7" t="s">
        <v>655</v>
      </c>
      <c r="E308" s="7"/>
      <c r="F308" s="8" t="s">
        <v>28</v>
      </c>
      <c r="G308" s="8" t="s">
        <v>13</v>
      </c>
      <c r="H308" s="8" t="s">
        <v>112</v>
      </c>
      <c r="I308" s="8" t="s">
        <v>113</v>
      </c>
      <c r="J308" s="8" t="s">
        <v>22</v>
      </c>
    </row>
    <row r="309" spans="1:10" ht="25">
      <c r="A309" s="5">
        <v>4</v>
      </c>
      <c r="B309" s="6">
        <v>44857</v>
      </c>
      <c r="C309" s="7" t="s">
        <v>656</v>
      </c>
      <c r="D309" s="7"/>
      <c r="E309" s="7"/>
      <c r="F309" s="8" t="s">
        <v>28</v>
      </c>
      <c r="G309" s="8" t="s">
        <v>13</v>
      </c>
      <c r="H309" s="8" t="s">
        <v>38</v>
      </c>
      <c r="I309" s="8" t="s">
        <v>574</v>
      </c>
      <c r="J309" s="8" t="s">
        <v>22</v>
      </c>
    </row>
    <row r="310" spans="1:10" ht="25">
      <c r="A310" s="5">
        <v>2</v>
      </c>
      <c r="B310" s="6">
        <v>44857</v>
      </c>
      <c r="C310" s="7" t="s">
        <v>657</v>
      </c>
      <c r="D310" s="7" t="s">
        <v>658</v>
      </c>
      <c r="E310" s="7"/>
      <c r="F310" s="8" t="s">
        <v>12</v>
      </c>
      <c r="G310" s="8" t="s">
        <v>13</v>
      </c>
      <c r="H310" s="8" t="s">
        <v>47</v>
      </c>
      <c r="J310" s="8" t="s">
        <v>22</v>
      </c>
    </row>
    <row r="311" spans="1:10" ht="25">
      <c r="A311" s="5">
        <v>3</v>
      </c>
      <c r="B311" s="6">
        <v>44857</v>
      </c>
      <c r="C311" s="7" t="s">
        <v>659</v>
      </c>
      <c r="D311" s="7"/>
      <c r="E311" s="7"/>
      <c r="F311" s="8" t="s">
        <v>12</v>
      </c>
      <c r="G311" s="8" t="s">
        <v>13</v>
      </c>
      <c r="H311" s="8" t="s">
        <v>47</v>
      </c>
      <c r="I311" s="8"/>
      <c r="J311" s="8" t="s">
        <v>15</v>
      </c>
    </row>
    <row r="312" spans="1:10" ht="25">
      <c r="A312" s="5">
        <v>5</v>
      </c>
      <c r="B312" s="6">
        <v>44857</v>
      </c>
      <c r="C312" s="7" t="s">
        <v>660</v>
      </c>
      <c r="D312" s="7"/>
      <c r="E312" s="7"/>
      <c r="F312" s="8" t="s">
        <v>12</v>
      </c>
      <c r="G312" s="8" t="s">
        <v>19</v>
      </c>
      <c r="H312" s="8" t="s">
        <v>661</v>
      </c>
      <c r="J312" s="8" t="s">
        <v>22</v>
      </c>
    </row>
    <row r="313" spans="1:10" ht="25">
      <c r="A313" s="5">
        <v>1</v>
      </c>
      <c r="B313" s="6">
        <v>44857</v>
      </c>
      <c r="C313" s="7" t="s">
        <v>662</v>
      </c>
      <c r="D313" s="7" t="s">
        <v>663</v>
      </c>
      <c r="E313" s="7"/>
      <c r="F313" s="8" t="s">
        <v>28</v>
      </c>
      <c r="G313" s="8" t="s">
        <v>13</v>
      </c>
      <c r="H313" s="8" t="s">
        <v>29</v>
      </c>
      <c r="I313" s="8" t="s">
        <v>106</v>
      </c>
      <c r="J313" s="8" t="s">
        <v>22</v>
      </c>
    </row>
    <row r="314" spans="1:10" ht="25">
      <c r="A314" s="5">
        <v>6</v>
      </c>
      <c r="B314" s="6">
        <v>44858</v>
      </c>
      <c r="C314" s="7" t="s">
        <v>664</v>
      </c>
      <c r="D314" s="7"/>
      <c r="E314" s="7"/>
      <c r="F314" s="8" t="s">
        <v>12</v>
      </c>
      <c r="G314" s="8" t="s">
        <v>13</v>
      </c>
      <c r="H314" s="8" t="s">
        <v>14</v>
      </c>
      <c r="I314" s="8" t="s">
        <v>665</v>
      </c>
      <c r="J314" s="8" t="s">
        <v>225</v>
      </c>
    </row>
    <row r="315" spans="1:10" ht="12.5">
      <c r="A315" s="5">
        <v>3</v>
      </c>
      <c r="B315" s="6">
        <v>44858</v>
      </c>
      <c r="C315" s="7" t="s">
        <v>666</v>
      </c>
      <c r="D315" s="7"/>
      <c r="E315" s="7"/>
      <c r="F315" s="8" t="s">
        <v>28</v>
      </c>
      <c r="G315" s="8" t="s">
        <v>13</v>
      </c>
      <c r="H315" s="8" t="s">
        <v>38</v>
      </c>
      <c r="I315" s="8" t="s">
        <v>574</v>
      </c>
      <c r="J315" s="8" t="s">
        <v>22</v>
      </c>
    </row>
    <row r="316" spans="1:10" ht="25">
      <c r="A316" s="5">
        <v>4</v>
      </c>
      <c r="B316" s="6">
        <v>44858</v>
      </c>
      <c r="C316" s="7" t="s">
        <v>667</v>
      </c>
      <c r="D316" s="7"/>
      <c r="E316" s="7"/>
      <c r="F316" s="8" t="s">
        <v>12</v>
      </c>
      <c r="G316" s="8" t="s">
        <v>13</v>
      </c>
      <c r="H316" s="8" t="s">
        <v>47</v>
      </c>
      <c r="I316" s="8" t="s">
        <v>668</v>
      </c>
      <c r="J316" s="8" t="s">
        <v>22</v>
      </c>
    </row>
    <row r="317" spans="1:10" ht="50">
      <c r="A317" s="5">
        <v>1</v>
      </c>
      <c r="B317" s="6">
        <v>44858</v>
      </c>
      <c r="C317" s="7" t="s">
        <v>669</v>
      </c>
      <c r="D317" s="7" t="s">
        <v>670</v>
      </c>
      <c r="E317" s="7" t="s">
        <v>671</v>
      </c>
      <c r="F317" s="8" t="s">
        <v>12</v>
      </c>
      <c r="G317" s="8" t="s">
        <v>13</v>
      </c>
      <c r="H317" s="8" t="s">
        <v>25</v>
      </c>
      <c r="I317" s="8" t="s">
        <v>26</v>
      </c>
      <c r="J317" s="8" t="s">
        <v>22</v>
      </c>
    </row>
    <row r="318" spans="1:10" ht="12.5">
      <c r="A318" s="5">
        <v>2</v>
      </c>
      <c r="B318" s="6">
        <v>44858</v>
      </c>
      <c r="C318" s="7" t="s">
        <v>672</v>
      </c>
      <c r="D318" s="7" t="s">
        <v>673</v>
      </c>
      <c r="E318" s="7"/>
      <c r="F318" s="8" t="s">
        <v>28</v>
      </c>
      <c r="G318" s="8" t="s">
        <v>13</v>
      </c>
      <c r="H318" s="8" t="s">
        <v>112</v>
      </c>
      <c r="I318" s="8" t="s">
        <v>113</v>
      </c>
      <c r="J318" s="8" t="s">
        <v>22</v>
      </c>
    </row>
    <row r="319" spans="1:10" ht="12.5">
      <c r="A319" s="5">
        <v>5</v>
      </c>
      <c r="B319" s="6">
        <v>44858</v>
      </c>
      <c r="C319" s="7" t="s">
        <v>672</v>
      </c>
      <c r="D319" s="7" t="s">
        <v>674</v>
      </c>
      <c r="E319" s="7"/>
      <c r="F319" s="8" t="s">
        <v>28</v>
      </c>
      <c r="G319" s="8" t="s">
        <v>13</v>
      </c>
      <c r="H319" s="8" t="s">
        <v>112</v>
      </c>
      <c r="I319" s="8" t="s">
        <v>113</v>
      </c>
      <c r="J319" s="8" t="s">
        <v>22</v>
      </c>
    </row>
    <row r="320" spans="1:10" ht="25">
      <c r="A320" s="5">
        <v>5</v>
      </c>
      <c r="B320" s="6">
        <v>44859</v>
      </c>
      <c r="C320" s="7" t="s">
        <v>675</v>
      </c>
      <c r="D320" s="7" t="s">
        <v>676</v>
      </c>
      <c r="E320" s="7"/>
      <c r="F320" s="8" t="s">
        <v>12</v>
      </c>
      <c r="G320" s="8" t="s">
        <v>13</v>
      </c>
      <c r="H320" s="8" t="s">
        <v>14</v>
      </c>
      <c r="I320" s="8" t="s">
        <v>677</v>
      </c>
      <c r="J320" s="8" t="s">
        <v>225</v>
      </c>
    </row>
    <row r="321" spans="1:10" ht="25">
      <c r="A321" s="5">
        <v>3</v>
      </c>
      <c r="B321" s="6">
        <v>44859</v>
      </c>
      <c r="C321" s="7" t="s">
        <v>678</v>
      </c>
      <c r="D321" s="7"/>
      <c r="E321" s="7"/>
      <c r="F321" s="8" t="s">
        <v>12</v>
      </c>
      <c r="G321" s="8" t="s">
        <v>13</v>
      </c>
      <c r="H321" s="8" t="s">
        <v>14</v>
      </c>
      <c r="J321" s="8" t="s">
        <v>15</v>
      </c>
    </row>
    <row r="322" spans="1:10" ht="25">
      <c r="A322" s="5">
        <v>6</v>
      </c>
      <c r="B322" s="6">
        <v>44859</v>
      </c>
      <c r="C322" s="7" t="s">
        <v>679</v>
      </c>
      <c r="D322" s="7"/>
      <c r="E322" s="7"/>
      <c r="F322" s="8" t="s">
        <v>12</v>
      </c>
      <c r="G322" s="8" t="s">
        <v>146</v>
      </c>
      <c r="H322" s="8" t="s">
        <v>680</v>
      </c>
      <c r="J322" s="8" t="s">
        <v>22</v>
      </c>
    </row>
    <row r="323" spans="1:10" ht="25">
      <c r="A323" s="5">
        <v>4</v>
      </c>
      <c r="B323" s="6">
        <v>44859</v>
      </c>
      <c r="C323" s="7" t="s">
        <v>681</v>
      </c>
      <c r="D323" s="7" t="s">
        <v>682</v>
      </c>
      <c r="E323" s="7"/>
      <c r="F323" s="8" t="s">
        <v>28</v>
      </c>
      <c r="G323" s="8" t="s">
        <v>13</v>
      </c>
      <c r="H323" s="8" t="s">
        <v>29</v>
      </c>
      <c r="I323" s="8" t="s">
        <v>106</v>
      </c>
      <c r="J323" s="8" t="s">
        <v>22</v>
      </c>
    </row>
    <row r="324" spans="1:10" ht="25">
      <c r="A324" s="5">
        <v>1</v>
      </c>
      <c r="B324" s="6">
        <v>44859</v>
      </c>
      <c r="C324" s="7" t="s">
        <v>683</v>
      </c>
      <c r="D324" s="7" t="s">
        <v>684</v>
      </c>
      <c r="E324" s="7"/>
      <c r="F324" s="8" t="s">
        <v>28</v>
      </c>
      <c r="G324" s="8" t="s">
        <v>13</v>
      </c>
      <c r="H324" s="8" t="s">
        <v>112</v>
      </c>
      <c r="I324" s="8" t="s">
        <v>334</v>
      </c>
      <c r="J324" s="8" t="s">
        <v>22</v>
      </c>
    </row>
    <row r="325" spans="1:10" ht="25">
      <c r="A325" s="5">
        <v>2</v>
      </c>
      <c r="B325" s="6">
        <v>44859</v>
      </c>
      <c r="C325" s="7" t="s">
        <v>683</v>
      </c>
      <c r="D325" s="7" t="s">
        <v>685</v>
      </c>
      <c r="E325" s="7"/>
      <c r="F325" s="8" t="s">
        <v>28</v>
      </c>
      <c r="G325" s="8" t="s">
        <v>13</v>
      </c>
      <c r="H325" s="8" t="s">
        <v>112</v>
      </c>
      <c r="I325" s="8" t="s">
        <v>113</v>
      </c>
      <c r="J325" s="8" t="s">
        <v>22</v>
      </c>
    </row>
    <row r="326" spans="1:10" ht="25">
      <c r="A326" s="5">
        <v>2</v>
      </c>
      <c r="B326" s="6">
        <v>44860</v>
      </c>
      <c r="C326" s="7" t="s">
        <v>686</v>
      </c>
      <c r="D326" s="7" t="s">
        <v>687</v>
      </c>
      <c r="E326" s="7"/>
      <c r="F326" s="8" t="s">
        <v>12</v>
      </c>
      <c r="G326" s="8" t="s">
        <v>13</v>
      </c>
      <c r="H326" s="8" t="s">
        <v>14</v>
      </c>
      <c r="I326" s="8"/>
      <c r="J326" s="8" t="s">
        <v>225</v>
      </c>
    </row>
    <row r="327" spans="1:10" ht="50">
      <c r="A327" s="5">
        <v>1</v>
      </c>
      <c r="B327" s="6">
        <v>44860</v>
      </c>
      <c r="C327" s="7" t="s">
        <v>688</v>
      </c>
      <c r="D327" s="7" t="s">
        <v>689</v>
      </c>
      <c r="E327" s="7" t="s">
        <v>690</v>
      </c>
      <c r="F327" s="8" t="s">
        <v>12</v>
      </c>
      <c r="G327" s="8" t="s">
        <v>13</v>
      </c>
      <c r="H327" s="8" t="s">
        <v>42</v>
      </c>
      <c r="J327" s="8" t="s">
        <v>22</v>
      </c>
    </row>
    <row r="328" spans="1:10" ht="25">
      <c r="A328" s="5">
        <v>4</v>
      </c>
      <c r="B328" s="6">
        <v>44860</v>
      </c>
      <c r="C328" s="7" t="s">
        <v>691</v>
      </c>
      <c r="D328" s="7" t="s">
        <v>692</v>
      </c>
      <c r="E328" s="7"/>
      <c r="F328" s="8" t="s">
        <v>12</v>
      </c>
      <c r="G328" s="8" t="s">
        <v>13</v>
      </c>
      <c r="H328" s="8" t="s">
        <v>57</v>
      </c>
      <c r="I328" s="8" t="s">
        <v>58</v>
      </c>
      <c r="J328" s="8" t="s">
        <v>22</v>
      </c>
    </row>
    <row r="329" spans="1:10" ht="25">
      <c r="A329" s="5">
        <v>5</v>
      </c>
      <c r="B329" s="6">
        <v>44860</v>
      </c>
      <c r="C329" s="7" t="s">
        <v>693</v>
      </c>
      <c r="D329" s="7" t="s">
        <v>694</v>
      </c>
      <c r="E329" s="7"/>
      <c r="F329" s="8" t="s">
        <v>12</v>
      </c>
      <c r="G329" s="8" t="s">
        <v>13</v>
      </c>
      <c r="H329" s="8" t="s">
        <v>57</v>
      </c>
      <c r="I329" s="8" t="s">
        <v>187</v>
      </c>
      <c r="J329" s="8" t="s">
        <v>22</v>
      </c>
    </row>
    <row r="330" spans="1:10" ht="12.5">
      <c r="A330" s="5">
        <v>3</v>
      </c>
      <c r="B330" s="6">
        <v>44860</v>
      </c>
      <c r="C330" s="7" t="s">
        <v>695</v>
      </c>
      <c r="D330" s="7"/>
      <c r="E330" s="7"/>
      <c r="F330" s="8" t="s">
        <v>12</v>
      </c>
      <c r="G330" s="8" t="s">
        <v>13</v>
      </c>
      <c r="H330" s="8" t="s">
        <v>29</v>
      </c>
      <c r="I330" s="8" t="s">
        <v>96</v>
      </c>
      <c r="J330" s="8" t="s">
        <v>22</v>
      </c>
    </row>
    <row r="331" spans="1:10" ht="25">
      <c r="A331" s="5">
        <v>6</v>
      </c>
      <c r="B331" s="6">
        <v>44860</v>
      </c>
      <c r="C331" s="7" t="s">
        <v>696</v>
      </c>
      <c r="D331" s="7" t="s">
        <v>697</v>
      </c>
      <c r="E331" s="7"/>
      <c r="F331" s="8" t="s">
        <v>28</v>
      </c>
      <c r="G331" s="8" t="s">
        <v>13</v>
      </c>
      <c r="H331" s="8" t="s">
        <v>112</v>
      </c>
      <c r="I331" s="8" t="s">
        <v>113</v>
      </c>
      <c r="J331" s="8" t="s">
        <v>357</v>
      </c>
    </row>
    <row r="332" spans="1:10" ht="50">
      <c r="A332" s="5">
        <v>1</v>
      </c>
      <c r="B332" s="6">
        <v>44861</v>
      </c>
      <c r="C332" s="7" t="s">
        <v>698</v>
      </c>
      <c r="D332" s="7" t="s">
        <v>699</v>
      </c>
      <c r="E332" s="7" t="s">
        <v>700</v>
      </c>
      <c r="F332" s="8" t="s">
        <v>12</v>
      </c>
      <c r="G332" s="8" t="s">
        <v>13</v>
      </c>
      <c r="H332" s="8" t="s">
        <v>14</v>
      </c>
      <c r="I332" s="8" t="s">
        <v>701</v>
      </c>
      <c r="J332" s="8" t="s">
        <v>225</v>
      </c>
    </row>
    <row r="333" spans="1:10" ht="25">
      <c r="A333" s="5">
        <v>6</v>
      </c>
      <c r="B333" s="6">
        <v>44861</v>
      </c>
      <c r="C333" s="7" t="s">
        <v>702</v>
      </c>
      <c r="D333" s="7"/>
      <c r="E333" s="7"/>
      <c r="F333" s="8" t="s">
        <v>12</v>
      </c>
      <c r="G333" s="8" t="s">
        <v>13</v>
      </c>
      <c r="H333" s="8" t="s">
        <v>47</v>
      </c>
      <c r="I333" s="8" t="s">
        <v>703</v>
      </c>
      <c r="J333" s="8" t="s">
        <v>15</v>
      </c>
    </row>
    <row r="334" spans="1:10" ht="25">
      <c r="A334" s="5">
        <v>5</v>
      </c>
      <c r="B334" s="6">
        <v>44861</v>
      </c>
      <c r="C334" s="7" t="s">
        <v>704</v>
      </c>
      <c r="D334" s="7" t="s">
        <v>705</v>
      </c>
      <c r="E334" s="7"/>
      <c r="F334" s="8" t="s">
        <v>12</v>
      </c>
      <c r="G334" s="8" t="s">
        <v>13</v>
      </c>
      <c r="H334" s="8" t="s">
        <v>57</v>
      </c>
      <c r="I334" s="8" t="s">
        <v>58</v>
      </c>
      <c r="J334" s="8" t="s">
        <v>22</v>
      </c>
    </row>
    <row r="335" spans="1:10" ht="25">
      <c r="A335" s="5">
        <v>4</v>
      </c>
      <c r="B335" s="6">
        <v>44861</v>
      </c>
      <c r="C335" s="7" t="s">
        <v>706</v>
      </c>
      <c r="D335" s="7" t="s">
        <v>707</v>
      </c>
      <c r="E335" s="7"/>
      <c r="F335" s="8" t="s">
        <v>12</v>
      </c>
      <c r="G335" s="8" t="s">
        <v>13</v>
      </c>
      <c r="H335" s="8" t="s">
        <v>708</v>
      </c>
      <c r="J335" s="8" t="s">
        <v>32</v>
      </c>
    </row>
    <row r="336" spans="1:10" ht="12.5">
      <c r="A336" s="5">
        <v>3</v>
      </c>
      <c r="B336" s="6">
        <v>44861</v>
      </c>
      <c r="C336" s="7" t="s">
        <v>709</v>
      </c>
      <c r="D336" s="7"/>
      <c r="E336" s="7"/>
      <c r="F336" s="8" t="s">
        <v>28</v>
      </c>
      <c r="G336" s="8" t="s">
        <v>13</v>
      </c>
      <c r="H336" s="8" t="s">
        <v>29</v>
      </c>
      <c r="I336" s="8" t="s">
        <v>106</v>
      </c>
      <c r="J336" s="8" t="s">
        <v>22</v>
      </c>
    </row>
    <row r="337" spans="1:10" ht="25">
      <c r="A337" s="5">
        <v>2</v>
      </c>
      <c r="B337" s="6">
        <v>44861</v>
      </c>
      <c r="C337" s="7" t="s">
        <v>710</v>
      </c>
      <c r="D337" s="7" t="s">
        <v>711</v>
      </c>
      <c r="E337" s="7"/>
      <c r="F337" s="8" t="s">
        <v>12</v>
      </c>
      <c r="G337" s="8" t="s">
        <v>81</v>
      </c>
      <c r="H337" s="8" t="s">
        <v>712</v>
      </c>
      <c r="J337" s="8" t="s">
        <v>22</v>
      </c>
    </row>
    <row r="338" spans="1:10" ht="25">
      <c r="A338" s="5">
        <v>5</v>
      </c>
      <c r="B338" s="6">
        <v>44862</v>
      </c>
      <c r="C338" s="7" t="s">
        <v>713</v>
      </c>
      <c r="D338" s="7" t="s">
        <v>714</v>
      </c>
      <c r="E338" s="7"/>
      <c r="F338" s="8" t="s">
        <v>12</v>
      </c>
      <c r="G338" s="8" t="s">
        <v>13</v>
      </c>
      <c r="H338" s="8" t="s">
        <v>14</v>
      </c>
      <c r="I338" s="8" t="s">
        <v>665</v>
      </c>
      <c r="J338" s="8" t="s">
        <v>225</v>
      </c>
    </row>
    <row r="339" spans="1:10" ht="25">
      <c r="A339" s="5">
        <v>6</v>
      </c>
      <c r="B339" s="6">
        <v>44862</v>
      </c>
      <c r="C339" s="7" t="s">
        <v>715</v>
      </c>
      <c r="D339" s="7" t="s">
        <v>716</v>
      </c>
      <c r="E339" s="7"/>
      <c r="F339" s="8" t="s">
        <v>12</v>
      </c>
      <c r="G339" s="8" t="s">
        <v>13</v>
      </c>
      <c r="H339" s="8" t="s">
        <v>76</v>
      </c>
      <c r="J339" s="8" t="s">
        <v>22</v>
      </c>
    </row>
    <row r="340" spans="1:10" ht="37.5">
      <c r="A340" s="5">
        <v>1</v>
      </c>
      <c r="B340" s="6">
        <v>44862</v>
      </c>
      <c r="C340" s="7" t="s">
        <v>717</v>
      </c>
      <c r="D340" s="7" t="s">
        <v>718</v>
      </c>
      <c r="E340" s="7" t="s">
        <v>719</v>
      </c>
      <c r="F340" s="8" t="s">
        <v>12</v>
      </c>
      <c r="G340" s="8" t="s">
        <v>13</v>
      </c>
      <c r="H340" s="8" t="s">
        <v>57</v>
      </c>
      <c r="I340" s="8" t="s">
        <v>187</v>
      </c>
      <c r="J340" s="8" t="s">
        <v>22</v>
      </c>
    </row>
    <row r="341" spans="1:10" ht="25">
      <c r="A341" s="5">
        <v>2</v>
      </c>
      <c r="B341" s="6">
        <v>44862</v>
      </c>
      <c r="C341" s="7" t="s">
        <v>720</v>
      </c>
      <c r="D341" s="7" t="s">
        <v>721</v>
      </c>
      <c r="E341" s="7"/>
      <c r="F341" s="8" t="s">
        <v>12</v>
      </c>
      <c r="G341" s="8" t="s">
        <v>13</v>
      </c>
      <c r="H341" s="8" t="s">
        <v>456</v>
      </c>
      <c r="I341" s="8" t="s">
        <v>457</v>
      </c>
      <c r="J341" s="8" t="s">
        <v>22</v>
      </c>
    </row>
    <row r="342" spans="1:10" ht="25">
      <c r="A342" s="5">
        <v>4</v>
      </c>
      <c r="B342" s="6">
        <v>44862</v>
      </c>
      <c r="C342" s="7" t="s">
        <v>722</v>
      </c>
      <c r="D342" s="7"/>
      <c r="E342" s="7"/>
      <c r="F342" s="8" t="s">
        <v>28</v>
      </c>
      <c r="G342" s="8" t="s">
        <v>13</v>
      </c>
      <c r="H342" s="8" t="s">
        <v>29</v>
      </c>
      <c r="I342" s="8" t="s">
        <v>30</v>
      </c>
      <c r="J342" s="8" t="s">
        <v>22</v>
      </c>
    </row>
    <row r="343" spans="1:10" ht="25">
      <c r="A343" s="5">
        <v>3</v>
      </c>
      <c r="B343" s="6">
        <v>44862</v>
      </c>
      <c r="C343" s="7" t="s">
        <v>723</v>
      </c>
      <c r="D343" s="7" t="s">
        <v>724</v>
      </c>
      <c r="E343" s="7"/>
      <c r="F343" s="8" t="s">
        <v>28</v>
      </c>
      <c r="G343" s="8" t="s">
        <v>13</v>
      </c>
      <c r="H343" s="8" t="s">
        <v>29</v>
      </c>
      <c r="I343" s="8" t="s">
        <v>106</v>
      </c>
      <c r="J343" s="8" t="s">
        <v>22</v>
      </c>
    </row>
    <row r="344" spans="1:10" ht="37.5">
      <c r="A344" s="5">
        <v>1</v>
      </c>
      <c r="B344" s="6">
        <v>44863</v>
      </c>
      <c r="C344" s="7" t="s">
        <v>725</v>
      </c>
      <c r="D344" s="7" t="s">
        <v>726</v>
      </c>
      <c r="E344" s="7" t="s">
        <v>727</v>
      </c>
      <c r="F344" s="8" t="s">
        <v>12</v>
      </c>
      <c r="G344" s="8" t="s">
        <v>13</v>
      </c>
      <c r="H344" s="8" t="s">
        <v>57</v>
      </c>
      <c r="I344" s="8" t="s">
        <v>58</v>
      </c>
      <c r="J344" s="8" t="s">
        <v>22</v>
      </c>
    </row>
    <row r="345" spans="1:10" ht="25">
      <c r="A345" s="5">
        <v>2</v>
      </c>
      <c r="B345" s="6">
        <v>44863</v>
      </c>
      <c r="C345" s="7" t="s">
        <v>728</v>
      </c>
      <c r="D345" s="7" t="s">
        <v>729</v>
      </c>
      <c r="E345" s="7"/>
      <c r="F345" s="8" t="s">
        <v>12</v>
      </c>
      <c r="G345" s="8" t="s">
        <v>81</v>
      </c>
      <c r="H345" s="8" t="s">
        <v>456</v>
      </c>
      <c r="I345" s="8" t="s">
        <v>457</v>
      </c>
      <c r="J345" s="8" t="s">
        <v>22</v>
      </c>
    </row>
    <row r="346" spans="1:10" ht="25">
      <c r="A346" s="5">
        <v>3</v>
      </c>
      <c r="B346" s="6">
        <v>44863</v>
      </c>
      <c r="C346" s="7" t="s">
        <v>728</v>
      </c>
      <c r="D346" s="7" t="s">
        <v>730</v>
      </c>
      <c r="E346" s="7"/>
      <c r="F346" s="8" t="s">
        <v>12</v>
      </c>
      <c r="G346" s="8" t="s">
        <v>81</v>
      </c>
      <c r="H346" s="8" t="s">
        <v>456</v>
      </c>
      <c r="I346" s="8" t="s">
        <v>457</v>
      </c>
      <c r="J346" s="8" t="s">
        <v>22</v>
      </c>
    </row>
    <row r="347" spans="1:10" ht="12.5">
      <c r="A347" s="5">
        <v>5</v>
      </c>
      <c r="B347" s="6">
        <v>44863</v>
      </c>
      <c r="C347" s="7" t="s">
        <v>731</v>
      </c>
      <c r="D347" s="7"/>
      <c r="E347" s="7"/>
      <c r="F347" s="8" t="s">
        <v>12</v>
      </c>
      <c r="G347" s="8" t="s">
        <v>13</v>
      </c>
      <c r="H347" s="8" t="s">
        <v>148</v>
      </c>
      <c r="I347" s="8" t="s">
        <v>732</v>
      </c>
      <c r="J347" s="8" t="s">
        <v>22</v>
      </c>
    </row>
    <row r="348" spans="1:10" ht="25">
      <c r="A348" s="5">
        <v>6</v>
      </c>
      <c r="B348" s="6">
        <v>44863</v>
      </c>
      <c r="C348" s="7" t="s">
        <v>733</v>
      </c>
      <c r="D348" s="7"/>
      <c r="E348" s="7"/>
      <c r="F348" s="8" t="s">
        <v>12</v>
      </c>
      <c r="G348" s="8" t="s">
        <v>13</v>
      </c>
      <c r="H348" s="8" t="s">
        <v>734</v>
      </c>
      <c r="J348" s="8" t="s">
        <v>22</v>
      </c>
    </row>
    <row r="349" spans="1:10" ht="25">
      <c r="A349" s="5">
        <v>4</v>
      </c>
      <c r="B349" s="6">
        <v>44863</v>
      </c>
      <c r="C349" s="7" t="s">
        <v>735</v>
      </c>
      <c r="D349" s="7" t="s">
        <v>736</v>
      </c>
      <c r="E349" s="7"/>
      <c r="F349" s="8" t="s">
        <v>28</v>
      </c>
      <c r="G349" s="8" t="s">
        <v>13</v>
      </c>
      <c r="H349" s="8" t="s">
        <v>112</v>
      </c>
      <c r="I349" s="8" t="s">
        <v>113</v>
      </c>
      <c r="J349" s="8" t="s">
        <v>15</v>
      </c>
    </row>
    <row r="350" spans="1:10" ht="37.5">
      <c r="A350" s="5">
        <v>1</v>
      </c>
      <c r="B350" s="6">
        <v>44864</v>
      </c>
      <c r="C350" s="7" t="s">
        <v>737</v>
      </c>
      <c r="D350" s="7" t="s">
        <v>738</v>
      </c>
      <c r="E350" s="7" t="s">
        <v>739</v>
      </c>
      <c r="F350" s="8" t="s">
        <v>12</v>
      </c>
      <c r="G350" s="8" t="s">
        <v>13</v>
      </c>
      <c r="H350" s="8" t="s">
        <v>14</v>
      </c>
      <c r="J350" s="8" t="s">
        <v>225</v>
      </c>
    </row>
    <row r="351" spans="1:10" ht="25">
      <c r="A351" s="5">
        <v>5</v>
      </c>
      <c r="B351" s="6">
        <v>44864</v>
      </c>
      <c r="C351" s="7" t="s">
        <v>740</v>
      </c>
      <c r="D351" s="7"/>
      <c r="E351" s="7"/>
      <c r="F351" s="8" t="s">
        <v>12</v>
      </c>
      <c r="G351" s="8" t="s">
        <v>13</v>
      </c>
      <c r="H351" s="8" t="s">
        <v>78</v>
      </c>
      <c r="I351" s="8" t="s">
        <v>741</v>
      </c>
      <c r="J351" s="8" t="s">
        <v>22</v>
      </c>
    </row>
    <row r="352" spans="1:10" ht="25">
      <c r="A352" s="5">
        <v>6</v>
      </c>
      <c r="B352" s="6">
        <v>44864</v>
      </c>
      <c r="C352" s="7" t="s">
        <v>742</v>
      </c>
      <c r="D352" s="7"/>
      <c r="E352" s="7"/>
      <c r="F352" s="8" t="s">
        <v>12</v>
      </c>
      <c r="G352" s="8" t="s">
        <v>13</v>
      </c>
      <c r="H352" s="8" t="s">
        <v>743</v>
      </c>
      <c r="I352" s="8" t="s">
        <v>744</v>
      </c>
      <c r="J352" s="8" t="s">
        <v>22</v>
      </c>
    </row>
    <row r="353" spans="1:10" ht="25">
      <c r="A353" s="5">
        <v>3</v>
      </c>
      <c r="B353" s="6">
        <v>44864</v>
      </c>
      <c r="C353" s="7" t="s">
        <v>745</v>
      </c>
      <c r="D353" s="7" t="s">
        <v>746</v>
      </c>
      <c r="E353" s="7"/>
      <c r="F353" s="8" t="s">
        <v>12</v>
      </c>
      <c r="G353" s="8" t="s">
        <v>13</v>
      </c>
      <c r="H353" s="8" t="s">
        <v>29</v>
      </c>
      <c r="I353" s="8" t="s">
        <v>49</v>
      </c>
      <c r="J353" s="8" t="s">
        <v>22</v>
      </c>
    </row>
    <row r="354" spans="1:10" ht="25">
      <c r="A354" s="5">
        <v>4</v>
      </c>
      <c r="B354" s="6">
        <v>44864</v>
      </c>
      <c r="C354" s="7" t="s">
        <v>747</v>
      </c>
      <c r="D354" s="7" t="s">
        <v>748</v>
      </c>
      <c r="E354" s="7"/>
      <c r="F354" s="8" t="s">
        <v>28</v>
      </c>
      <c r="G354" s="8" t="s">
        <v>13</v>
      </c>
      <c r="H354" s="8" t="s">
        <v>29</v>
      </c>
      <c r="I354" s="8" t="s">
        <v>106</v>
      </c>
      <c r="J354" s="8" t="s">
        <v>22</v>
      </c>
    </row>
    <row r="355" spans="1:10" ht="25">
      <c r="A355" s="5">
        <v>2</v>
      </c>
      <c r="B355" s="6">
        <v>44864</v>
      </c>
      <c r="C355" s="7" t="s">
        <v>749</v>
      </c>
      <c r="D355" s="7" t="s">
        <v>750</v>
      </c>
      <c r="E355" s="7"/>
      <c r="F355" s="8" t="s">
        <v>28</v>
      </c>
      <c r="G355" s="8" t="s">
        <v>61</v>
      </c>
      <c r="H355" s="8" t="s">
        <v>751</v>
      </c>
      <c r="J355" s="8" t="s">
        <v>22</v>
      </c>
    </row>
    <row r="356" spans="1:10" ht="25">
      <c r="A356" s="5">
        <v>1</v>
      </c>
      <c r="B356" s="6">
        <v>44865</v>
      </c>
      <c r="C356" s="7" t="s">
        <v>752</v>
      </c>
      <c r="D356" s="7" t="s">
        <v>753</v>
      </c>
      <c r="E356" s="7"/>
      <c r="F356" s="8" t="s">
        <v>12</v>
      </c>
      <c r="G356" s="8" t="s">
        <v>13</v>
      </c>
      <c r="H356" s="8" t="s">
        <v>14</v>
      </c>
      <c r="I356" s="8"/>
      <c r="J356" s="8" t="s">
        <v>225</v>
      </c>
    </row>
    <row r="357" spans="1:10" ht="25">
      <c r="A357" s="5">
        <v>2</v>
      </c>
      <c r="B357" s="6">
        <v>44865</v>
      </c>
      <c r="C357" s="7" t="s">
        <v>752</v>
      </c>
      <c r="D357" s="7" t="s">
        <v>754</v>
      </c>
      <c r="E357" s="7"/>
      <c r="F357" s="8" t="s">
        <v>12</v>
      </c>
      <c r="G357" s="8" t="s">
        <v>13</v>
      </c>
      <c r="H357" s="8" t="s">
        <v>14</v>
      </c>
      <c r="I357" s="8"/>
      <c r="J357" s="8" t="s">
        <v>225</v>
      </c>
    </row>
    <row r="358" spans="1:10" ht="25">
      <c r="A358" s="5">
        <v>4</v>
      </c>
      <c r="B358" s="6">
        <v>44865</v>
      </c>
      <c r="C358" s="7" t="s">
        <v>755</v>
      </c>
      <c r="D358" s="7" t="s">
        <v>756</v>
      </c>
      <c r="E358" s="7"/>
      <c r="F358" s="8" t="s">
        <v>28</v>
      </c>
      <c r="G358" s="8" t="s">
        <v>13</v>
      </c>
      <c r="H358" s="8" t="s">
        <v>757</v>
      </c>
      <c r="J358" s="8" t="s">
        <v>22</v>
      </c>
    </row>
    <row r="359" spans="1:10" ht="25">
      <c r="A359" s="5">
        <v>5</v>
      </c>
      <c r="B359" s="6">
        <v>44865</v>
      </c>
      <c r="C359" s="7" t="s">
        <v>758</v>
      </c>
      <c r="D359" s="7"/>
      <c r="E359" s="7"/>
      <c r="F359" s="8" t="s">
        <v>12</v>
      </c>
      <c r="G359" s="8" t="s">
        <v>19</v>
      </c>
      <c r="H359" s="8" t="s">
        <v>759</v>
      </c>
      <c r="J359" s="8" t="s">
        <v>22</v>
      </c>
    </row>
    <row r="360" spans="1:10" ht="25">
      <c r="A360" s="5">
        <v>6</v>
      </c>
      <c r="B360" s="6">
        <v>44865</v>
      </c>
      <c r="C360" s="7" t="s">
        <v>760</v>
      </c>
      <c r="D360" s="7"/>
      <c r="E360" s="7"/>
      <c r="F360" s="8" t="s">
        <v>12</v>
      </c>
      <c r="G360" s="8" t="s">
        <v>13</v>
      </c>
      <c r="H360" s="8" t="s">
        <v>734</v>
      </c>
      <c r="J360" s="8" t="s">
        <v>15</v>
      </c>
    </row>
    <row r="361" spans="1:10" ht="12.5">
      <c r="A361" s="5">
        <v>3</v>
      </c>
      <c r="B361" s="6">
        <v>44865</v>
      </c>
      <c r="C361" s="7" t="s">
        <v>761</v>
      </c>
      <c r="D361" s="7"/>
      <c r="E361" s="7"/>
      <c r="F361" s="8" t="s">
        <v>28</v>
      </c>
      <c r="G361" s="8" t="s">
        <v>61</v>
      </c>
      <c r="H361" s="8" t="s">
        <v>751</v>
      </c>
      <c r="J361" s="8" t="s">
        <v>22</v>
      </c>
    </row>
    <row r="362" spans="1:10" ht="25">
      <c r="A362" s="5">
        <v>4</v>
      </c>
      <c r="B362" s="6">
        <v>44866</v>
      </c>
      <c r="C362" s="7" t="s">
        <v>762</v>
      </c>
      <c r="D362" s="7" t="s">
        <v>763</v>
      </c>
      <c r="E362" s="7"/>
      <c r="F362" s="8" t="s">
        <v>12</v>
      </c>
      <c r="G362" s="8" t="s">
        <v>13</v>
      </c>
      <c r="H362" s="8" t="s">
        <v>14</v>
      </c>
      <c r="I362" s="8"/>
      <c r="J362" s="8" t="s">
        <v>22</v>
      </c>
    </row>
    <row r="363" spans="1:10" ht="25">
      <c r="A363" s="5">
        <v>6</v>
      </c>
      <c r="B363" s="6">
        <v>44866</v>
      </c>
      <c r="C363" s="7" t="s">
        <v>764</v>
      </c>
      <c r="D363" s="7"/>
      <c r="E363" s="7"/>
      <c r="F363" s="8" t="s">
        <v>12</v>
      </c>
      <c r="G363" s="8" t="s">
        <v>13</v>
      </c>
      <c r="H363" s="8" t="s">
        <v>14</v>
      </c>
      <c r="I363" s="8"/>
      <c r="J363" s="8" t="s">
        <v>225</v>
      </c>
    </row>
    <row r="364" spans="1:10" ht="25">
      <c r="A364" s="5">
        <v>5</v>
      </c>
      <c r="B364" s="6">
        <v>44866</v>
      </c>
      <c r="C364" s="7" t="s">
        <v>765</v>
      </c>
      <c r="D364" s="7" t="s">
        <v>766</v>
      </c>
      <c r="E364" s="7"/>
      <c r="F364" s="8" t="s">
        <v>28</v>
      </c>
      <c r="G364" s="8" t="s">
        <v>19</v>
      </c>
      <c r="H364" s="8" t="s">
        <v>767</v>
      </c>
      <c r="J364" s="8" t="s">
        <v>22</v>
      </c>
    </row>
    <row r="365" spans="1:10" ht="50">
      <c r="A365" s="5">
        <v>1</v>
      </c>
      <c r="B365" s="6">
        <v>44866</v>
      </c>
      <c r="C365" s="7" t="s">
        <v>768</v>
      </c>
      <c r="D365" s="7" t="s">
        <v>769</v>
      </c>
      <c r="E365" s="7" t="s">
        <v>770</v>
      </c>
      <c r="F365" s="8" t="s">
        <v>12</v>
      </c>
      <c r="G365" s="8" t="s">
        <v>13</v>
      </c>
      <c r="H365" s="8" t="s">
        <v>25</v>
      </c>
      <c r="J365" s="8" t="s">
        <v>22</v>
      </c>
    </row>
    <row r="366" spans="1:10" ht="12.5">
      <c r="A366" s="5">
        <v>3</v>
      </c>
      <c r="B366" s="6">
        <v>44866</v>
      </c>
      <c r="C366" s="7" t="s">
        <v>771</v>
      </c>
      <c r="D366" s="7"/>
      <c r="E366" s="7"/>
      <c r="F366" s="8" t="s">
        <v>28</v>
      </c>
      <c r="G366" s="8" t="s">
        <v>61</v>
      </c>
      <c r="H366" s="8" t="s">
        <v>772</v>
      </c>
      <c r="J366" s="8" t="s">
        <v>22</v>
      </c>
    </row>
    <row r="367" spans="1:10" ht="25">
      <c r="A367" s="5">
        <v>2</v>
      </c>
      <c r="B367" s="6">
        <v>44866</v>
      </c>
      <c r="C367" s="7" t="s">
        <v>773</v>
      </c>
      <c r="D367" s="7" t="s">
        <v>774</v>
      </c>
      <c r="E367" s="7"/>
      <c r="F367" s="8" t="s">
        <v>12</v>
      </c>
      <c r="G367" s="8" t="s">
        <v>13</v>
      </c>
      <c r="H367" s="8" t="s">
        <v>734</v>
      </c>
      <c r="J367" s="8" t="s">
        <v>22</v>
      </c>
    </row>
    <row r="368" spans="1:10" ht="12.5">
      <c r="A368" s="5">
        <v>3</v>
      </c>
      <c r="B368" s="6">
        <v>44867</v>
      </c>
      <c r="C368" s="7" t="s">
        <v>775</v>
      </c>
      <c r="D368" s="7"/>
      <c r="E368" s="7"/>
      <c r="F368" s="8" t="s">
        <v>12</v>
      </c>
      <c r="G368" s="8" t="s">
        <v>13</v>
      </c>
      <c r="H368" s="8" t="s">
        <v>14</v>
      </c>
      <c r="I368" s="8" t="s">
        <v>776</v>
      </c>
      <c r="J368" s="8" t="s">
        <v>15</v>
      </c>
    </row>
    <row r="369" spans="1:10" ht="25">
      <c r="A369" s="5">
        <v>4</v>
      </c>
      <c r="B369" s="6">
        <v>44867</v>
      </c>
      <c r="C369" s="7" t="s">
        <v>777</v>
      </c>
      <c r="D369" s="7" t="s">
        <v>778</v>
      </c>
      <c r="E369" s="7"/>
      <c r="F369" s="8" t="s">
        <v>28</v>
      </c>
      <c r="G369" s="8" t="s">
        <v>13</v>
      </c>
      <c r="H369" s="8" t="s">
        <v>757</v>
      </c>
      <c r="I369" s="8" t="s">
        <v>779</v>
      </c>
      <c r="J369" s="8" t="s">
        <v>22</v>
      </c>
    </row>
    <row r="370" spans="1:10" ht="50">
      <c r="A370" s="5">
        <v>1</v>
      </c>
      <c r="B370" s="6">
        <v>44867</v>
      </c>
      <c r="C370" s="7" t="s">
        <v>780</v>
      </c>
      <c r="D370" s="7" t="s">
        <v>781</v>
      </c>
      <c r="E370" s="7" t="s">
        <v>782</v>
      </c>
      <c r="F370" s="8" t="s">
        <v>12</v>
      </c>
      <c r="G370" s="8" t="s">
        <v>13</v>
      </c>
      <c r="H370" s="8" t="s">
        <v>57</v>
      </c>
      <c r="I370" s="8" t="s">
        <v>58</v>
      </c>
      <c r="J370" s="8" t="s">
        <v>22</v>
      </c>
    </row>
    <row r="371" spans="1:10" ht="25">
      <c r="A371" s="5">
        <v>2</v>
      </c>
      <c r="B371" s="6">
        <v>44867</v>
      </c>
      <c r="C371" s="7" t="s">
        <v>783</v>
      </c>
      <c r="D371" s="7" t="s">
        <v>784</v>
      </c>
      <c r="E371" s="7"/>
      <c r="F371" s="8" t="s">
        <v>12</v>
      </c>
      <c r="G371" s="8" t="s">
        <v>13</v>
      </c>
      <c r="H371" s="8" t="s">
        <v>57</v>
      </c>
      <c r="I371" s="8" t="s">
        <v>58</v>
      </c>
      <c r="J371" s="8" t="s">
        <v>225</v>
      </c>
    </row>
    <row r="372" spans="1:10" ht="25">
      <c r="A372" s="5">
        <v>6</v>
      </c>
      <c r="B372" s="6">
        <v>44867</v>
      </c>
      <c r="C372" s="7" t="s">
        <v>785</v>
      </c>
      <c r="D372" s="7"/>
      <c r="E372" s="7"/>
      <c r="F372" s="8" t="s">
        <v>12</v>
      </c>
      <c r="G372" s="8" t="s">
        <v>13</v>
      </c>
      <c r="H372" s="8" t="s">
        <v>25</v>
      </c>
      <c r="I372" s="8" t="s">
        <v>26</v>
      </c>
      <c r="J372" s="8" t="s">
        <v>22</v>
      </c>
    </row>
    <row r="373" spans="1:10" ht="12.5">
      <c r="A373" s="5">
        <v>5</v>
      </c>
      <c r="B373" s="6">
        <v>44867</v>
      </c>
      <c r="C373" s="7" t="s">
        <v>786</v>
      </c>
      <c r="D373" s="7"/>
      <c r="E373" s="7"/>
      <c r="F373" s="8" t="s">
        <v>12</v>
      </c>
      <c r="G373" s="8" t="s">
        <v>146</v>
      </c>
      <c r="H373" s="8" t="s">
        <v>148</v>
      </c>
      <c r="I373" s="8" t="s">
        <v>787</v>
      </c>
      <c r="J373" s="8" t="s">
        <v>22</v>
      </c>
    </row>
    <row r="374" spans="1:10" ht="25">
      <c r="A374" s="5">
        <v>6</v>
      </c>
      <c r="B374" s="6">
        <v>44868</v>
      </c>
      <c r="C374" s="7" t="s">
        <v>788</v>
      </c>
      <c r="D374" s="7"/>
      <c r="E374" s="7"/>
      <c r="F374" s="8" t="s">
        <v>12</v>
      </c>
      <c r="G374" s="8" t="s">
        <v>13</v>
      </c>
      <c r="H374" s="8" t="s">
        <v>14</v>
      </c>
      <c r="I374" s="8" t="s">
        <v>324</v>
      </c>
      <c r="J374" s="8" t="s">
        <v>225</v>
      </c>
    </row>
    <row r="375" spans="1:10" ht="12.5">
      <c r="A375" s="5">
        <v>4</v>
      </c>
      <c r="B375" s="6">
        <v>44868</v>
      </c>
      <c r="C375" s="7" t="s">
        <v>789</v>
      </c>
      <c r="D375" s="7"/>
      <c r="E375" s="7"/>
      <c r="F375" s="8" t="s">
        <v>12</v>
      </c>
      <c r="G375" s="8" t="s">
        <v>13</v>
      </c>
      <c r="H375" s="8" t="s">
        <v>14</v>
      </c>
      <c r="I375" s="8"/>
      <c r="J375" s="8" t="s">
        <v>15</v>
      </c>
    </row>
    <row r="376" spans="1:10" ht="50">
      <c r="A376" s="5">
        <v>1</v>
      </c>
      <c r="B376" s="6">
        <v>44868</v>
      </c>
      <c r="C376" s="7" t="s">
        <v>790</v>
      </c>
      <c r="D376" s="7" t="s">
        <v>791</v>
      </c>
      <c r="E376" s="9" t="s">
        <v>792</v>
      </c>
      <c r="F376" s="8" t="s">
        <v>12</v>
      </c>
      <c r="G376" s="8" t="s">
        <v>13</v>
      </c>
      <c r="H376" s="8" t="s">
        <v>57</v>
      </c>
      <c r="I376" s="8" t="s">
        <v>58</v>
      </c>
      <c r="J376" s="8" t="s">
        <v>22</v>
      </c>
    </row>
    <row r="377" spans="1:10" ht="25">
      <c r="A377" s="5">
        <v>5</v>
      </c>
      <c r="B377" s="6">
        <v>44868</v>
      </c>
      <c r="C377" s="7" t="s">
        <v>793</v>
      </c>
      <c r="D377" s="7" t="s">
        <v>794</v>
      </c>
      <c r="E377" s="7"/>
      <c r="F377" s="8" t="s">
        <v>28</v>
      </c>
      <c r="G377" s="8" t="s">
        <v>13</v>
      </c>
      <c r="H377" s="8" t="s">
        <v>795</v>
      </c>
      <c r="J377" s="8" t="s">
        <v>22</v>
      </c>
    </row>
    <row r="378" spans="1:10" ht="25">
      <c r="A378" s="5">
        <v>3</v>
      </c>
      <c r="B378" s="6">
        <v>44868</v>
      </c>
      <c r="C378" s="7" t="s">
        <v>796</v>
      </c>
      <c r="D378" s="7" t="s">
        <v>797</v>
      </c>
      <c r="E378" s="7"/>
      <c r="F378" s="8" t="s">
        <v>28</v>
      </c>
      <c r="G378" s="8" t="s">
        <v>13</v>
      </c>
      <c r="H378" s="8" t="s">
        <v>29</v>
      </c>
      <c r="I378" s="8" t="s">
        <v>106</v>
      </c>
      <c r="J378" s="8" t="s">
        <v>22</v>
      </c>
    </row>
    <row r="379" spans="1:10" ht="25">
      <c r="A379" s="5">
        <v>2</v>
      </c>
      <c r="B379" s="6">
        <v>44868</v>
      </c>
      <c r="C379" s="7" t="s">
        <v>798</v>
      </c>
      <c r="D379" s="7" t="s">
        <v>799</v>
      </c>
      <c r="E379" s="7"/>
      <c r="F379" s="8" t="s">
        <v>12</v>
      </c>
      <c r="G379" s="8" t="s">
        <v>13</v>
      </c>
      <c r="H379" s="8" t="s">
        <v>800</v>
      </c>
      <c r="J379" s="8" t="s">
        <v>32</v>
      </c>
    </row>
    <row r="380" spans="1:10" ht="25">
      <c r="A380" s="5">
        <v>5</v>
      </c>
      <c r="B380" s="6">
        <v>44869</v>
      </c>
      <c r="C380" s="7" t="s">
        <v>801</v>
      </c>
      <c r="D380" s="7"/>
      <c r="E380" s="7"/>
      <c r="F380" s="8" t="s">
        <v>12</v>
      </c>
      <c r="G380" s="8" t="s">
        <v>13</v>
      </c>
      <c r="H380" s="8" t="s">
        <v>802</v>
      </c>
      <c r="J380" s="8" t="s">
        <v>22</v>
      </c>
    </row>
    <row r="381" spans="1:10" ht="50">
      <c r="A381" s="5">
        <v>1</v>
      </c>
      <c r="B381" s="6">
        <v>44869</v>
      </c>
      <c r="C381" s="7" t="s">
        <v>803</v>
      </c>
      <c r="D381" s="7" t="s">
        <v>804</v>
      </c>
      <c r="E381" s="7" t="s">
        <v>805</v>
      </c>
      <c r="F381" s="8" t="s">
        <v>12</v>
      </c>
      <c r="G381" s="8" t="s">
        <v>13</v>
      </c>
      <c r="H381" s="8" t="s">
        <v>78</v>
      </c>
      <c r="I381" s="8" t="s">
        <v>291</v>
      </c>
      <c r="J381" s="8" t="s">
        <v>225</v>
      </c>
    </row>
    <row r="382" spans="1:10" ht="25">
      <c r="A382" s="5">
        <v>4</v>
      </c>
      <c r="B382" s="6">
        <v>44869</v>
      </c>
      <c r="C382" s="9" t="s">
        <v>806</v>
      </c>
      <c r="D382" s="7" t="s">
        <v>807</v>
      </c>
      <c r="E382" s="7"/>
      <c r="F382" s="8" t="s">
        <v>12</v>
      </c>
      <c r="G382" s="8" t="s">
        <v>13</v>
      </c>
      <c r="H382" s="8" t="s">
        <v>808</v>
      </c>
      <c r="J382" s="8" t="s">
        <v>15</v>
      </c>
    </row>
    <row r="383" spans="1:10" ht="12.5">
      <c r="A383" s="5">
        <v>3</v>
      </c>
      <c r="B383" s="6">
        <v>44869</v>
      </c>
      <c r="C383" s="7" t="s">
        <v>809</v>
      </c>
      <c r="D383" s="7"/>
      <c r="E383" s="7"/>
      <c r="F383" s="8" t="s">
        <v>28</v>
      </c>
      <c r="G383" s="8" t="s">
        <v>13</v>
      </c>
      <c r="H383" s="8" t="s">
        <v>810</v>
      </c>
      <c r="J383" s="8" t="s">
        <v>357</v>
      </c>
    </row>
    <row r="384" spans="1:10" ht="25">
      <c r="A384" s="5">
        <v>6</v>
      </c>
      <c r="B384" s="6">
        <v>44869</v>
      </c>
      <c r="C384" s="7" t="s">
        <v>811</v>
      </c>
      <c r="D384" s="7" t="s">
        <v>812</v>
      </c>
      <c r="E384" s="7"/>
      <c r="F384" s="8" t="s">
        <v>12</v>
      </c>
      <c r="G384" s="8" t="s">
        <v>13</v>
      </c>
      <c r="H384" s="8" t="s">
        <v>340</v>
      </c>
      <c r="J384" s="8" t="s">
        <v>22</v>
      </c>
    </row>
    <row r="385" spans="1:10" ht="25">
      <c r="A385" s="5">
        <v>2</v>
      </c>
      <c r="B385" s="6">
        <v>44869</v>
      </c>
      <c r="C385" s="7" t="s">
        <v>813</v>
      </c>
      <c r="D385" s="7" t="s">
        <v>814</v>
      </c>
      <c r="E385" s="7"/>
      <c r="F385" s="8" t="s">
        <v>28</v>
      </c>
      <c r="G385" s="8" t="s">
        <v>13</v>
      </c>
      <c r="H385" s="8" t="s">
        <v>815</v>
      </c>
      <c r="J385" s="8" t="s">
        <v>357</v>
      </c>
    </row>
    <row r="386" spans="1:10" ht="25">
      <c r="A386" s="5">
        <v>6</v>
      </c>
      <c r="B386" s="6">
        <v>44870</v>
      </c>
      <c r="C386" s="9" t="s">
        <v>816</v>
      </c>
      <c r="D386" s="7"/>
      <c r="E386" s="7"/>
      <c r="F386" s="8" t="s">
        <v>12</v>
      </c>
      <c r="G386" s="8" t="s">
        <v>13</v>
      </c>
      <c r="H386" s="8" t="s">
        <v>14</v>
      </c>
      <c r="I386" s="8" t="s">
        <v>817</v>
      </c>
      <c r="J386" s="8" t="s">
        <v>22</v>
      </c>
    </row>
    <row r="387" spans="1:10" ht="25">
      <c r="A387" s="5">
        <v>4</v>
      </c>
      <c r="B387" s="6">
        <v>44870</v>
      </c>
      <c r="C387" s="7" t="s">
        <v>818</v>
      </c>
      <c r="D387" s="7"/>
      <c r="E387" s="7"/>
      <c r="F387" s="8" t="s">
        <v>12</v>
      </c>
      <c r="G387" s="8" t="s">
        <v>13</v>
      </c>
      <c r="H387" s="8" t="s">
        <v>14</v>
      </c>
      <c r="I387" s="8" t="s">
        <v>819</v>
      </c>
      <c r="J387" s="8" t="s">
        <v>225</v>
      </c>
    </row>
    <row r="388" spans="1:10" ht="25">
      <c r="A388" s="5">
        <v>5</v>
      </c>
      <c r="B388" s="6">
        <v>44870</v>
      </c>
      <c r="C388" s="7" t="s">
        <v>820</v>
      </c>
      <c r="D388" s="7" t="s">
        <v>821</v>
      </c>
      <c r="E388" s="7"/>
      <c r="F388" s="8" t="s">
        <v>12</v>
      </c>
      <c r="G388" s="8" t="s">
        <v>13</v>
      </c>
      <c r="H388" s="8" t="s">
        <v>78</v>
      </c>
      <c r="I388" s="8" t="s">
        <v>291</v>
      </c>
      <c r="J388" s="8" t="s">
        <v>22</v>
      </c>
    </row>
    <row r="389" spans="1:10" ht="25">
      <c r="A389" s="5">
        <v>1</v>
      </c>
      <c r="B389" s="6">
        <v>44870</v>
      </c>
      <c r="C389" s="7" t="s">
        <v>822</v>
      </c>
      <c r="D389" s="7" t="s">
        <v>823</v>
      </c>
      <c r="E389" s="7"/>
      <c r="F389" s="8" t="s">
        <v>12</v>
      </c>
      <c r="G389" s="8" t="s">
        <v>13</v>
      </c>
      <c r="H389" s="8" t="s">
        <v>57</v>
      </c>
      <c r="I389" s="8" t="s">
        <v>58</v>
      </c>
      <c r="J389" s="8" t="s">
        <v>22</v>
      </c>
    </row>
    <row r="390" spans="1:10" ht="12.5">
      <c r="A390" s="5">
        <v>2</v>
      </c>
      <c r="B390" s="6">
        <v>44870</v>
      </c>
      <c r="C390" s="7" t="s">
        <v>824</v>
      </c>
      <c r="D390" s="7" t="s">
        <v>825</v>
      </c>
      <c r="E390" s="7"/>
      <c r="F390" s="8" t="s">
        <v>12</v>
      </c>
      <c r="G390" s="8" t="s">
        <v>81</v>
      </c>
      <c r="H390" s="8" t="s">
        <v>456</v>
      </c>
      <c r="I390" s="8" t="s">
        <v>457</v>
      </c>
      <c r="J390" s="8" t="s">
        <v>22</v>
      </c>
    </row>
    <row r="391" spans="1:10" ht="37.5">
      <c r="A391" s="5">
        <v>3</v>
      </c>
      <c r="B391" s="6">
        <v>44870</v>
      </c>
      <c r="C391" s="7" t="s">
        <v>826</v>
      </c>
      <c r="D391" s="7" t="s">
        <v>827</v>
      </c>
      <c r="E391" s="7" t="s">
        <v>828</v>
      </c>
      <c r="F391" s="8" t="s">
        <v>28</v>
      </c>
      <c r="G391" s="8" t="s">
        <v>13</v>
      </c>
      <c r="H391" s="8" t="s">
        <v>29</v>
      </c>
      <c r="I391" s="8" t="s">
        <v>30</v>
      </c>
      <c r="J391" s="8" t="s">
        <v>22</v>
      </c>
    </row>
    <row r="392" spans="1:10" ht="25">
      <c r="A392" s="5">
        <v>6</v>
      </c>
      <c r="B392" s="6">
        <v>44871</v>
      </c>
      <c r="C392" s="7" t="s">
        <v>829</v>
      </c>
      <c r="D392" s="7"/>
      <c r="E392" s="7"/>
      <c r="F392" s="8" t="s">
        <v>12</v>
      </c>
      <c r="G392" s="8" t="s">
        <v>13</v>
      </c>
      <c r="H392" s="8" t="s">
        <v>14</v>
      </c>
      <c r="I392" s="8" t="s">
        <v>324</v>
      </c>
      <c r="J392" s="8" t="s">
        <v>225</v>
      </c>
    </row>
    <row r="393" spans="1:10" ht="12.5">
      <c r="A393" s="5">
        <v>2</v>
      </c>
      <c r="B393" s="6">
        <v>44871</v>
      </c>
      <c r="C393" s="7" t="s">
        <v>830</v>
      </c>
      <c r="D393" s="7" t="s">
        <v>831</v>
      </c>
      <c r="E393" s="7"/>
      <c r="F393" s="8" t="s">
        <v>12</v>
      </c>
      <c r="G393" s="8" t="s">
        <v>13</v>
      </c>
      <c r="H393" s="8" t="s">
        <v>14</v>
      </c>
      <c r="I393" s="8" t="s">
        <v>701</v>
      </c>
      <c r="J393" s="8" t="s">
        <v>225</v>
      </c>
    </row>
    <row r="394" spans="1:10" ht="25">
      <c r="A394" s="5">
        <v>5</v>
      </c>
      <c r="B394" s="6">
        <v>44871</v>
      </c>
      <c r="C394" s="7" t="s">
        <v>832</v>
      </c>
      <c r="D394" s="7"/>
      <c r="E394" s="7"/>
      <c r="F394" s="8" t="s">
        <v>12</v>
      </c>
      <c r="G394" s="8" t="s">
        <v>13</v>
      </c>
      <c r="H394" s="8" t="s">
        <v>833</v>
      </c>
      <c r="J394" s="8" t="s">
        <v>22</v>
      </c>
    </row>
    <row r="395" spans="1:10" ht="12.5">
      <c r="A395" s="5">
        <v>3</v>
      </c>
      <c r="B395" s="6">
        <v>44871</v>
      </c>
      <c r="C395" s="7" t="s">
        <v>834</v>
      </c>
      <c r="D395" s="7" t="s">
        <v>835</v>
      </c>
      <c r="E395" s="7"/>
      <c r="F395" s="8" t="s">
        <v>28</v>
      </c>
      <c r="G395" s="8" t="s">
        <v>13</v>
      </c>
      <c r="H395" s="8" t="s">
        <v>42</v>
      </c>
      <c r="I395" s="8" t="s">
        <v>43</v>
      </c>
      <c r="J395" s="8" t="s">
        <v>22</v>
      </c>
    </row>
    <row r="396" spans="1:10" ht="50">
      <c r="A396" s="5">
        <v>1</v>
      </c>
      <c r="B396" s="6">
        <v>44871</v>
      </c>
      <c r="C396" s="7" t="s">
        <v>836</v>
      </c>
      <c r="D396" s="7" t="s">
        <v>837</v>
      </c>
      <c r="E396" s="7" t="s">
        <v>838</v>
      </c>
      <c r="F396" s="8" t="s">
        <v>12</v>
      </c>
      <c r="G396" s="8" t="s">
        <v>13</v>
      </c>
      <c r="H396" s="8" t="s">
        <v>734</v>
      </c>
      <c r="J396" s="8" t="s">
        <v>22</v>
      </c>
    </row>
    <row r="397" spans="1:10" ht="25">
      <c r="A397" s="5">
        <v>4</v>
      </c>
      <c r="B397" s="6">
        <v>44871</v>
      </c>
      <c r="C397" s="7" t="s">
        <v>839</v>
      </c>
      <c r="D397" s="7" t="s">
        <v>840</v>
      </c>
      <c r="E397" s="7"/>
      <c r="F397" s="8" t="s">
        <v>12</v>
      </c>
      <c r="G397" s="8" t="s">
        <v>13</v>
      </c>
      <c r="H397" s="8" t="s">
        <v>841</v>
      </c>
      <c r="J397" s="8" t="s">
        <v>22</v>
      </c>
    </row>
    <row r="398" spans="1:10" ht="12.5">
      <c r="A398" s="12">
        <v>2</v>
      </c>
      <c r="B398" s="6">
        <v>44872</v>
      </c>
      <c r="C398" s="7" t="s">
        <v>842</v>
      </c>
      <c r="D398" s="7" t="s">
        <v>843</v>
      </c>
      <c r="E398" s="7"/>
      <c r="F398" s="8" t="s">
        <v>12</v>
      </c>
      <c r="G398" s="8" t="s">
        <v>13</v>
      </c>
      <c r="H398" s="8" t="s">
        <v>14</v>
      </c>
      <c r="J398" s="8" t="s">
        <v>22</v>
      </c>
    </row>
    <row r="399" spans="1:10" ht="25">
      <c r="A399" s="12">
        <v>4</v>
      </c>
      <c r="B399" s="6">
        <v>44872</v>
      </c>
      <c r="C399" s="7" t="s">
        <v>844</v>
      </c>
      <c r="D399" s="7" t="s">
        <v>845</v>
      </c>
      <c r="E399" s="7"/>
      <c r="F399" s="8" t="s">
        <v>12</v>
      </c>
      <c r="G399" s="8" t="s">
        <v>13</v>
      </c>
      <c r="H399" s="8" t="s">
        <v>14</v>
      </c>
      <c r="J399" s="8" t="s">
        <v>22</v>
      </c>
    </row>
    <row r="400" spans="1:10" ht="50">
      <c r="A400" s="12">
        <v>1</v>
      </c>
      <c r="B400" s="6">
        <v>44872</v>
      </c>
      <c r="C400" s="7" t="s">
        <v>846</v>
      </c>
      <c r="D400" s="7" t="s">
        <v>847</v>
      </c>
      <c r="E400" s="7" t="s">
        <v>848</v>
      </c>
      <c r="F400" s="8" t="s">
        <v>12</v>
      </c>
      <c r="G400" s="8" t="s">
        <v>13</v>
      </c>
      <c r="H400" s="8" t="s">
        <v>14</v>
      </c>
      <c r="J400" s="8" t="s">
        <v>225</v>
      </c>
    </row>
    <row r="401" spans="1:10" ht="12.5">
      <c r="A401" s="12">
        <v>3</v>
      </c>
      <c r="B401" s="6">
        <v>44872</v>
      </c>
      <c r="C401" s="7" t="s">
        <v>849</v>
      </c>
      <c r="D401" s="7"/>
      <c r="E401" s="7"/>
      <c r="F401" s="8" t="s">
        <v>12</v>
      </c>
      <c r="G401" s="8" t="s">
        <v>13</v>
      </c>
      <c r="H401" s="8" t="s">
        <v>850</v>
      </c>
      <c r="I401" s="8" t="s">
        <v>851</v>
      </c>
      <c r="J401" s="8" t="s">
        <v>225</v>
      </c>
    </row>
    <row r="402" spans="1:10" ht="25">
      <c r="A402" s="12">
        <v>5</v>
      </c>
      <c r="B402" s="6">
        <v>44872</v>
      </c>
      <c r="C402" s="7" t="s">
        <v>852</v>
      </c>
      <c r="D402" s="7"/>
      <c r="E402" s="7"/>
      <c r="F402" s="8" t="s">
        <v>12</v>
      </c>
      <c r="G402" s="8" t="s">
        <v>13</v>
      </c>
      <c r="H402" s="8" t="s">
        <v>42</v>
      </c>
      <c r="J402" s="8" t="s">
        <v>22</v>
      </c>
    </row>
    <row r="403" spans="1:10" ht="25">
      <c r="A403" s="12">
        <v>6</v>
      </c>
      <c r="B403" s="6">
        <v>44872</v>
      </c>
      <c r="C403" s="7" t="s">
        <v>853</v>
      </c>
      <c r="D403" s="7" t="s">
        <v>854</v>
      </c>
      <c r="E403" s="7"/>
      <c r="F403" s="8" t="s">
        <v>12</v>
      </c>
      <c r="G403" s="8" t="s">
        <v>13</v>
      </c>
      <c r="H403" s="8" t="s">
        <v>855</v>
      </c>
      <c r="J403" s="8" t="s">
        <v>22</v>
      </c>
    </row>
    <row r="404" spans="1:10" ht="12.5">
      <c r="A404" s="5">
        <v>2</v>
      </c>
      <c r="B404" s="6">
        <v>44873</v>
      </c>
      <c r="C404" s="7" t="s">
        <v>856</v>
      </c>
      <c r="D404" s="7" t="s">
        <v>857</v>
      </c>
      <c r="E404" s="7"/>
      <c r="F404" s="8" t="s">
        <v>12</v>
      </c>
      <c r="G404" s="8" t="s">
        <v>81</v>
      </c>
      <c r="H404" s="8" t="s">
        <v>38</v>
      </c>
      <c r="I404" s="8" t="s">
        <v>39</v>
      </c>
      <c r="J404" s="8" t="s">
        <v>22</v>
      </c>
    </row>
    <row r="405" spans="1:10" ht="25">
      <c r="A405" s="5">
        <v>6</v>
      </c>
      <c r="B405" s="6">
        <v>44873</v>
      </c>
      <c r="C405" s="7" t="s">
        <v>858</v>
      </c>
      <c r="D405" s="7"/>
      <c r="E405" s="7"/>
      <c r="F405" s="8" t="s">
        <v>12</v>
      </c>
      <c r="G405" s="8" t="s">
        <v>66</v>
      </c>
      <c r="H405" s="8" t="s">
        <v>859</v>
      </c>
      <c r="J405" s="8" t="s">
        <v>22</v>
      </c>
    </row>
    <row r="406" spans="1:10" ht="25">
      <c r="A406" s="5">
        <v>4</v>
      </c>
      <c r="B406" s="6">
        <v>44873</v>
      </c>
      <c r="C406" s="7" t="s">
        <v>860</v>
      </c>
      <c r="D406" s="7" t="s">
        <v>861</v>
      </c>
      <c r="E406" s="7"/>
      <c r="F406" s="8" t="s">
        <v>12</v>
      </c>
      <c r="G406" s="8" t="s">
        <v>13</v>
      </c>
      <c r="H406" s="8" t="s">
        <v>78</v>
      </c>
      <c r="I406" s="8" t="s">
        <v>291</v>
      </c>
      <c r="J406" s="8" t="s">
        <v>22</v>
      </c>
    </row>
    <row r="407" spans="1:10" ht="25">
      <c r="A407" s="5">
        <v>3</v>
      </c>
      <c r="B407" s="6">
        <v>44873</v>
      </c>
      <c r="C407" s="7" t="s">
        <v>862</v>
      </c>
      <c r="D407" s="7" t="s">
        <v>863</v>
      </c>
      <c r="E407" s="7"/>
      <c r="F407" s="8" t="s">
        <v>12</v>
      </c>
      <c r="G407" s="8" t="s">
        <v>13</v>
      </c>
      <c r="H407" s="8" t="s">
        <v>47</v>
      </c>
      <c r="I407" s="8" t="s">
        <v>256</v>
      </c>
      <c r="J407" s="8" t="s">
        <v>22</v>
      </c>
    </row>
    <row r="408" spans="1:10" ht="25">
      <c r="A408" s="5">
        <v>1</v>
      </c>
      <c r="B408" s="6">
        <v>44873</v>
      </c>
      <c r="C408" s="7" t="s">
        <v>864</v>
      </c>
      <c r="D408" s="7" t="s">
        <v>865</v>
      </c>
      <c r="E408" s="7"/>
      <c r="F408" s="8" t="s">
        <v>12</v>
      </c>
      <c r="G408" s="8" t="s">
        <v>13</v>
      </c>
      <c r="H408" s="8" t="s">
        <v>47</v>
      </c>
      <c r="J408" s="8" t="s">
        <v>22</v>
      </c>
    </row>
    <row r="409" spans="1:10" ht="12.5">
      <c r="A409" s="5">
        <v>5</v>
      </c>
      <c r="B409" s="6">
        <v>44873</v>
      </c>
      <c r="C409" s="7" t="s">
        <v>866</v>
      </c>
      <c r="D409" s="7"/>
      <c r="E409" s="7"/>
      <c r="F409" s="8" t="s">
        <v>28</v>
      </c>
      <c r="G409" s="8" t="s">
        <v>13</v>
      </c>
      <c r="H409" s="8" t="s">
        <v>29</v>
      </c>
      <c r="I409" s="8" t="s">
        <v>49</v>
      </c>
      <c r="J409" s="8" t="s">
        <v>22</v>
      </c>
    </row>
    <row r="410" spans="1:10" ht="12.5">
      <c r="A410" s="5"/>
      <c r="B410" s="6"/>
      <c r="C410" s="7"/>
      <c r="D410" s="7"/>
      <c r="E410" s="7"/>
    </row>
    <row r="411" spans="1:10" ht="12.5">
      <c r="A411" s="5"/>
      <c r="B411" s="6"/>
      <c r="C411" s="7"/>
      <c r="D411" s="7"/>
      <c r="E411" s="7"/>
    </row>
    <row r="412" spans="1:10" ht="12.5">
      <c r="A412" s="5"/>
      <c r="B412" s="6"/>
      <c r="C412" s="7"/>
      <c r="D412" s="7"/>
      <c r="E412" s="7"/>
    </row>
    <row r="413" spans="1:10" ht="12.5">
      <c r="A413" s="5"/>
      <c r="B413" s="6"/>
      <c r="C413" s="7"/>
      <c r="D413" s="7"/>
      <c r="E413" s="7"/>
    </row>
    <row r="414" spans="1:10" ht="12.5">
      <c r="A414" s="5"/>
      <c r="B414" s="6"/>
      <c r="C414" s="7"/>
      <c r="D414" s="7"/>
      <c r="E414" s="7"/>
    </row>
    <row r="415" spans="1:10" ht="12.5">
      <c r="A415" s="5"/>
      <c r="B415" s="6"/>
      <c r="C415" s="7"/>
      <c r="D415" s="7"/>
      <c r="E415" s="7"/>
    </row>
    <row r="416" spans="1:10" ht="12.5">
      <c r="A416" s="5"/>
      <c r="B416" s="21"/>
      <c r="C416" s="7"/>
      <c r="D416" s="7"/>
      <c r="E416" s="7"/>
    </row>
    <row r="417" spans="1:5" ht="12.5">
      <c r="A417" s="5"/>
      <c r="B417" s="21"/>
      <c r="C417" s="7"/>
      <c r="D417" s="7"/>
      <c r="E417" s="7"/>
    </row>
    <row r="418" spans="1:5" ht="12.5">
      <c r="A418" s="5"/>
      <c r="B418" s="21"/>
      <c r="C418" s="7"/>
      <c r="D418" s="7"/>
      <c r="E418" s="7"/>
    </row>
    <row r="419" spans="1:5" ht="12.5">
      <c r="A419" s="5"/>
      <c r="B419" s="21"/>
      <c r="C419" s="7"/>
      <c r="D419" s="7"/>
      <c r="E419" s="7"/>
    </row>
    <row r="420" spans="1:5" ht="12.5">
      <c r="A420" s="5"/>
      <c r="B420" s="21"/>
      <c r="C420" s="7"/>
      <c r="D420" s="7"/>
      <c r="E420" s="7"/>
    </row>
    <row r="421" spans="1:5" ht="12.5">
      <c r="A421" s="5"/>
      <c r="B421" s="21"/>
      <c r="C421" s="7"/>
      <c r="D421" s="7"/>
      <c r="E421" s="7"/>
    </row>
    <row r="422" spans="1:5" ht="12.5">
      <c r="A422" s="5"/>
      <c r="B422" s="21"/>
      <c r="C422" s="7"/>
      <c r="D422" s="7"/>
      <c r="E422" s="7"/>
    </row>
    <row r="423" spans="1:5" ht="12.5">
      <c r="A423" s="5"/>
      <c r="B423" s="21"/>
      <c r="C423" s="7"/>
      <c r="D423" s="7"/>
      <c r="E423" s="7"/>
    </row>
    <row r="424" spans="1:5" ht="12.5">
      <c r="A424" s="5"/>
      <c r="B424" s="21"/>
      <c r="C424" s="7"/>
      <c r="D424" s="7"/>
      <c r="E424" s="7"/>
    </row>
    <row r="425" spans="1:5" ht="12.5">
      <c r="A425" s="5"/>
      <c r="B425" s="21"/>
      <c r="C425" s="7"/>
      <c r="D425" s="7"/>
      <c r="E425" s="7"/>
    </row>
    <row r="426" spans="1:5" ht="12.5">
      <c r="A426" s="5"/>
      <c r="B426" s="21"/>
      <c r="C426" s="7"/>
      <c r="D426" s="7"/>
      <c r="E426" s="7"/>
    </row>
    <row r="427" spans="1:5" ht="12.5">
      <c r="A427" s="5"/>
      <c r="B427" s="21"/>
      <c r="C427" s="7"/>
      <c r="D427" s="7"/>
      <c r="E427" s="7"/>
    </row>
    <row r="428" spans="1:5" ht="12.5">
      <c r="A428" s="5"/>
      <c r="B428" s="21"/>
      <c r="C428" s="7"/>
      <c r="D428" s="7"/>
      <c r="E428" s="7"/>
    </row>
    <row r="429" spans="1:5" ht="12.5">
      <c r="A429" s="5"/>
      <c r="B429" s="21"/>
      <c r="C429" s="7"/>
      <c r="D429" s="7"/>
      <c r="E429" s="7"/>
    </row>
    <row r="430" spans="1:5" ht="12.5">
      <c r="A430" s="5"/>
      <c r="B430" s="21"/>
      <c r="C430" s="7"/>
      <c r="D430" s="7"/>
      <c r="E430" s="7"/>
    </row>
    <row r="431" spans="1:5" ht="12.5">
      <c r="A431" s="5"/>
      <c r="B431" s="21"/>
      <c r="C431" s="7"/>
      <c r="D431" s="7"/>
      <c r="E431" s="7"/>
    </row>
    <row r="432" spans="1:5" ht="12.5">
      <c r="A432" s="5"/>
      <c r="B432" s="21"/>
      <c r="C432" s="7"/>
      <c r="D432" s="7"/>
      <c r="E432" s="7"/>
    </row>
    <row r="433" spans="1:5" ht="12.5">
      <c r="A433" s="5"/>
      <c r="B433" s="21"/>
      <c r="C433" s="7"/>
      <c r="D433" s="7"/>
      <c r="E433" s="7"/>
    </row>
    <row r="434" spans="1:5" ht="12.5">
      <c r="A434" s="5"/>
      <c r="B434" s="21"/>
      <c r="C434" s="7"/>
      <c r="D434" s="7"/>
      <c r="E434" s="7"/>
    </row>
    <row r="435" spans="1:5" ht="12.5">
      <c r="A435" s="5"/>
      <c r="B435" s="21"/>
      <c r="C435" s="7"/>
      <c r="D435" s="7"/>
      <c r="E435" s="7"/>
    </row>
    <row r="436" spans="1:5" ht="12.5">
      <c r="A436" s="5"/>
      <c r="B436" s="21"/>
      <c r="C436" s="7"/>
      <c r="D436" s="7"/>
      <c r="E436" s="7"/>
    </row>
    <row r="437" spans="1:5" ht="12.5">
      <c r="A437" s="5"/>
      <c r="B437" s="21"/>
      <c r="C437" s="7"/>
      <c r="D437" s="7"/>
      <c r="E437" s="7"/>
    </row>
    <row r="438" spans="1:5" ht="12.5">
      <c r="A438" s="5"/>
      <c r="B438" s="21"/>
      <c r="C438" s="7"/>
      <c r="D438" s="7"/>
      <c r="E438" s="7"/>
    </row>
    <row r="439" spans="1:5" ht="12.5">
      <c r="A439" s="5"/>
      <c r="B439" s="21"/>
      <c r="C439" s="7"/>
      <c r="D439" s="7"/>
      <c r="E439" s="7"/>
    </row>
    <row r="440" spans="1:5" ht="12.5">
      <c r="A440" s="5"/>
      <c r="B440" s="21"/>
      <c r="C440" s="7"/>
      <c r="D440" s="7"/>
      <c r="E440" s="7"/>
    </row>
    <row r="441" spans="1:5" ht="12.5">
      <c r="A441" s="5"/>
      <c r="B441" s="21"/>
      <c r="C441" s="7"/>
      <c r="D441" s="7"/>
      <c r="E441" s="7"/>
    </row>
    <row r="442" spans="1:5" ht="12.5">
      <c r="A442" s="5"/>
      <c r="B442" s="21"/>
      <c r="C442" s="7"/>
      <c r="D442" s="7"/>
      <c r="E442" s="7"/>
    </row>
    <row r="443" spans="1:5" ht="12.5">
      <c r="A443" s="5"/>
      <c r="B443" s="21"/>
      <c r="C443" s="7"/>
      <c r="D443" s="7"/>
      <c r="E443" s="7"/>
    </row>
    <row r="444" spans="1:5" ht="12.5">
      <c r="A444" s="5"/>
      <c r="B444" s="21"/>
      <c r="C444" s="7"/>
      <c r="D444" s="7"/>
      <c r="E444" s="7"/>
    </row>
    <row r="445" spans="1:5" ht="12.5">
      <c r="A445" s="5"/>
      <c r="B445" s="21"/>
      <c r="C445" s="7"/>
      <c r="D445" s="7"/>
      <c r="E445" s="7"/>
    </row>
    <row r="446" spans="1:5" ht="12.5">
      <c r="A446" s="5"/>
      <c r="B446" s="21"/>
      <c r="C446" s="7"/>
      <c r="D446" s="7"/>
      <c r="E446" s="7"/>
    </row>
    <row r="447" spans="1:5" ht="12.5">
      <c r="A447" s="5"/>
      <c r="B447" s="21"/>
      <c r="C447" s="7"/>
      <c r="D447" s="7"/>
      <c r="E447" s="7"/>
    </row>
    <row r="448" spans="1:5" ht="12.5">
      <c r="A448" s="5"/>
      <c r="B448" s="21"/>
      <c r="C448" s="7"/>
      <c r="D448" s="7"/>
      <c r="E448" s="7"/>
    </row>
    <row r="449" spans="1:5" ht="12.5">
      <c r="A449" s="5"/>
      <c r="B449" s="21"/>
      <c r="C449" s="7"/>
      <c r="D449" s="7"/>
      <c r="E449" s="7"/>
    </row>
    <row r="450" spans="1:5" ht="12.5">
      <c r="A450" s="5"/>
      <c r="B450" s="21"/>
      <c r="C450" s="7"/>
      <c r="D450" s="7"/>
      <c r="E450" s="7"/>
    </row>
    <row r="451" spans="1:5" ht="12.5">
      <c r="A451" s="5"/>
      <c r="B451" s="21"/>
      <c r="C451" s="7"/>
      <c r="D451" s="7"/>
      <c r="E451" s="7"/>
    </row>
    <row r="452" spans="1:5" ht="12.5">
      <c r="A452" s="5"/>
      <c r="B452" s="21"/>
      <c r="C452" s="7"/>
      <c r="D452" s="7"/>
      <c r="E452" s="7"/>
    </row>
    <row r="453" spans="1:5" ht="12.5">
      <c r="A453" s="5"/>
      <c r="B453" s="21"/>
      <c r="C453" s="7"/>
      <c r="D453" s="7"/>
      <c r="E453" s="7"/>
    </row>
    <row r="454" spans="1:5" ht="12.5">
      <c r="A454" s="5"/>
      <c r="B454" s="21"/>
      <c r="C454" s="7"/>
      <c r="D454" s="7"/>
      <c r="E454" s="7"/>
    </row>
    <row r="455" spans="1:5" ht="12.5">
      <c r="A455" s="5"/>
      <c r="B455" s="21"/>
      <c r="C455" s="7"/>
      <c r="D455" s="7"/>
      <c r="E455" s="7"/>
    </row>
    <row r="456" spans="1:5" ht="12.5">
      <c r="A456" s="5"/>
      <c r="B456" s="21"/>
      <c r="C456" s="7"/>
      <c r="D456" s="7"/>
      <c r="E456" s="7"/>
    </row>
    <row r="457" spans="1:5" ht="12.5">
      <c r="A457" s="5"/>
      <c r="B457" s="21"/>
      <c r="C457" s="7"/>
      <c r="D457" s="7"/>
      <c r="E457" s="7"/>
    </row>
    <row r="458" spans="1:5" ht="12.5">
      <c r="A458" s="5"/>
      <c r="B458" s="21"/>
      <c r="C458" s="7"/>
      <c r="D458" s="7"/>
      <c r="E458" s="7"/>
    </row>
    <row r="459" spans="1:5" ht="12.5">
      <c r="A459" s="5"/>
      <c r="B459" s="21"/>
      <c r="C459" s="7"/>
      <c r="D459" s="7"/>
      <c r="E459" s="7"/>
    </row>
    <row r="460" spans="1:5" ht="12.5">
      <c r="A460" s="5"/>
      <c r="B460" s="21"/>
      <c r="C460" s="7"/>
      <c r="D460" s="7"/>
      <c r="E460" s="7"/>
    </row>
    <row r="461" spans="1:5" ht="12.5">
      <c r="A461" s="5"/>
      <c r="B461" s="21"/>
      <c r="C461" s="7"/>
      <c r="D461" s="7"/>
      <c r="E461" s="7"/>
    </row>
    <row r="462" spans="1:5" ht="12.5">
      <c r="A462" s="5"/>
      <c r="B462" s="21"/>
      <c r="C462" s="7"/>
      <c r="D462" s="7"/>
      <c r="E462" s="7"/>
    </row>
    <row r="463" spans="1:5" ht="12.5">
      <c r="A463" s="5"/>
      <c r="B463" s="21"/>
      <c r="C463" s="7"/>
      <c r="D463" s="7"/>
      <c r="E463" s="7"/>
    </row>
    <row r="464" spans="1:5" ht="12.5">
      <c r="A464" s="5"/>
      <c r="B464" s="21"/>
      <c r="C464" s="7"/>
      <c r="D464" s="7"/>
      <c r="E464" s="7"/>
    </row>
    <row r="465" spans="1:5" ht="12.5">
      <c r="A465" s="5"/>
      <c r="B465" s="21"/>
      <c r="C465" s="7"/>
      <c r="D465" s="7"/>
      <c r="E465" s="7"/>
    </row>
    <row r="466" spans="1:5" ht="12.5">
      <c r="A466" s="5"/>
      <c r="B466" s="21"/>
      <c r="C466" s="7"/>
      <c r="D466" s="7"/>
      <c r="E466" s="7"/>
    </row>
    <row r="467" spans="1:5" ht="12.5">
      <c r="A467" s="5"/>
      <c r="B467" s="21"/>
      <c r="C467" s="7"/>
      <c r="D467" s="7"/>
      <c r="E467" s="7"/>
    </row>
    <row r="468" spans="1:5" ht="12.5">
      <c r="A468" s="5"/>
      <c r="B468" s="21"/>
      <c r="C468" s="7"/>
      <c r="D468" s="7"/>
      <c r="E468" s="7"/>
    </row>
    <row r="469" spans="1:5" ht="12.5">
      <c r="A469" s="5"/>
      <c r="B469" s="21"/>
      <c r="C469" s="7"/>
      <c r="D469" s="7"/>
      <c r="E469" s="7"/>
    </row>
    <row r="470" spans="1:5" ht="12.5">
      <c r="A470" s="5"/>
      <c r="B470" s="21"/>
      <c r="C470" s="7"/>
      <c r="D470" s="7"/>
      <c r="E470" s="7"/>
    </row>
    <row r="471" spans="1:5" ht="12.5">
      <c r="A471" s="5"/>
      <c r="B471" s="21"/>
      <c r="C471" s="7"/>
      <c r="D471" s="7"/>
      <c r="E471" s="7"/>
    </row>
    <row r="472" spans="1:5" ht="12.5">
      <c r="A472" s="5"/>
      <c r="B472" s="21"/>
      <c r="C472" s="7"/>
      <c r="D472" s="7"/>
      <c r="E472" s="7"/>
    </row>
    <row r="473" spans="1:5" ht="12.5">
      <c r="A473" s="5"/>
      <c r="B473" s="21"/>
      <c r="C473" s="7"/>
      <c r="D473" s="7"/>
      <c r="E473" s="7"/>
    </row>
    <row r="474" spans="1:5" ht="12.5">
      <c r="A474" s="5"/>
      <c r="B474" s="21"/>
      <c r="C474" s="7"/>
      <c r="D474" s="7"/>
      <c r="E474" s="7"/>
    </row>
    <row r="475" spans="1:5" ht="12.5">
      <c r="A475" s="5"/>
      <c r="B475" s="21"/>
      <c r="C475" s="7"/>
      <c r="D475" s="7"/>
      <c r="E475" s="7"/>
    </row>
    <row r="476" spans="1:5" ht="12.5">
      <c r="A476" s="5"/>
      <c r="B476" s="21"/>
      <c r="C476" s="7"/>
      <c r="D476" s="7"/>
      <c r="E476" s="7"/>
    </row>
    <row r="477" spans="1:5" ht="12.5">
      <c r="A477" s="5"/>
      <c r="B477" s="21"/>
      <c r="C477" s="7"/>
      <c r="D477" s="7"/>
      <c r="E477" s="7"/>
    </row>
    <row r="478" spans="1:5" ht="12.5">
      <c r="A478" s="5"/>
      <c r="B478" s="21"/>
      <c r="C478" s="7"/>
      <c r="D478" s="7"/>
      <c r="E478" s="7"/>
    </row>
    <row r="479" spans="1:5" ht="12.5">
      <c r="A479" s="5"/>
      <c r="B479" s="21"/>
      <c r="C479" s="7"/>
      <c r="D479" s="7"/>
      <c r="E479" s="7"/>
    </row>
    <row r="480" spans="1:5" ht="12.5">
      <c r="A480" s="5"/>
      <c r="B480" s="21"/>
      <c r="C480" s="7"/>
      <c r="D480" s="7"/>
      <c r="E480" s="7"/>
    </row>
    <row r="481" spans="1:5" ht="12.5">
      <c r="A481" s="5"/>
      <c r="B481" s="21"/>
      <c r="C481" s="7"/>
      <c r="D481" s="7"/>
      <c r="E481" s="7"/>
    </row>
    <row r="482" spans="1:5" ht="12.5">
      <c r="A482" s="5"/>
      <c r="B482" s="21"/>
      <c r="C482" s="7"/>
      <c r="D482" s="7"/>
      <c r="E482" s="7"/>
    </row>
    <row r="483" spans="1:5" ht="12.5">
      <c r="A483" s="5"/>
      <c r="B483" s="21"/>
      <c r="C483" s="7"/>
      <c r="D483" s="7"/>
      <c r="E483" s="7"/>
    </row>
    <row r="484" spans="1:5" ht="12.5">
      <c r="A484" s="5"/>
      <c r="B484" s="21"/>
      <c r="C484" s="7"/>
      <c r="D484" s="7"/>
      <c r="E484" s="7"/>
    </row>
    <row r="485" spans="1:5" ht="12.5">
      <c r="A485" s="5"/>
      <c r="B485" s="21"/>
      <c r="C485" s="7"/>
      <c r="D485" s="7"/>
      <c r="E485" s="7"/>
    </row>
    <row r="486" spans="1:5" ht="12.5">
      <c r="A486" s="5"/>
      <c r="B486" s="21"/>
      <c r="C486" s="7"/>
      <c r="D486" s="7"/>
      <c r="E486" s="7"/>
    </row>
    <row r="487" spans="1:5" ht="12.5">
      <c r="A487" s="5"/>
      <c r="B487" s="21"/>
      <c r="C487" s="7"/>
      <c r="D487" s="7"/>
      <c r="E487" s="7"/>
    </row>
    <row r="488" spans="1:5" ht="12.5">
      <c r="A488" s="5"/>
      <c r="B488" s="21"/>
      <c r="C488" s="7"/>
      <c r="D488" s="7"/>
      <c r="E488" s="7"/>
    </row>
    <row r="489" spans="1:5" ht="12.5">
      <c r="A489" s="5"/>
      <c r="B489" s="21"/>
      <c r="C489" s="7"/>
      <c r="D489" s="7"/>
      <c r="E489" s="7"/>
    </row>
    <row r="490" spans="1:5" ht="12.5">
      <c r="A490" s="5"/>
      <c r="B490" s="21"/>
      <c r="C490" s="7"/>
      <c r="D490" s="7"/>
      <c r="E490" s="7"/>
    </row>
    <row r="491" spans="1:5" ht="12.5">
      <c r="A491" s="5"/>
      <c r="B491" s="21"/>
      <c r="C491" s="7"/>
      <c r="D491" s="7"/>
      <c r="E491" s="7"/>
    </row>
    <row r="492" spans="1:5" ht="12.5">
      <c r="A492" s="5"/>
      <c r="B492" s="21"/>
      <c r="C492" s="7"/>
      <c r="D492" s="7"/>
      <c r="E492" s="7"/>
    </row>
    <row r="493" spans="1:5" ht="12.5">
      <c r="A493" s="5"/>
      <c r="B493" s="21"/>
      <c r="C493" s="7"/>
      <c r="D493" s="7"/>
      <c r="E493" s="7"/>
    </row>
    <row r="494" spans="1:5" ht="12.5">
      <c r="A494" s="5"/>
      <c r="B494" s="21"/>
      <c r="C494" s="7"/>
      <c r="D494" s="7"/>
      <c r="E494" s="7"/>
    </row>
    <row r="495" spans="1:5" ht="12.5">
      <c r="A495" s="5"/>
      <c r="B495" s="21"/>
      <c r="C495" s="7"/>
      <c r="D495" s="7"/>
      <c r="E495" s="7"/>
    </row>
    <row r="496" spans="1:5" ht="12.5">
      <c r="A496" s="5"/>
      <c r="B496" s="21"/>
      <c r="C496" s="7"/>
      <c r="D496" s="7"/>
      <c r="E496" s="7"/>
    </row>
    <row r="497" spans="1:5" ht="12.5">
      <c r="A497" s="5"/>
      <c r="B497" s="21"/>
      <c r="C497" s="7"/>
      <c r="D497" s="7"/>
      <c r="E497" s="7"/>
    </row>
    <row r="498" spans="1:5" ht="12.5">
      <c r="A498" s="5"/>
      <c r="B498" s="21"/>
      <c r="C498" s="7"/>
      <c r="D498" s="7"/>
      <c r="E498" s="7"/>
    </row>
    <row r="499" spans="1:5" ht="12.5">
      <c r="A499" s="5"/>
      <c r="B499" s="21"/>
      <c r="C499" s="7"/>
      <c r="D499" s="7"/>
      <c r="E499" s="7"/>
    </row>
    <row r="500" spans="1:5" ht="12.5">
      <c r="A500" s="5"/>
      <c r="B500" s="21"/>
      <c r="C500" s="7"/>
      <c r="D500" s="7"/>
      <c r="E500" s="7"/>
    </row>
    <row r="501" spans="1:5" ht="12.5">
      <c r="A501" s="5"/>
      <c r="B501" s="21"/>
      <c r="C501" s="7"/>
      <c r="D501" s="7"/>
      <c r="E501" s="7"/>
    </row>
    <row r="502" spans="1:5" ht="12.5">
      <c r="A502" s="5"/>
      <c r="B502" s="21"/>
      <c r="C502" s="7"/>
      <c r="D502" s="7"/>
      <c r="E502" s="7"/>
    </row>
    <row r="503" spans="1:5" ht="12.5">
      <c r="A503" s="5"/>
      <c r="B503" s="21"/>
      <c r="C503" s="7"/>
      <c r="D503" s="7"/>
      <c r="E503" s="7"/>
    </row>
    <row r="504" spans="1:5" ht="12.5">
      <c r="A504" s="5"/>
      <c r="B504" s="21"/>
      <c r="C504" s="7"/>
      <c r="D504" s="7"/>
      <c r="E504" s="7"/>
    </row>
    <row r="505" spans="1:5" ht="12.5">
      <c r="A505" s="5"/>
      <c r="B505" s="21"/>
      <c r="C505" s="7"/>
      <c r="D505" s="7"/>
      <c r="E505" s="7"/>
    </row>
    <row r="506" spans="1:5" ht="12.5">
      <c r="A506" s="5"/>
      <c r="B506" s="21"/>
      <c r="C506" s="7"/>
      <c r="D506" s="7"/>
      <c r="E506" s="7"/>
    </row>
    <row r="507" spans="1:5" ht="12.5">
      <c r="A507" s="5"/>
      <c r="B507" s="21"/>
      <c r="C507" s="7"/>
      <c r="D507" s="7"/>
      <c r="E507" s="7"/>
    </row>
    <row r="508" spans="1:5" ht="12.5">
      <c r="A508" s="5"/>
      <c r="B508" s="21"/>
      <c r="C508" s="7"/>
      <c r="D508" s="7"/>
      <c r="E508" s="7"/>
    </row>
    <row r="509" spans="1:5" ht="12.5">
      <c r="A509" s="5"/>
      <c r="B509" s="21"/>
      <c r="C509" s="7"/>
      <c r="D509" s="7"/>
      <c r="E509" s="7"/>
    </row>
    <row r="510" spans="1:5" ht="12.5">
      <c r="A510" s="5"/>
      <c r="B510" s="21"/>
      <c r="C510" s="7"/>
      <c r="D510" s="7"/>
      <c r="E510" s="7"/>
    </row>
    <row r="511" spans="1:5" ht="12.5">
      <c r="A511" s="5"/>
      <c r="B511" s="21"/>
      <c r="C511" s="7"/>
      <c r="D511" s="7"/>
      <c r="E511" s="7"/>
    </row>
    <row r="512" spans="1:5" ht="12.5">
      <c r="A512" s="5"/>
      <c r="B512" s="21"/>
      <c r="C512" s="7"/>
      <c r="D512" s="7"/>
      <c r="E512" s="7"/>
    </row>
    <row r="513" spans="1:5" ht="12.5">
      <c r="A513" s="5"/>
      <c r="B513" s="21"/>
      <c r="C513" s="7"/>
      <c r="D513" s="7"/>
      <c r="E513" s="7"/>
    </row>
    <row r="514" spans="1:5" ht="12.5">
      <c r="A514" s="5"/>
      <c r="B514" s="21"/>
      <c r="C514" s="7"/>
      <c r="D514" s="7"/>
      <c r="E514" s="7"/>
    </row>
    <row r="515" spans="1:5" ht="12.5">
      <c r="A515" s="5"/>
      <c r="B515" s="21"/>
      <c r="C515" s="7"/>
      <c r="D515" s="7"/>
      <c r="E515" s="7"/>
    </row>
    <row r="516" spans="1:5" ht="12.5">
      <c r="A516" s="5"/>
      <c r="B516" s="21"/>
      <c r="C516" s="7"/>
      <c r="D516" s="7"/>
      <c r="E516" s="7"/>
    </row>
    <row r="517" spans="1:5" ht="12.5">
      <c r="A517" s="5"/>
      <c r="B517" s="21"/>
      <c r="C517" s="7"/>
      <c r="D517" s="7"/>
      <c r="E517" s="7"/>
    </row>
    <row r="518" spans="1:5" ht="12.5">
      <c r="A518" s="5"/>
      <c r="B518" s="21"/>
      <c r="C518" s="7"/>
      <c r="D518" s="7"/>
      <c r="E518" s="7"/>
    </row>
    <row r="519" spans="1:5" ht="12.5">
      <c r="A519" s="5"/>
      <c r="B519" s="21"/>
      <c r="C519" s="7"/>
      <c r="D519" s="7"/>
      <c r="E519" s="7"/>
    </row>
    <row r="520" spans="1:5" ht="12.5">
      <c r="A520" s="5"/>
      <c r="B520" s="21"/>
      <c r="C520" s="7"/>
      <c r="D520" s="7"/>
      <c r="E520" s="7"/>
    </row>
    <row r="521" spans="1:5" ht="12.5">
      <c r="A521" s="5"/>
      <c r="B521" s="21"/>
      <c r="C521" s="7"/>
      <c r="D521" s="7"/>
      <c r="E521" s="7"/>
    </row>
    <row r="522" spans="1:5" ht="12.5">
      <c r="A522" s="5"/>
      <c r="B522" s="21"/>
      <c r="C522" s="7"/>
      <c r="D522" s="7"/>
      <c r="E522" s="7"/>
    </row>
    <row r="523" spans="1:5" ht="12.5">
      <c r="A523" s="5"/>
      <c r="B523" s="21"/>
      <c r="C523" s="7"/>
      <c r="D523" s="7"/>
      <c r="E523" s="7"/>
    </row>
    <row r="524" spans="1:5" ht="12.5">
      <c r="A524" s="5"/>
      <c r="B524" s="21"/>
      <c r="C524" s="7"/>
      <c r="D524" s="7"/>
      <c r="E524" s="7"/>
    </row>
    <row r="525" spans="1:5" ht="12.5">
      <c r="A525" s="5"/>
      <c r="B525" s="21"/>
      <c r="C525" s="7"/>
      <c r="D525" s="7"/>
      <c r="E525" s="7"/>
    </row>
    <row r="526" spans="1:5" ht="12.5">
      <c r="A526" s="5"/>
      <c r="B526" s="21"/>
      <c r="C526" s="7"/>
      <c r="D526" s="7"/>
      <c r="E526" s="7"/>
    </row>
    <row r="527" spans="1:5" ht="12.5">
      <c r="A527" s="5"/>
      <c r="B527" s="21"/>
      <c r="C527" s="7"/>
      <c r="D527" s="7"/>
      <c r="E527" s="7"/>
    </row>
    <row r="528" spans="1:5" ht="12.5">
      <c r="A528" s="5"/>
      <c r="B528" s="21"/>
      <c r="C528" s="7"/>
      <c r="D528" s="7"/>
      <c r="E528" s="7"/>
    </row>
    <row r="529" spans="1:5" ht="12.5">
      <c r="A529" s="5"/>
      <c r="B529" s="21"/>
      <c r="C529" s="7"/>
      <c r="D529" s="7"/>
      <c r="E529" s="7"/>
    </row>
    <row r="530" spans="1:5" ht="12.5">
      <c r="A530" s="5"/>
      <c r="B530" s="21"/>
      <c r="C530" s="7"/>
      <c r="D530" s="7"/>
      <c r="E530" s="7"/>
    </row>
    <row r="531" spans="1:5" ht="12.5">
      <c r="A531" s="5"/>
      <c r="B531" s="21"/>
      <c r="C531" s="7"/>
      <c r="D531" s="7"/>
      <c r="E531" s="7"/>
    </row>
    <row r="532" spans="1:5" ht="12.5">
      <c r="A532" s="5"/>
      <c r="B532" s="21"/>
      <c r="C532" s="7"/>
      <c r="D532" s="7"/>
      <c r="E532" s="7"/>
    </row>
    <row r="533" spans="1:5" ht="12.5">
      <c r="A533" s="5"/>
      <c r="B533" s="21"/>
      <c r="C533" s="7"/>
      <c r="D533" s="7"/>
      <c r="E533" s="7"/>
    </row>
    <row r="534" spans="1:5" ht="12.5">
      <c r="A534" s="5"/>
      <c r="B534" s="21"/>
      <c r="C534" s="7"/>
      <c r="D534" s="7"/>
      <c r="E534" s="7"/>
    </row>
    <row r="535" spans="1:5" ht="12.5">
      <c r="A535" s="5"/>
      <c r="B535" s="21"/>
      <c r="C535" s="7"/>
      <c r="D535" s="7"/>
      <c r="E535" s="7"/>
    </row>
    <row r="536" spans="1:5" ht="12.5">
      <c r="A536" s="5"/>
      <c r="B536" s="21"/>
      <c r="C536" s="7"/>
      <c r="D536" s="7"/>
      <c r="E536" s="7"/>
    </row>
    <row r="537" spans="1:5" ht="12.5">
      <c r="A537" s="5"/>
      <c r="B537" s="21"/>
      <c r="C537" s="7"/>
      <c r="D537" s="7"/>
      <c r="E537" s="7"/>
    </row>
    <row r="538" spans="1:5" ht="12.5">
      <c r="A538" s="5"/>
      <c r="B538" s="21"/>
      <c r="C538" s="7"/>
      <c r="D538" s="7"/>
      <c r="E538" s="7"/>
    </row>
    <row r="539" spans="1:5" ht="12.5">
      <c r="A539" s="5"/>
      <c r="B539" s="21"/>
      <c r="C539" s="7"/>
      <c r="D539" s="7"/>
      <c r="E539" s="7"/>
    </row>
    <row r="540" spans="1:5" ht="12.5">
      <c r="A540" s="5"/>
      <c r="B540" s="21"/>
      <c r="C540" s="7"/>
      <c r="D540" s="7"/>
      <c r="E540" s="7"/>
    </row>
    <row r="541" spans="1:5" ht="12.5">
      <c r="A541" s="5"/>
      <c r="B541" s="21"/>
      <c r="C541" s="7"/>
      <c r="D541" s="7"/>
      <c r="E541" s="7"/>
    </row>
    <row r="542" spans="1:5" ht="12.5">
      <c r="A542" s="5"/>
      <c r="B542" s="21"/>
      <c r="C542" s="7"/>
      <c r="D542" s="7"/>
      <c r="E542" s="7"/>
    </row>
    <row r="543" spans="1:5" ht="12.5">
      <c r="A543" s="5"/>
      <c r="B543" s="21"/>
      <c r="C543" s="7"/>
      <c r="D543" s="7"/>
      <c r="E543" s="7"/>
    </row>
    <row r="544" spans="1:5" ht="12.5">
      <c r="A544" s="5"/>
      <c r="B544" s="21"/>
      <c r="C544" s="7"/>
      <c r="D544" s="7"/>
      <c r="E544" s="7"/>
    </row>
    <row r="545" spans="1:5" ht="12.5">
      <c r="A545" s="5"/>
      <c r="B545" s="21"/>
      <c r="C545" s="7"/>
      <c r="D545" s="7"/>
      <c r="E545" s="7"/>
    </row>
    <row r="546" spans="1:5" ht="12.5">
      <c r="A546" s="5"/>
      <c r="B546" s="21"/>
      <c r="C546" s="7"/>
      <c r="D546" s="7"/>
      <c r="E546" s="7"/>
    </row>
    <row r="547" spans="1:5" ht="12.5">
      <c r="A547" s="5"/>
      <c r="B547" s="21"/>
      <c r="C547" s="7"/>
      <c r="D547" s="7"/>
      <c r="E547" s="7"/>
    </row>
    <row r="548" spans="1:5" ht="12.5">
      <c r="A548" s="5"/>
      <c r="B548" s="21"/>
      <c r="C548" s="7"/>
      <c r="D548" s="7"/>
      <c r="E548" s="7"/>
    </row>
    <row r="549" spans="1:5" ht="12.5">
      <c r="A549" s="5"/>
      <c r="B549" s="21"/>
      <c r="C549" s="7"/>
      <c r="D549" s="7"/>
      <c r="E549" s="7"/>
    </row>
    <row r="550" spans="1:5" ht="12.5">
      <c r="A550" s="5"/>
      <c r="B550" s="21"/>
      <c r="C550" s="7"/>
      <c r="D550" s="7"/>
      <c r="E550" s="7"/>
    </row>
    <row r="551" spans="1:5" ht="12.5">
      <c r="A551" s="5"/>
      <c r="B551" s="21"/>
      <c r="C551" s="7"/>
      <c r="D551" s="7"/>
      <c r="E551" s="7"/>
    </row>
    <row r="552" spans="1:5" ht="12.5">
      <c r="A552" s="5"/>
      <c r="B552" s="21"/>
      <c r="C552" s="7"/>
      <c r="D552" s="7"/>
      <c r="E552" s="7"/>
    </row>
    <row r="553" spans="1:5" ht="12.5">
      <c r="A553" s="5"/>
      <c r="B553" s="21"/>
      <c r="C553" s="7"/>
      <c r="D553" s="7"/>
      <c r="E553" s="7"/>
    </row>
    <row r="554" spans="1:5" ht="12.5">
      <c r="A554" s="5"/>
      <c r="B554" s="21"/>
      <c r="C554" s="7"/>
      <c r="D554" s="7"/>
      <c r="E554" s="7"/>
    </row>
    <row r="555" spans="1:5" ht="12.5">
      <c r="A555" s="5"/>
      <c r="B555" s="21"/>
      <c r="C555" s="7"/>
      <c r="D555" s="7"/>
      <c r="E555" s="7"/>
    </row>
    <row r="556" spans="1:5" ht="12.5">
      <c r="A556" s="5"/>
      <c r="B556" s="21"/>
      <c r="C556" s="7"/>
      <c r="D556" s="7"/>
      <c r="E556" s="7"/>
    </row>
    <row r="557" spans="1:5" ht="12.5">
      <c r="A557" s="5"/>
      <c r="B557" s="21"/>
      <c r="C557" s="7"/>
      <c r="D557" s="7"/>
      <c r="E557" s="7"/>
    </row>
    <row r="558" spans="1:5" ht="12.5">
      <c r="A558" s="5"/>
      <c r="B558" s="21"/>
      <c r="C558" s="7"/>
      <c r="D558" s="7"/>
      <c r="E558" s="7"/>
    </row>
    <row r="559" spans="1:5" ht="12.5">
      <c r="A559" s="5"/>
      <c r="B559" s="21"/>
      <c r="C559" s="7"/>
      <c r="D559" s="7"/>
      <c r="E559" s="7"/>
    </row>
    <row r="560" spans="1:5" ht="12.5">
      <c r="A560" s="5"/>
      <c r="B560" s="21"/>
      <c r="C560" s="7"/>
      <c r="D560" s="7"/>
      <c r="E560" s="7"/>
    </row>
    <row r="561" spans="1:5" ht="12.5">
      <c r="A561" s="5"/>
      <c r="B561" s="21"/>
      <c r="C561" s="7"/>
      <c r="D561" s="7"/>
      <c r="E561" s="7"/>
    </row>
    <row r="562" spans="1:5" ht="12.5">
      <c r="A562" s="5"/>
      <c r="B562" s="21"/>
      <c r="C562" s="7"/>
      <c r="D562" s="7"/>
      <c r="E562" s="7"/>
    </row>
    <row r="563" spans="1:5" ht="12.5">
      <c r="A563" s="5"/>
      <c r="B563" s="21"/>
      <c r="C563" s="7"/>
      <c r="D563" s="7"/>
      <c r="E563" s="7"/>
    </row>
    <row r="564" spans="1:5" ht="12.5">
      <c r="A564" s="5"/>
      <c r="B564" s="21"/>
      <c r="C564" s="7"/>
      <c r="D564" s="7"/>
      <c r="E564" s="7"/>
    </row>
    <row r="565" spans="1:5" ht="12.5">
      <c r="A565" s="5"/>
      <c r="B565" s="21"/>
      <c r="C565" s="7"/>
      <c r="D565" s="7"/>
      <c r="E565" s="7"/>
    </row>
    <row r="566" spans="1:5" ht="12.5">
      <c r="A566" s="5"/>
      <c r="B566" s="21"/>
      <c r="C566" s="7"/>
      <c r="D566" s="7"/>
      <c r="E566" s="7"/>
    </row>
    <row r="567" spans="1:5" ht="12.5">
      <c r="A567" s="5"/>
      <c r="B567" s="21"/>
      <c r="C567" s="7"/>
      <c r="D567" s="7"/>
      <c r="E567" s="7"/>
    </row>
    <row r="568" spans="1:5" ht="12.5">
      <c r="A568" s="5"/>
      <c r="B568" s="21"/>
      <c r="C568" s="7"/>
      <c r="D568" s="7"/>
      <c r="E568" s="7"/>
    </row>
    <row r="569" spans="1:5" ht="12.5">
      <c r="A569" s="5"/>
      <c r="B569" s="21"/>
      <c r="C569" s="7"/>
      <c r="D569" s="7"/>
      <c r="E569" s="7"/>
    </row>
    <row r="570" spans="1:5" ht="12.5">
      <c r="A570" s="5"/>
      <c r="B570" s="21"/>
      <c r="C570" s="7"/>
      <c r="D570" s="7"/>
      <c r="E570" s="7"/>
    </row>
    <row r="571" spans="1:5" ht="12.5">
      <c r="A571" s="5"/>
      <c r="B571" s="21"/>
      <c r="C571" s="7"/>
      <c r="D571" s="7"/>
      <c r="E571" s="7"/>
    </row>
    <row r="572" spans="1:5" ht="12.5">
      <c r="A572" s="5"/>
      <c r="B572" s="21"/>
      <c r="C572" s="7"/>
      <c r="D572" s="7"/>
      <c r="E572" s="7"/>
    </row>
    <row r="573" spans="1:5" ht="12.5">
      <c r="A573" s="5"/>
      <c r="B573" s="21"/>
      <c r="C573" s="7"/>
      <c r="D573" s="7"/>
      <c r="E573" s="7"/>
    </row>
    <row r="574" spans="1:5" ht="12.5">
      <c r="A574" s="5"/>
      <c r="B574" s="21"/>
      <c r="C574" s="7"/>
      <c r="D574" s="7"/>
      <c r="E574" s="7"/>
    </row>
    <row r="575" spans="1:5" ht="12.5">
      <c r="A575" s="5"/>
      <c r="B575" s="21"/>
      <c r="C575" s="7"/>
      <c r="D575" s="7"/>
      <c r="E575" s="7"/>
    </row>
    <row r="576" spans="1:5" ht="12.5">
      <c r="A576" s="5"/>
      <c r="B576" s="21"/>
      <c r="C576" s="7"/>
      <c r="D576" s="7"/>
      <c r="E576" s="7"/>
    </row>
    <row r="577" spans="1:5" ht="12.5">
      <c r="A577" s="5"/>
      <c r="B577" s="21"/>
      <c r="C577" s="7"/>
      <c r="D577" s="7"/>
      <c r="E577" s="7"/>
    </row>
    <row r="578" spans="1:5" ht="12.5">
      <c r="A578" s="5"/>
      <c r="B578" s="21"/>
      <c r="C578" s="7"/>
      <c r="D578" s="7"/>
      <c r="E578" s="7"/>
    </row>
    <row r="579" spans="1:5" ht="12.5">
      <c r="A579" s="5"/>
      <c r="B579" s="21"/>
      <c r="C579" s="7"/>
      <c r="D579" s="7"/>
      <c r="E579" s="7"/>
    </row>
    <row r="580" spans="1:5" ht="12.5">
      <c r="A580" s="5"/>
      <c r="B580" s="21"/>
      <c r="C580" s="7"/>
      <c r="D580" s="7"/>
      <c r="E580" s="7"/>
    </row>
    <row r="581" spans="1:5" ht="12.5">
      <c r="A581" s="5"/>
      <c r="B581" s="21"/>
      <c r="C581" s="7"/>
      <c r="D581" s="7"/>
      <c r="E581" s="7"/>
    </row>
    <row r="582" spans="1:5" ht="12.5">
      <c r="A582" s="5"/>
      <c r="B582" s="21"/>
      <c r="C582" s="7"/>
      <c r="D582" s="7"/>
      <c r="E582" s="7"/>
    </row>
    <row r="583" spans="1:5" ht="12.5">
      <c r="A583" s="5"/>
      <c r="B583" s="21"/>
      <c r="C583" s="7"/>
      <c r="D583" s="7"/>
      <c r="E583" s="7"/>
    </row>
    <row r="584" spans="1:5" ht="12.5">
      <c r="A584" s="5"/>
      <c r="B584" s="21"/>
      <c r="C584" s="7"/>
      <c r="D584" s="7"/>
      <c r="E584" s="7"/>
    </row>
    <row r="585" spans="1:5" ht="12.5">
      <c r="A585" s="5"/>
      <c r="B585" s="21"/>
      <c r="C585" s="7"/>
      <c r="D585" s="7"/>
      <c r="E585" s="7"/>
    </row>
    <row r="586" spans="1:5" ht="12.5">
      <c r="A586" s="5"/>
      <c r="B586" s="21"/>
      <c r="C586" s="7"/>
      <c r="D586" s="7"/>
      <c r="E586" s="7"/>
    </row>
    <row r="587" spans="1:5" ht="12.5">
      <c r="A587" s="5"/>
      <c r="B587" s="21"/>
      <c r="C587" s="7"/>
      <c r="D587" s="7"/>
      <c r="E587" s="7"/>
    </row>
    <row r="588" spans="1:5" ht="12.5">
      <c r="A588" s="5"/>
      <c r="B588" s="21"/>
      <c r="C588" s="7"/>
      <c r="D588" s="7"/>
      <c r="E588" s="7"/>
    </row>
    <row r="589" spans="1:5" ht="12.5">
      <c r="A589" s="5"/>
      <c r="B589" s="21"/>
      <c r="C589" s="7"/>
      <c r="D589" s="7"/>
      <c r="E589" s="7"/>
    </row>
    <row r="590" spans="1:5" ht="12.5">
      <c r="A590" s="5"/>
      <c r="B590" s="21"/>
      <c r="C590" s="7"/>
      <c r="D590" s="7"/>
      <c r="E590" s="7"/>
    </row>
    <row r="591" spans="1:5" ht="12.5">
      <c r="A591" s="5"/>
      <c r="B591" s="21"/>
      <c r="C591" s="7"/>
      <c r="D591" s="7"/>
      <c r="E591" s="7"/>
    </row>
    <row r="592" spans="1:5" ht="12.5">
      <c r="A592" s="5"/>
      <c r="B592" s="21"/>
      <c r="C592" s="7"/>
      <c r="D592" s="7"/>
      <c r="E592" s="7"/>
    </row>
    <row r="593" spans="1:5" ht="12.5">
      <c r="A593" s="5"/>
      <c r="B593" s="21"/>
      <c r="C593" s="7"/>
      <c r="D593" s="7"/>
      <c r="E593" s="7"/>
    </row>
    <row r="594" spans="1:5" ht="12.5">
      <c r="A594" s="5"/>
      <c r="B594" s="21"/>
      <c r="C594" s="7"/>
      <c r="D594" s="7"/>
      <c r="E594" s="7"/>
    </row>
    <row r="595" spans="1:5" ht="12.5">
      <c r="A595" s="5"/>
      <c r="B595" s="21"/>
      <c r="C595" s="7"/>
      <c r="D595" s="7"/>
      <c r="E595" s="7"/>
    </row>
    <row r="596" spans="1:5" ht="12.5">
      <c r="A596" s="5"/>
      <c r="B596" s="21"/>
      <c r="C596" s="7"/>
      <c r="D596" s="7"/>
      <c r="E596" s="7"/>
    </row>
    <row r="597" spans="1:5" ht="12.5">
      <c r="A597" s="5"/>
      <c r="B597" s="21"/>
      <c r="C597" s="7"/>
      <c r="D597" s="7"/>
      <c r="E597" s="7"/>
    </row>
    <row r="598" spans="1:5" ht="12.5">
      <c r="A598" s="5"/>
      <c r="B598" s="21"/>
      <c r="C598" s="7"/>
      <c r="D598" s="7"/>
      <c r="E598" s="7"/>
    </row>
    <row r="599" spans="1:5" ht="12.5">
      <c r="A599" s="5"/>
      <c r="B599" s="21"/>
      <c r="C599" s="7"/>
      <c r="D599" s="7"/>
      <c r="E599" s="7"/>
    </row>
    <row r="600" spans="1:5" ht="12.5">
      <c r="A600" s="5"/>
      <c r="B600" s="21"/>
      <c r="C600" s="7"/>
      <c r="D600" s="7"/>
      <c r="E600" s="7"/>
    </row>
    <row r="601" spans="1:5" ht="12.5">
      <c r="A601" s="5"/>
      <c r="B601" s="21"/>
      <c r="C601" s="7"/>
      <c r="D601" s="7"/>
      <c r="E601" s="7"/>
    </row>
    <row r="602" spans="1:5" ht="12.5">
      <c r="A602" s="5"/>
      <c r="B602" s="21"/>
      <c r="C602" s="7"/>
      <c r="D602" s="7"/>
      <c r="E602" s="7"/>
    </row>
    <row r="603" spans="1:5" ht="12.5">
      <c r="A603" s="5"/>
      <c r="B603" s="21"/>
      <c r="C603" s="7"/>
      <c r="D603" s="7"/>
      <c r="E603" s="7"/>
    </row>
    <row r="604" spans="1:5" ht="12.5">
      <c r="A604" s="5"/>
      <c r="B604" s="21"/>
      <c r="C604" s="7"/>
      <c r="D604" s="7"/>
      <c r="E604" s="7"/>
    </row>
    <row r="605" spans="1:5" ht="12.5">
      <c r="A605" s="5"/>
      <c r="B605" s="21"/>
      <c r="C605" s="7"/>
      <c r="D605" s="7"/>
      <c r="E605" s="7"/>
    </row>
    <row r="606" spans="1:5" ht="12.5">
      <c r="A606" s="5"/>
      <c r="B606" s="21"/>
      <c r="C606" s="7"/>
      <c r="D606" s="7"/>
      <c r="E606" s="7"/>
    </row>
    <row r="607" spans="1:5" ht="12.5">
      <c r="A607" s="5"/>
      <c r="B607" s="21"/>
      <c r="C607" s="7"/>
      <c r="D607" s="7"/>
      <c r="E607" s="7"/>
    </row>
    <row r="608" spans="1:5" ht="12.5">
      <c r="A608" s="5"/>
      <c r="B608" s="21"/>
      <c r="C608" s="7"/>
      <c r="D608" s="7"/>
      <c r="E608" s="7"/>
    </row>
    <row r="609" spans="1:5" ht="12.5">
      <c r="A609" s="5"/>
      <c r="B609" s="21"/>
      <c r="C609" s="7"/>
      <c r="D609" s="7"/>
      <c r="E609" s="7"/>
    </row>
    <row r="610" spans="1:5" ht="12.5">
      <c r="A610" s="5"/>
      <c r="B610" s="21"/>
      <c r="C610" s="7"/>
      <c r="D610" s="7"/>
      <c r="E610" s="7"/>
    </row>
    <row r="611" spans="1:5" ht="12.5">
      <c r="A611" s="5"/>
      <c r="B611" s="21"/>
      <c r="C611" s="7"/>
      <c r="D611" s="7"/>
      <c r="E611" s="7"/>
    </row>
    <row r="612" spans="1:5" ht="12.5">
      <c r="A612" s="5"/>
      <c r="B612" s="21"/>
      <c r="C612" s="7"/>
      <c r="D612" s="7"/>
      <c r="E612" s="7"/>
    </row>
    <row r="613" spans="1:5" ht="12.5">
      <c r="A613" s="5"/>
      <c r="B613" s="21"/>
      <c r="C613" s="7"/>
      <c r="D613" s="7"/>
      <c r="E613" s="7"/>
    </row>
    <row r="614" spans="1:5" ht="12.5">
      <c r="A614" s="5"/>
      <c r="B614" s="21"/>
      <c r="C614" s="7"/>
      <c r="D614" s="7"/>
      <c r="E614" s="7"/>
    </row>
    <row r="615" spans="1:5" ht="12.5">
      <c r="A615" s="5"/>
      <c r="B615" s="21"/>
      <c r="C615" s="7"/>
      <c r="D615" s="7"/>
      <c r="E615" s="7"/>
    </row>
    <row r="616" spans="1:5" ht="12.5">
      <c r="A616" s="5"/>
      <c r="B616" s="21"/>
      <c r="C616" s="7"/>
      <c r="D616" s="7"/>
      <c r="E616" s="7"/>
    </row>
    <row r="617" spans="1:5" ht="12.5">
      <c r="A617" s="5"/>
      <c r="B617" s="21"/>
      <c r="C617" s="7"/>
      <c r="D617" s="7"/>
      <c r="E617" s="7"/>
    </row>
    <row r="618" spans="1:5" ht="12.5">
      <c r="A618" s="5"/>
      <c r="B618" s="21"/>
      <c r="C618" s="7"/>
      <c r="D618" s="7"/>
      <c r="E618" s="7"/>
    </row>
    <row r="619" spans="1:5" ht="12.5">
      <c r="A619" s="5"/>
      <c r="B619" s="21"/>
      <c r="C619" s="7"/>
      <c r="D619" s="7"/>
      <c r="E619" s="7"/>
    </row>
    <row r="620" spans="1:5" ht="12.5">
      <c r="A620" s="5"/>
      <c r="B620" s="21"/>
      <c r="C620" s="7"/>
      <c r="D620" s="7"/>
      <c r="E620" s="7"/>
    </row>
    <row r="621" spans="1:5" ht="12.5">
      <c r="A621" s="5"/>
      <c r="B621" s="21"/>
      <c r="C621" s="7"/>
      <c r="D621" s="7"/>
      <c r="E621" s="7"/>
    </row>
    <row r="622" spans="1:5" ht="12.5">
      <c r="A622" s="5"/>
      <c r="B622" s="21"/>
      <c r="C622" s="7"/>
      <c r="D622" s="7"/>
      <c r="E622" s="7"/>
    </row>
    <row r="623" spans="1:5" ht="12.5">
      <c r="A623" s="5"/>
      <c r="B623" s="21"/>
      <c r="C623" s="7"/>
      <c r="D623" s="7"/>
      <c r="E623" s="7"/>
    </row>
    <row r="624" spans="1:5" ht="12.5">
      <c r="A624" s="5"/>
      <c r="B624" s="21"/>
      <c r="C624" s="7"/>
      <c r="D624" s="7"/>
      <c r="E624" s="7"/>
    </row>
    <row r="625" spans="1:5" ht="12.5">
      <c r="A625" s="5"/>
      <c r="B625" s="21"/>
      <c r="C625" s="7"/>
      <c r="D625" s="7"/>
      <c r="E625" s="7"/>
    </row>
    <row r="626" spans="1:5" ht="12.5">
      <c r="A626" s="5"/>
      <c r="B626" s="21"/>
      <c r="C626" s="7"/>
      <c r="D626" s="7"/>
      <c r="E626" s="7"/>
    </row>
    <row r="627" spans="1:5" ht="12.5">
      <c r="A627" s="5"/>
      <c r="B627" s="21"/>
      <c r="C627" s="7"/>
      <c r="D627" s="7"/>
      <c r="E627" s="7"/>
    </row>
    <row r="628" spans="1:5" ht="12.5">
      <c r="A628" s="5"/>
      <c r="B628" s="21"/>
      <c r="C628" s="7"/>
      <c r="D628" s="7"/>
      <c r="E628" s="7"/>
    </row>
    <row r="629" spans="1:5" ht="12.5">
      <c r="A629" s="5"/>
      <c r="B629" s="21"/>
      <c r="C629" s="7"/>
      <c r="D629" s="7"/>
      <c r="E629" s="7"/>
    </row>
    <row r="630" spans="1:5" ht="12.5">
      <c r="A630" s="5"/>
      <c r="B630" s="21"/>
      <c r="C630" s="7"/>
      <c r="D630" s="7"/>
      <c r="E630" s="7"/>
    </row>
    <row r="631" spans="1:5" ht="12.5">
      <c r="A631" s="5"/>
      <c r="B631" s="21"/>
      <c r="C631" s="7"/>
      <c r="D631" s="7"/>
      <c r="E631" s="7"/>
    </row>
    <row r="632" spans="1:5" ht="12.5">
      <c r="A632" s="5"/>
      <c r="B632" s="21"/>
      <c r="C632" s="7"/>
      <c r="D632" s="7"/>
      <c r="E632" s="7"/>
    </row>
    <row r="633" spans="1:5" ht="12.5">
      <c r="A633" s="5"/>
      <c r="B633" s="21"/>
      <c r="C633" s="7"/>
      <c r="D633" s="7"/>
      <c r="E633" s="7"/>
    </row>
    <row r="634" spans="1:5" ht="12.5">
      <c r="A634" s="5"/>
      <c r="B634" s="21"/>
      <c r="C634" s="7"/>
      <c r="D634" s="7"/>
      <c r="E634" s="7"/>
    </row>
    <row r="635" spans="1:5" ht="12.5">
      <c r="A635" s="5"/>
      <c r="B635" s="21"/>
      <c r="C635" s="7"/>
      <c r="D635" s="7"/>
      <c r="E635" s="7"/>
    </row>
    <row r="636" spans="1:5" ht="12.5">
      <c r="A636" s="5"/>
      <c r="B636" s="21"/>
      <c r="C636" s="7"/>
      <c r="D636" s="7"/>
      <c r="E636" s="7"/>
    </row>
    <row r="637" spans="1:5" ht="12.5">
      <c r="A637" s="5"/>
      <c r="B637" s="21"/>
      <c r="C637" s="7"/>
      <c r="D637" s="7"/>
      <c r="E637" s="7"/>
    </row>
    <row r="638" spans="1:5" ht="12.5">
      <c r="A638" s="5"/>
      <c r="B638" s="21"/>
      <c r="C638" s="7"/>
      <c r="D638" s="7"/>
      <c r="E638" s="7"/>
    </row>
    <row r="639" spans="1:5" ht="12.5">
      <c r="A639" s="5"/>
      <c r="B639" s="21"/>
      <c r="C639" s="7"/>
      <c r="D639" s="7"/>
      <c r="E639" s="7"/>
    </row>
    <row r="640" spans="1:5" ht="12.5">
      <c r="A640" s="5"/>
      <c r="B640" s="21"/>
      <c r="C640" s="7"/>
      <c r="D640" s="7"/>
      <c r="E640" s="7"/>
    </row>
    <row r="641" spans="1:5" ht="12.5">
      <c r="A641" s="5"/>
      <c r="B641" s="21"/>
      <c r="C641" s="7"/>
      <c r="D641" s="7"/>
      <c r="E641" s="7"/>
    </row>
    <row r="642" spans="1:5" ht="12.5">
      <c r="A642" s="5"/>
      <c r="B642" s="21"/>
      <c r="C642" s="7"/>
      <c r="D642" s="7"/>
      <c r="E642" s="7"/>
    </row>
    <row r="643" spans="1:5" ht="12.5">
      <c r="A643" s="5"/>
      <c r="B643" s="21"/>
      <c r="C643" s="7"/>
      <c r="D643" s="7"/>
      <c r="E643" s="7"/>
    </row>
    <row r="644" spans="1:5" ht="12.5">
      <c r="A644" s="5"/>
      <c r="B644" s="21"/>
      <c r="C644" s="7"/>
      <c r="D644" s="7"/>
      <c r="E644" s="7"/>
    </row>
    <row r="645" spans="1:5" ht="12.5">
      <c r="A645" s="5"/>
      <c r="B645" s="21"/>
      <c r="C645" s="7"/>
      <c r="D645" s="7"/>
      <c r="E645" s="7"/>
    </row>
    <row r="646" spans="1:5" ht="12.5">
      <c r="A646" s="5"/>
      <c r="B646" s="21"/>
      <c r="C646" s="7"/>
      <c r="D646" s="7"/>
      <c r="E646" s="7"/>
    </row>
    <row r="647" spans="1:5" ht="12.5">
      <c r="A647" s="5"/>
      <c r="B647" s="21"/>
      <c r="C647" s="7"/>
      <c r="D647" s="7"/>
      <c r="E647" s="7"/>
    </row>
    <row r="648" spans="1:5" ht="12.5">
      <c r="A648" s="5"/>
      <c r="B648" s="21"/>
      <c r="C648" s="7"/>
      <c r="D648" s="7"/>
      <c r="E648" s="7"/>
    </row>
    <row r="649" spans="1:5" ht="12.5">
      <c r="A649" s="5"/>
      <c r="B649" s="21"/>
      <c r="C649" s="7"/>
      <c r="D649" s="7"/>
      <c r="E649" s="7"/>
    </row>
    <row r="650" spans="1:5" ht="12.5">
      <c r="A650" s="5"/>
      <c r="B650" s="21"/>
      <c r="C650" s="7"/>
      <c r="D650" s="7"/>
      <c r="E650" s="7"/>
    </row>
    <row r="651" spans="1:5" ht="12.5">
      <c r="A651" s="5"/>
      <c r="B651" s="21"/>
      <c r="C651" s="7"/>
      <c r="D651" s="7"/>
      <c r="E651" s="7"/>
    </row>
    <row r="652" spans="1:5" ht="12.5">
      <c r="A652" s="5"/>
      <c r="B652" s="21"/>
      <c r="C652" s="7"/>
      <c r="D652" s="7"/>
      <c r="E652" s="7"/>
    </row>
    <row r="653" spans="1:5" ht="12.5">
      <c r="A653" s="5"/>
      <c r="B653" s="21"/>
      <c r="C653" s="7"/>
      <c r="D653" s="7"/>
      <c r="E653" s="7"/>
    </row>
    <row r="654" spans="1:5" ht="12.5">
      <c r="A654" s="5"/>
      <c r="B654" s="21"/>
      <c r="C654" s="7"/>
      <c r="D654" s="7"/>
      <c r="E654" s="7"/>
    </row>
    <row r="655" spans="1:5" ht="12.5">
      <c r="A655" s="5"/>
      <c r="B655" s="21"/>
      <c r="C655" s="7"/>
      <c r="D655" s="7"/>
      <c r="E655" s="7"/>
    </row>
    <row r="656" spans="1:5" ht="12.5">
      <c r="A656" s="5"/>
      <c r="B656" s="21"/>
      <c r="C656" s="7"/>
      <c r="D656" s="7"/>
      <c r="E656" s="7"/>
    </row>
    <row r="657" spans="1:5" ht="12.5">
      <c r="A657" s="5"/>
      <c r="B657" s="21"/>
      <c r="C657" s="7"/>
      <c r="D657" s="7"/>
      <c r="E657" s="7"/>
    </row>
    <row r="658" spans="1:5" ht="12.5">
      <c r="A658" s="5"/>
      <c r="B658" s="21"/>
      <c r="C658" s="7"/>
      <c r="D658" s="7"/>
      <c r="E658" s="7"/>
    </row>
    <row r="659" spans="1:5" ht="12.5">
      <c r="A659" s="5"/>
      <c r="B659" s="21"/>
      <c r="C659" s="7"/>
      <c r="D659" s="7"/>
      <c r="E659" s="7"/>
    </row>
    <row r="660" spans="1:5" ht="12.5">
      <c r="A660" s="5"/>
      <c r="B660" s="21"/>
      <c r="C660" s="7"/>
      <c r="D660" s="7"/>
      <c r="E660" s="7"/>
    </row>
    <row r="661" spans="1:5" ht="12.5">
      <c r="A661" s="5"/>
      <c r="B661" s="21"/>
      <c r="C661" s="7"/>
      <c r="D661" s="7"/>
      <c r="E661" s="7"/>
    </row>
    <row r="662" spans="1:5" ht="12.5">
      <c r="A662" s="5"/>
      <c r="B662" s="21"/>
      <c r="C662" s="7"/>
      <c r="D662" s="7"/>
      <c r="E662" s="7"/>
    </row>
    <row r="663" spans="1:5" ht="12.5">
      <c r="A663" s="5"/>
      <c r="B663" s="21"/>
      <c r="C663" s="7"/>
      <c r="D663" s="7"/>
      <c r="E663" s="7"/>
    </row>
    <row r="664" spans="1:5" ht="12.5">
      <c r="A664" s="5"/>
      <c r="B664" s="21"/>
      <c r="C664" s="7"/>
      <c r="D664" s="7"/>
      <c r="E664" s="7"/>
    </row>
    <row r="665" spans="1:5" ht="12.5">
      <c r="A665" s="5"/>
      <c r="B665" s="21"/>
      <c r="C665" s="7"/>
      <c r="D665" s="7"/>
      <c r="E665" s="7"/>
    </row>
    <row r="666" spans="1:5" ht="12.5">
      <c r="A666" s="5"/>
      <c r="B666" s="21"/>
      <c r="C666" s="7"/>
      <c r="D666" s="7"/>
      <c r="E666" s="7"/>
    </row>
    <row r="667" spans="1:5" ht="12.5">
      <c r="A667" s="5"/>
      <c r="B667" s="21"/>
      <c r="C667" s="7"/>
      <c r="D667" s="7"/>
      <c r="E667" s="7"/>
    </row>
    <row r="668" spans="1:5" ht="12.5">
      <c r="A668" s="5"/>
      <c r="B668" s="21"/>
      <c r="C668" s="7"/>
      <c r="D668" s="7"/>
      <c r="E668" s="7"/>
    </row>
    <row r="669" spans="1:5" ht="12.5">
      <c r="A669" s="5"/>
      <c r="B669" s="21"/>
      <c r="C669" s="7"/>
      <c r="D669" s="7"/>
      <c r="E669" s="7"/>
    </row>
    <row r="670" spans="1:5" ht="12.5">
      <c r="A670" s="5"/>
      <c r="B670" s="21"/>
      <c r="C670" s="7"/>
      <c r="D670" s="7"/>
      <c r="E670" s="7"/>
    </row>
    <row r="671" spans="1:5" ht="12.5">
      <c r="A671" s="5"/>
      <c r="B671" s="21"/>
      <c r="C671" s="7"/>
      <c r="D671" s="7"/>
      <c r="E671" s="7"/>
    </row>
    <row r="672" spans="1:5" ht="12.5">
      <c r="A672" s="5"/>
      <c r="B672" s="21"/>
      <c r="C672" s="7"/>
      <c r="D672" s="7"/>
      <c r="E672" s="7"/>
    </row>
    <row r="673" spans="1:5" ht="12.5">
      <c r="A673" s="5"/>
      <c r="B673" s="21"/>
      <c r="C673" s="7"/>
      <c r="D673" s="7"/>
      <c r="E673" s="7"/>
    </row>
    <row r="674" spans="1:5" ht="12.5">
      <c r="A674" s="5"/>
      <c r="B674" s="21"/>
      <c r="C674" s="7"/>
      <c r="D674" s="7"/>
      <c r="E674" s="7"/>
    </row>
    <row r="675" spans="1:5" ht="12.5">
      <c r="A675" s="5"/>
      <c r="B675" s="21"/>
      <c r="C675" s="7"/>
      <c r="D675" s="7"/>
      <c r="E675" s="7"/>
    </row>
    <row r="676" spans="1:5" ht="12.5">
      <c r="A676" s="5"/>
      <c r="B676" s="21"/>
      <c r="C676" s="7"/>
      <c r="D676" s="7"/>
      <c r="E676" s="7"/>
    </row>
    <row r="677" spans="1:5" ht="12.5">
      <c r="A677" s="5"/>
      <c r="B677" s="21"/>
      <c r="C677" s="7"/>
      <c r="D677" s="7"/>
      <c r="E677" s="7"/>
    </row>
    <row r="678" spans="1:5" ht="12.5">
      <c r="A678" s="5"/>
      <c r="B678" s="21"/>
      <c r="C678" s="7"/>
      <c r="D678" s="7"/>
      <c r="E678" s="7"/>
    </row>
    <row r="679" spans="1:5" ht="12.5">
      <c r="A679" s="5"/>
      <c r="B679" s="21"/>
      <c r="C679" s="7"/>
      <c r="D679" s="7"/>
      <c r="E679" s="7"/>
    </row>
    <row r="680" spans="1:5" ht="12.5">
      <c r="A680" s="5"/>
      <c r="B680" s="21"/>
      <c r="C680" s="7"/>
      <c r="D680" s="7"/>
      <c r="E680" s="7"/>
    </row>
    <row r="681" spans="1:5" ht="12.5">
      <c r="A681" s="5"/>
      <c r="B681" s="21"/>
      <c r="C681" s="7"/>
      <c r="D681" s="7"/>
      <c r="E681" s="7"/>
    </row>
    <row r="682" spans="1:5" ht="12.5">
      <c r="A682" s="5"/>
      <c r="B682" s="21"/>
      <c r="C682" s="7"/>
      <c r="D682" s="7"/>
      <c r="E682" s="7"/>
    </row>
    <row r="683" spans="1:5" ht="12.5">
      <c r="A683" s="5"/>
      <c r="B683" s="21"/>
      <c r="C683" s="7"/>
      <c r="D683" s="7"/>
      <c r="E683" s="7"/>
    </row>
    <row r="684" spans="1:5" ht="12.5">
      <c r="A684" s="5"/>
      <c r="B684" s="21"/>
      <c r="C684" s="7"/>
      <c r="D684" s="7"/>
      <c r="E684" s="7"/>
    </row>
    <row r="685" spans="1:5" ht="12.5">
      <c r="A685" s="5"/>
      <c r="B685" s="21"/>
      <c r="C685" s="7"/>
      <c r="D685" s="7"/>
      <c r="E685" s="7"/>
    </row>
    <row r="686" spans="1:5" ht="12.5">
      <c r="A686" s="5"/>
      <c r="B686" s="21"/>
      <c r="C686" s="7"/>
      <c r="D686" s="7"/>
      <c r="E686" s="7"/>
    </row>
    <row r="687" spans="1:5" ht="12.5">
      <c r="A687" s="5"/>
      <c r="B687" s="21"/>
      <c r="C687" s="7"/>
      <c r="D687" s="7"/>
      <c r="E687" s="7"/>
    </row>
    <row r="688" spans="1:5" ht="12.5">
      <c r="A688" s="5"/>
      <c r="B688" s="21"/>
      <c r="C688" s="7"/>
      <c r="D688" s="7"/>
      <c r="E688" s="7"/>
    </row>
    <row r="689" spans="1:5" ht="12.5">
      <c r="A689" s="5"/>
      <c r="B689" s="21"/>
      <c r="C689" s="7"/>
      <c r="D689" s="7"/>
      <c r="E689" s="7"/>
    </row>
    <row r="690" spans="1:5" ht="12.5">
      <c r="A690" s="5"/>
      <c r="B690" s="21"/>
      <c r="C690" s="7"/>
      <c r="D690" s="7"/>
      <c r="E690" s="7"/>
    </row>
    <row r="691" spans="1:5" ht="12.5">
      <c r="A691" s="5"/>
      <c r="B691" s="21"/>
      <c r="C691" s="7"/>
      <c r="D691" s="7"/>
      <c r="E691" s="7"/>
    </row>
    <row r="692" spans="1:5" ht="12.5">
      <c r="A692" s="5"/>
      <c r="B692" s="21"/>
      <c r="C692" s="7"/>
      <c r="D692" s="7"/>
      <c r="E692" s="7"/>
    </row>
    <row r="693" spans="1:5" ht="12.5">
      <c r="A693" s="5"/>
      <c r="B693" s="21"/>
      <c r="C693" s="7"/>
      <c r="D693" s="7"/>
      <c r="E693" s="7"/>
    </row>
    <row r="694" spans="1:5" ht="12.5">
      <c r="A694" s="5"/>
      <c r="B694" s="21"/>
      <c r="C694" s="7"/>
      <c r="D694" s="7"/>
      <c r="E694" s="7"/>
    </row>
    <row r="695" spans="1:5" ht="12.5">
      <c r="A695" s="5"/>
      <c r="B695" s="21"/>
      <c r="C695" s="7"/>
      <c r="D695" s="7"/>
      <c r="E695" s="7"/>
    </row>
    <row r="696" spans="1:5" ht="12.5">
      <c r="A696" s="5"/>
      <c r="B696" s="21"/>
      <c r="C696" s="7"/>
      <c r="D696" s="7"/>
      <c r="E696" s="7"/>
    </row>
    <row r="697" spans="1:5" ht="12.5">
      <c r="A697" s="5"/>
      <c r="B697" s="21"/>
      <c r="C697" s="7"/>
      <c r="D697" s="7"/>
      <c r="E697" s="7"/>
    </row>
    <row r="698" spans="1:5" ht="12.5">
      <c r="A698" s="5"/>
      <c r="B698" s="21"/>
      <c r="C698" s="7"/>
      <c r="D698" s="7"/>
      <c r="E698" s="7"/>
    </row>
    <row r="699" spans="1:5" ht="12.5">
      <c r="A699" s="5"/>
      <c r="B699" s="21"/>
      <c r="C699" s="7"/>
      <c r="D699" s="7"/>
      <c r="E699" s="7"/>
    </row>
    <row r="700" spans="1:5" ht="12.5">
      <c r="A700" s="5"/>
      <c r="B700" s="21"/>
      <c r="C700" s="7"/>
      <c r="D700" s="7"/>
      <c r="E700" s="7"/>
    </row>
    <row r="701" spans="1:5" ht="12.5">
      <c r="A701" s="5"/>
      <c r="B701" s="21"/>
      <c r="C701" s="7"/>
      <c r="D701" s="7"/>
      <c r="E701" s="7"/>
    </row>
    <row r="702" spans="1:5" ht="12.5">
      <c r="A702" s="5"/>
      <c r="B702" s="21"/>
      <c r="C702" s="7"/>
      <c r="D702" s="7"/>
      <c r="E702" s="7"/>
    </row>
    <row r="703" spans="1:5" ht="12.5">
      <c r="A703" s="5"/>
      <c r="B703" s="21"/>
      <c r="C703" s="7"/>
      <c r="D703" s="7"/>
      <c r="E703" s="7"/>
    </row>
    <row r="704" spans="1:5" ht="12.5">
      <c r="A704" s="5"/>
      <c r="B704" s="21"/>
      <c r="C704" s="7"/>
      <c r="D704" s="7"/>
      <c r="E704" s="7"/>
    </row>
    <row r="705" spans="1:5" ht="12.5">
      <c r="A705" s="5"/>
      <c r="B705" s="21"/>
      <c r="C705" s="7"/>
      <c r="D705" s="7"/>
      <c r="E705" s="7"/>
    </row>
    <row r="706" spans="1:5" ht="12.5">
      <c r="A706" s="5"/>
      <c r="B706" s="21"/>
      <c r="C706" s="7"/>
      <c r="D706" s="7"/>
      <c r="E706" s="7"/>
    </row>
    <row r="707" spans="1:5" ht="12.5">
      <c r="A707" s="5"/>
      <c r="B707" s="21"/>
      <c r="C707" s="7"/>
      <c r="D707" s="7"/>
      <c r="E707" s="7"/>
    </row>
    <row r="708" spans="1:5" ht="12.5">
      <c r="A708" s="5"/>
      <c r="B708" s="21"/>
      <c r="C708" s="7"/>
      <c r="D708" s="7"/>
      <c r="E708" s="7"/>
    </row>
    <row r="709" spans="1:5" ht="12.5">
      <c r="A709" s="5"/>
      <c r="B709" s="21"/>
      <c r="C709" s="7"/>
      <c r="D709" s="7"/>
      <c r="E709" s="7"/>
    </row>
    <row r="710" spans="1:5" ht="12.5">
      <c r="A710" s="5"/>
      <c r="B710" s="21"/>
      <c r="C710" s="7"/>
      <c r="D710" s="7"/>
      <c r="E710" s="7"/>
    </row>
    <row r="711" spans="1:5" ht="12.5">
      <c r="A711" s="5"/>
      <c r="B711" s="21"/>
      <c r="C711" s="7"/>
      <c r="D711" s="7"/>
      <c r="E711" s="7"/>
    </row>
    <row r="712" spans="1:5" ht="12.5">
      <c r="A712" s="5"/>
      <c r="B712" s="21"/>
      <c r="C712" s="7"/>
      <c r="D712" s="7"/>
      <c r="E712" s="7"/>
    </row>
    <row r="713" spans="1:5" ht="12.5">
      <c r="A713" s="5"/>
      <c r="B713" s="21"/>
      <c r="C713" s="7"/>
      <c r="D713" s="7"/>
      <c r="E713" s="7"/>
    </row>
    <row r="714" spans="1:5" ht="12.5">
      <c r="A714" s="5"/>
      <c r="B714" s="21"/>
      <c r="C714" s="7"/>
      <c r="D714" s="7"/>
      <c r="E714" s="7"/>
    </row>
    <row r="715" spans="1:5" ht="12.5">
      <c r="A715" s="5"/>
      <c r="B715" s="21"/>
      <c r="C715" s="7"/>
      <c r="D715" s="7"/>
      <c r="E715" s="7"/>
    </row>
    <row r="716" spans="1:5" ht="12.5">
      <c r="A716" s="5"/>
      <c r="B716" s="21"/>
      <c r="C716" s="7"/>
      <c r="D716" s="7"/>
      <c r="E716" s="7"/>
    </row>
    <row r="717" spans="1:5" ht="12.5">
      <c r="A717" s="5"/>
      <c r="B717" s="21"/>
      <c r="C717" s="7"/>
      <c r="D717" s="7"/>
      <c r="E717" s="7"/>
    </row>
    <row r="718" spans="1:5" ht="12.5">
      <c r="A718" s="5"/>
      <c r="B718" s="21"/>
      <c r="C718" s="7"/>
      <c r="D718" s="7"/>
      <c r="E718" s="7"/>
    </row>
    <row r="719" spans="1:5" ht="12.5">
      <c r="A719" s="5"/>
      <c r="B719" s="21"/>
      <c r="C719" s="7"/>
      <c r="D719" s="7"/>
      <c r="E719" s="7"/>
    </row>
    <row r="720" spans="1:5" ht="12.5">
      <c r="A720" s="5"/>
      <c r="B720" s="21"/>
      <c r="C720" s="7"/>
      <c r="D720" s="7"/>
      <c r="E720" s="7"/>
    </row>
    <row r="721" spans="1:5" ht="12.5">
      <c r="A721" s="5"/>
      <c r="B721" s="21"/>
      <c r="C721" s="7"/>
      <c r="D721" s="7"/>
      <c r="E721" s="7"/>
    </row>
    <row r="722" spans="1:5" ht="12.5">
      <c r="A722" s="5"/>
      <c r="B722" s="21"/>
      <c r="C722" s="7"/>
      <c r="D722" s="7"/>
      <c r="E722" s="7"/>
    </row>
    <row r="723" spans="1:5" ht="12.5">
      <c r="A723" s="5"/>
      <c r="B723" s="21"/>
      <c r="C723" s="7"/>
      <c r="D723" s="7"/>
      <c r="E723" s="7"/>
    </row>
    <row r="724" spans="1:5" ht="12.5">
      <c r="A724" s="5"/>
      <c r="B724" s="21"/>
      <c r="C724" s="7"/>
      <c r="D724" s="7"/>
      <c r="E724" s="7"/>
    </row>
    <row r="725" spans="1:5" ht="12.5">
      <c r="A725" s="5"/>
      <c r="B725" s="21"/>
      <c r="C725" s="7"/>
      <c r="D725" s="7"/>
      <c r="E725" s="7"/>
    </row>
    <row r="726" spans="1:5" ht="12.5">
      <c r="A726" s="5"/>
      <c r="B726" s="21"/>
      <c r="C726" s="7"/>
      <c r="D726" s="7"/>
      <c r="E726" s="7"/>
    </row>
    <row r="727" spans="1:5" ht="12.5">
      <c r="A727" s="5"/>
      <c r="B727" s="21"/>
      <c r="C727" s="7"/>
      <c r="D727" s="7"/>
      <c r="E727" s="7"/>
    </row>
    <row r="728" spans="1:5" ht="12.5">
      <c r="A728" s="5"/>
      <c r="B728" s="21"/>
      <c r="C728" s="7"/>
      <c r="D728" s="7"/>
      <c r="E728" s="7"/>
    </row>
    <row r="729" spans="1:5" ht="12.5">
      <c r="A729" s="5"/>
      <c r="B729" s="21"/>
      <c r="C729" s="7"/>
      <c r="D729" s="7"/>
      <c r="E729" s="7"/>
    </row>
    <row r="730" spans="1:5" ht="12.5">
      <c r="A730" s="5"/>
      <c r="B730" s="21"/>
      <c r="C730" s="7"/>
      <c r="D730" s="7"/>
      <c r="E730" s="7"/>
    </row>
    <row r="731" spans="1:5" ht="12.5">
      <c r="A731" s="5"/>
      <c r="B731" s="21"/>
      <c r="C731" s="7"/>
      <c r="D731" s="7"/>
      <c r="E731" s="7"/>
    </row>
    <row r="732" spans="1:5" ht="12.5">
      <c r="A732" s="5"/>
      <c r="B732" s="21"/>
      <c r="C732" s="7"/>
      <c r="D732" s="7"/>
      <c r="E732" s="7"/>
    </row>
    <row r="733" spans="1:5" ht="12.5">
      <c r="A733" s="5"/>
      <c r="B733" s="21"/>
      <c r="C733" s="7"/>
      <c r="D733" s="7"/>
      <c r="E733" s="7"/>
    </row>
    <row r="734" spans="1:5" ht="12.5">
      <c r="A734" s="5"/>
      <c r="B734" s="21"/>
      <c r="C734" s="7"/>
      <c r="D734" s="7"/>
      <c r="E734" s="7"/>
    </row>
    <row r="735" spans="1:5" ht="12.5">
      <c r="A735" s="5"/>
      <c r="B735" s="21"/>
      <c r="C735" s="7"/>
      <c r="D735" s="7"/>
      <c r="E735" s="7"/>
    </row>
    <row r="736" spans="1:5" ht="12.5">
      <c r="A736" s="5"/>
      <c r="B736" s="21"/>
      <c r="C736" s="7"/>
      <c r="D736" s="7"/>
      <c r="E736" s="7"/>
    </row>
    <row r="737" spans="1:5" ht="12.5">
      <c r="A737" s="5"/>
      <c r="B737" s="21"/>
      <c r="C737" s="7"/>
      <c r="D737" s="7"/>
      <c r="E737" s="7"/>
    </row>
    <row r="738" spans="1:5" ht="12.5">
      <c r="A738" s="5"/>
      <c r="B738" s="21"/>
      <c r="C738" s="7"/>
      <c r="D738" s="7"/>
      <c r="E738" s="7"/>
    </row>
    <row r="739" spans="1:5" ht="12.5">
      <c r="A739" s="5"/>
      <c r="B739" s="21"/>
      <c r="C739" s="7"/>
      <c r="D739" s="7"/>
      <c r="E739" s="7"/>
    </row>
    <row r="740" spans="1:5" ht="12.5">
      <c r="A740" s="5"/>
      <c r="B740" s="21"/>
      <c r="C740" s="7"/>
      <c r="D740" s="7"/>
      <c r="E740" s="7"/>
    </row>
    <row r="741" spans="1:5" ht="12.5">
      <c r="A741" s="5"/>
      <c r="B741" s="21"/>
      <c r="C741" s="7"/>
      <c r="D741" s="7"/>
      <c r="E741" s="7"/>
    </row>
    <row r="742" spans="1:5" ht="12.5">
      <c r="A742" s="5"/>
      <c r="B742" s="21"/>
      <c r="C742" s="7"/>
      <c r="D742" s="7"/>
      <c r="E742" s="7"/>
    </row>
    <row r="743" spans="1:5" ht="12.5">
      <c r="A743" s="5"/>
      <c r="B743" s="21"/>
      <c r="C743" s="7"/>
      <c r="D743" s="7"/>
      <c r="E743" s="7"/>
    </row>
    <row r="744" spans="1:5" ht="12.5">
      <c r="A744" s="5"/>
      <c r="B744" s="21"/>
      <c r="C744" s="7"/>
      <c r="D744" s="7"/>
      <c r="E744" s="7"/>
    </row>
    <row r="745" spans="1:5" ht="12.5">
      <c r="A745" s="5"/>
      <c r="B745" s="21"/>
      <c r="C745" s="7"/>
      <c r="D745" s="7"/>
      <c r="E745" s="7"/>
    </row>
    <row r="746" spans="1:5" ht="12.5">
      <c r="A746" s="5"/>
      <c r="B746" s="21"/>
      <c r="C746" s="7"/>
      <c r="D746" s="7"/>
      <c r="E746" s="7"/>
    </row>
    <row r="747" spans="1:5" ht="12.5">
      <c r="A747" s="5"/>
      <c r="B747" s="21"/>
      <c r="C747" s="7"/>
      <c r="D747" s="7"/>
      <c r="E747" s="7"/>
    </row>
    <row r="748" spans="1:5" ht="12.5">
      <c r="A748" s="5"/>
      <c r="B748" s="21"/>
      <c r="C748" s="7"/>
      <c r="D748" s="7"/>
      <c r="E748" s="7"/>
    </row>
    <row r="749" spans="1:5" ht="12.5">
      <c r="A749" s="5"/>
      <c r="B749" s="21"/>
      <c r="C749" s="7"/>
      <c r="D749" s="7"/>
      <c r="E749" s="7"/>
    </row>
    <row r="750" spans="1:5" ht="12.5">
      <c r="A750" s="5"/>
      <c r="B750" s="21"/>
      <c r="C750" s="7"/>
      <c r="D750" s="7"/>
      <c r="E750" s="7"/>
    </row>
    <row r="751" spans="1:5" ht="12.5">
      <c r="A751" s="5"/>
      <c r="B751" s="21"/>
      <c r="C751" s="7"/>
      <c r="D751" s="7"/>
      <c r="E751" s="7"/>
    </row>
    <row r="752" spans="1:5" ht="12.5">
      <c r="A752" s="5"/>
      <c r="B752" s="21"/>
      <c r="C752" s="7"/>
      <c r="D752" s="7"/>
      <c r="E752" s="7"/>
    </row>
    <row r="753" spans="1:5" ht="12.5">
      <c r="A753" s="5"/>
      <c r="B753" s="21"/>
      <c r="C753" s="7"/>
      <c r="D753" s="7"/>
      <c r="E753" s="7"/>
    </row>
    <row r="754" spans="1:5" ht="12.5">
      <c r="A754" s="5"/>
      <c r="B754" s="21"/>
      <c r="C754" s="7"/>
      <c r="D754" s="7"/>
      <c r="E754" s="7"/>
    </row>
    <row r="755" spans="1:5" ht="12.5">
      <c r="A755" s="5"/>
      <c r="B755" s="21"/>
      <c r="C755" s="7"/>
      <c r="D755" s="7"/>
      <c r="E755" s="7"/>
    </row>
    <row r="756" spans="1:5" ht="12.5">
      <c r="A756" s="5"/>
      <c r="B756" s="21"/>
      <c r="C756" s="7"/>
      <c r="D756" s="7"/>
      <c r="E756" s="7"/>
    </row>
    <row r="757" spans="1:5" ht="12.5">
      <c r="A757" s="5"/>
      <c r="B757" s="21"/>
      <c r="C757" s="7"/>
      <c r="D757" s="7"/>
      <c r="E757" s="7"/>
    </row>
    <row r="758" spans="1:5" ht="12.5">
      <c r="A758" s="5"/>
      <c r="B758" s="21"/>
      <c r="C758" s="7"/>
      <c r="D758" s="7"/>
      <c r="E758" s="7"/>
    </row>
    <row r="759" spans="1:5" ht="12.5">
      <c r="A759" s="5"/>
      <c r="B759" s="21"/>
      <c r="C759" s="7"/>
      <c r="D759" s="7"/>
      <c r="E759" s="7"/>
    </row>
    <row r="760" spans="1:5" ht="12.5">
      <c r="A760" s="5"/>
      <c r="B760" s="21"/>
      <c r="C760" s="7"/>
      <c r="D760" s="7"/>
      <c r="E760" s="7"/>
    </row>
    <row r="761" spans="1:5" ht="12.5">
      <c r="A761" s="5"/>
      <c r="B761" s="21"/>
      <c r="C761" s="7"/>
      <c r="D761" s="7"/>
      <c r="E761" s="7"/>
    </row>
    <row r="762" spans="1:5" ht="12.5">
      <c r="A762" s="5"/>
      <c r="B762" s="21"/>
      <c r="C762" s="7"/>
      <c r="D762" s="7"/>
      <c r="E762" s="7"/>
    </row>
    <row r="763" spans="1:5" ht="12.5">
      <c r="A763" s="5"/>
      <c r="B763" s="21"/>
      <c r="C763" s="7"/>
      <c r="D763" s="7"/>
      <c r="E763" s="7"/>
    </row>
    <row r="764" spans="1:5" ht="12.5">
      <c r="A764" s="5"/>
      <c r="B764" s="21"/>
      <c r="C764" s="7"/>
      <c r="D764" s="7"/>
      <c r="E764" s="7"/>
    </row>
    <row r="765" spans="1:5" ht="12.5">
      <c r="A765" s="5"/>
      <c r="B765" s="21"/>
      <c r="C765" s="7"/>
      <c r="D765" s="7"/>
      <c r="E765" s="7"/>
    </row>
    <row r="766" spans="1:5" ht="12.5">
      <c r="A766" s="5"/>
      <c r="B766" s="21"/>
      <c r="C766" s="7"/>
      <c r="D766" s="7"/>
      <c r="E766" s="7"/>
    </row>
    <row r="767" spans="1:5" ht="12.5">
      <c r="A767" s="5"/>
      <c r="B767" s="21"/>
      <c r="C767" s="7"/>
      <c r="D767" s="7"/>
      <c r="E767" s="7"/>
    </row>
    <row r="768" spans="1:5" ht="12.5">
      <c r="A768" s="5"/>
      <c r="B768" s="21"/>
      <c r="C768" s="7"/>
      <c r="D768" s="7"/>
      <c r="E768" s="7"/>
    </row>
    <row r="769" spans="1:5" ht="12.5">
      <c r="A769" s="5"/>
      <c r="B769" s="21"/>
      <c r="C769" s="7"/>
      <c r="D769" s="7"/>
      <c r="E769" s="7"/>
    </row>
    <row r="770" spans="1:5" ht="12.5">
      <c r="A770" s="5"/>
      <c r="B770" s="21"/>
      <c r="C770" s="7"/>
      <c r="D770" s="7"/>
      <c r="E770" s="7"/>
    </row>
    <row r="771" spans="1:5" ht="12.5">
      <c r="A771" s="5"/>
      <c r="B771" s="21"/>
      <c r="C771" s="7"/>
      <c r="D771" s="7"/>
      <c r="E771" s="7"/>
    </row>
    <row r="772" spans="1:5" ht="12.5">
      <c r="A772" s="5"/>
      <c r="B772" s="21"/>
      <c r="C772" s="7"/>
      <c r="D772" s="7"/>
      <c r="E772" s="7"/>
    </row>
    <row r="773" spans="1:5" ht="12.5">
      <c r="A773" s="5"/>
      <c r="B773" s="21"/>
      <c r="C773" s="7"/>
      <c r="D773" s="7"/>
      <c r="E773" s="7"/>
    </row>
    <row r="774" spans="1:5" ht="12.5">
      <c r="A774" s="5"/>
      <c r="B774" s="21"/>
      <c r="C774" s="7"/>
      <c r="D774" s="7"/>
      <c r="E774" s="7"/>
    </row>
    <row r="775" spans="1:5" ht="12.5">
      <c r="A775" s="5"/>
      <c r="B775" s="21"/>
      <c r="C775" s="7"/>
      <c r="D775" s="7"/>
      <c r="E775" s="7"/>
    </row>
    <row r="776" spans="1:5" ht="12.5">
      <c r="A776" s="5"/>
      <c r="B776" s="21"/>
      <c r="C776" s="7"/>
      <c r="D776" s="7"/>
      <c r="E776" s="7"/>
    </row>
    <row r="777" spans="1:5" ht="12.5">
      <c r="A777" s="5"/>
      <c r="B777" s="21"/>
      <c r="C777" s="7"/>
      <c r="D777" s="7"/>
      <c r="E777" s="7"/>
    </row>
    <row r="778" spans="1:5" ht="12.5">
      <c r="A778" s="5"/>
      <c r="B778" s="21"/>
      <c r="C778" s="7"/>
      <c r="D778" s="7"/>
      <c r="E778" s="7"/>
    </row>
    <row r="779" spans="1:5" ht="12.5">
      <c r="A779" s="5"/>
      <c r="B779" s="21"/>
      <c r="C779" s="7"/>
      <c r="D779" s="7"/>
      <c r="E779" s="7"/>
    </row>
    <row r="780" spans="1:5" ht="12.5">
      <c r="A780" s="5"/>
      <c r="B780" s="21"/>
      <c r="C780" s="7"/>
      <c r="D780" s="7"/>
      <c r="E780" s="7"/>
    </row>
    <row r="781" spans="1:5" ht="12.5">
      <c r="A781" s="5"/>
      <c r="B781" s="21"/>
      <c r="C781" s="7"/>
      <c r="D781" s="7"/>
      <c r="E781" s="7"/>
    </row>
    <row r="782" spans="1:5" ht="12.5">
      <c r="A782" s="5"/>
      <c r="B782" s="21"/>
      <c r="C782" s="7"/>
      <c r="D782" s="7"/>
      <c r="E782" s="7"/>
    </row>
    <row r="783" spans="1:5" ht="12.5">
      <c r="A783" s="5"/>
      <c r="B783" s="21"/>
      <c r="C783" s="7"/>
      <c r="D783" s="7"/>
      <c r="E783" s="7"/>
    </row>
    <row r="784" spans="1:5" ht="12.5">
      <c r="A784" s="5"/>
      <c r="B784" s="21"/>
      <c r="C784" s="7"/>
      <c r="D784" s="7"/>
      <c r="E784" s="7"/>
    </row>
    <row r="785" spans="1:5" ht="12.5">
      <c r="A785" s="5"/>
      <c r="B785" s="21"/>
      <c r="C785" s="7"/>
      <c r="D785" s="7"/>
      <c r="E785" s="7"/>
    </row>
    <row r="786" spans="1:5" ht="12.5">
      <c r="A786" s="5"/>
      <c r="B786" s="21"/>
      <c r="C786" s="7"/>
      <c r="D786" s="7"/>
      <c r="E786" s="7"/>
    </row>
    <row r="787" spans="1:5" ht="12.5">
      <c r="A787" s="5"/>
      <c r="B787" s="21"/>
      <c r="C787" s="7"/>
      <c r="D787" s="7"/>
      <c r="E787" s="7"/>
    </row>
    <row r="788" spans="1:5" ht="12.5">
      <c r="A788" s="5"/>
      <c r="B788" s="21"/>
      <c r="C788" s="7"/>
      <c r="D788" s="7"/>
      <c r="E788" s="7"/>
    </row>
    <row r="789" spans="1:5" ht="12.5">
      <c r="A789" s="5"/>
      <c r="B789" s="21"/>
      <c r="C789" s="7"/>
      <c r="D789" s="7"/>
      <c r="E789" s="7"/>
    </row>
    <row r="790" spans="1:5" ht="12.5">
      <c r="A790" s="5"/>
      <c r="B790" s="21"/>
      <c r="C790" s="7"/>
      <c r="D790" s="7"/>
      <c r="E790" s="7"/>
    </row>
    <row r="791" spans="1:5" ht="12.5">
      <c r="A791" s="5"/>
      <c r="B791" s="21"/>
      <c r="C791" s="7"/>
      <c r="D791" s="7"/>
      <c r="E791" s="7"/>
    </row>
    <row r="792" spans="1:5" ht="12.5">
      <c r="A792" s="5"/>
      <c r="B792" s="21"/>
      <c r="C792" s="7"/>
      <c r="D792" s="7"/>
      <c r="E792" s="7"/>
    </row>
    <row r="793" spans="1:5" ht="12.5">
      <c r="A793" s="5"/>
      <c r="B793" s="21"/>
      <c r="C793" s="7"/>
      <c r="D793" s="7"/>
      <c r="E793" s="7"/>
    </row>
    <row r="794" spans="1:5" ht="12.5">
      <c r="A794" s="5"/>
      <c r="B794" s="21"/>
      <c r="C794" s="7"/>
      <c r="D794" s="7"/>
      <c r="E794" s="7"/>
    </row>
    <row r="795" spans="1:5" ht="12.5">
      <c r="A795" s="5"/>
      <c r="B795" s="21"/>
      <c r="C795" s="7"/>
      <c r="D795" s="7"/>
      <c r="E795" s="7"/>
    </row>
    <row r="796" spans="1:5" ht="12.5">
      <c r="A796" s="5"/>
      <c r="B796" s="21"/>
      <c r="C796" s="7"/>
      <c r="D796" s="7"/>
      <c r="E796" s="7"/>
    </row>
    <row r="797" spans="1:5" ht="12.5">
      <c r="A797" s="5"/>
      <c r="B797" s="21"/>
      <c r="C797" s="7"/>
      <c r="D797" s="7"/>
      <c r="E797" s="7"/>
    </row>
    <row r="798" spans="1:5" ht="12.5">
      <c r="A798" s="5"/>
      <c r="B798" s="21"/>
      <c r="C798" s="7"/>
      <c r="D798" s="7"/>
      <c r="E798" s="7"/>
    </row>
    <row r="799" spans="1:5" ht="12.5">
      <c r="A799" s="5"/>
      <c r="B799" s="21"/>
      <c r="C799" s="7"/>
      <c r="D799" s="7"/>
      <c r="E799" s="7"/>
    </row>
    <row r="800" spans="1:5" ht="12.5">
      <c r="A800" s="5"/>
      <c r="B800" s="21"/>
      <c r="C800" s="7"/>
      <c r="D800" s="7"/>
      <c r="E800" s="7"/>
    </row>
    <row r="801" spans="1:5" ht="12.5">
      <c r="A801" s="5"/>
      <c r="B801" s="21"/>
      <c r="C801" s="7"/>
      <c r="D801" s="7"/>
      <c r="E801" s="7"/>
    </row>
    <row r="802" spans="1:5" ht="12.5">
      <c r="A802" s="5"/>
      <c r="B802" s="21"/>
      <c r="C802" s="7"/>
      <c r="D802" s="7"/>
      <c r="E802" s="7"/>
    </row>
    <row r="803" spans="1:5" ht="12.5">
      <c r="A803" s="5"/>
      <c r="B803" s="21"/>
      <c r="C803" s="7"/>
      <c r="D803" s="7"/>
      <c r="E803" s="7"/>
    </row>
    <row r="804" spans="1:5" ht="12.5">
      <c r="A804" s="5"/>
      <c r="B804" s="21"/>
      <c r="C804" s="7"/>
      <c r="D804" s="7"/>
      <c r="E804" s="7"/>
    </row>
    <row r="805" spans="1:5" ht="12.5">
      <c r="A805" s="5"/>
      <c r="B805" s="21"/>
      <c r="C805" s="7"/>
      <c r="D805" s="7"/>
      <c r="E805" s="7"/>
    </row>
    <row r="806" spans="1:5" ht="12.5">
      <c r="A806" s="5"/>
      <c r="B806" s="21"/>
      <c r="C806" s="7"/>
      <c r="D806" s="7"/>
      <c r="E806" s="7"/>
    </row>
    <row r="807" spans="1:5" ht="12.5">
      <c r="A807" s="5"/>
      <c r="B807" s="21"/>
      <c r="C807" s="7"/>
      <c r="D807" s="7"/>
      <c r="E807" s="7"/>
    </row>
    <row r="808" spans="1:5" ht="12.5">
      <c r="A808" s="5"/>
      <c r="B808" s="21"/>
      <c r="C808" s="7"/>
      <c r="D808" s="7"/>
      <c r="E808" s="7"/>
    </row>
    <row r="809" spans="1:5" ht="12.5">
      <c r="A809" s="5"/>
      <c r="B809" s="21"/>
      <c r="C809" s="7"/>
      <c r="D809" s="7"/>
      <c r="E809" s="7"/>
    </row>
    <row r="810" spans="1:5" ht="12.5">
      <c r="A810" s="5"/>
      <c r="B810" s="21"/>
      <c r="C810" s="7"/>
      <c r="D810" s="7"/>
      <c r="E810" s="7"/>
    </row>
    <row r="811" spans="1:5" ht="12.5">
      <c r="A811" s="5"/>
      <c r="B811" s="21"/>
      <c r="C811" s="7"/>
      <c r="D811" s="7"/>
      <c r="E811" s="7"/>
    </row>
    <row r="812" spans="1:5" ht="12.5">
      <c r="A812" s="5"/>
      <c r="B812" s="21"/>
      <c r="C812" s="7"/>
      <c r="D812" s="7"/>
      <c r="E812" s="7"/>
    </row>
    <row r="813" spans="1:5" ht="12.5">
      <c r="A813" s="5"/>
      <c r="B813" s="21"/>
      <c r="C813" s="7"/>
      <c r="D813" s="7"/>
      <c r="E813" s="7"/>
    </row>
    <row r="814" spans="1:5" ht="12.5">
      <c r="A814" s="5"/>
      <c r="B814" s="21"/>
      <c r="C814" s="7"/>
      <c r="D814" s="7"/>
      <c r="E814" s="7"/>
    </row>
    <row r="815" spans="1:5" ht="12.5">
      <c r="A815" s="5"/>
      <c r="B815" s="21"/>
      <c r="C815" s="7"/>
      <c r="D815" s="7"/>
      <c r="E815" s="7"/>
    </row>
    <row r="816" spans="1:5" ht="12.5">
      <c r="A816" s="5"/>
      <c r="B816" s="21"/>
      <c r="C816" s="7"/>
      <c r="D816" s="7"/>
      <c r="E816" s="7"/>
    </row>
    <row r="817" spans="1:5" ht="12.5">
      <c r="A817" s="5"/>
      <c r="B817" s="21"/>
      <c r="C817" s="7"/>
      <c r="D817" s="7"/>
      <c r="E817" s="7"/>
    </row>
    <row r="818" spans="1:5" ht="12.5">
      <c r="A818" s="5"/>
      <c r="B818" s="21"/>
      <c r="C818" s="7"/>
      <c r="D818" s="7"/>
      <c r="E818" s="7"/>
    </row>
    <row r="819" spans="1:5" ht="12.5">
      <c r="A819" s="5"/>
      <c r="B819" s="21"/>
      <c r="C819" s="7"/>
      <c r="D819" s="7"/>
      <c r="E819" s="7"/>
    </row>
    <row r="820" spans="1:5" ht="12.5">
      <c r="A820" s="5"/>
      <c r="B820" s="21"/>
      <c r="C820" s="7"/>
      <c r="D820" s="7"/>
      <c r="E820" s="7"/>
    </row>
    <row r="821" spans="1:5" ht="12.5">
      <c r="A821" s="5"/>
      <c r="B821" s="21"/>
      <c r="C821" s="7"/>
      <c r="D821" s="7"/>
      <c r="E821" s="7"/>
    </row>
    <row r="822" spans="1:5" ht="12.5">
      <c r="A822" s="5"/>
      <c r="B822" s="21"/>
      <c r="C822" s="7"/>
      <c r="D822" s="7"/>
      <c r="E822" s="7"/>
    </row>
    <row r="823" spans="1:5" ht="12.5">
      <c r="A823" s="5"/>
      <c r="B823" s="21"/>
      <c r="C823" s="7"/>
      <c r="D823" s="7"/>
      <c r="E823" s="7"/>
    </row>
    <row r="824" spans="1:5" ht="12.5">
      <c r="A824" s="5"/>
      <c r="B824" s="21"/>
      <c r="C824" s="7"/>
      <c r="D824" s="7"/>
      <c r="E824" s="7"/>
    </row>
    <row r="825" spans="1:5" ht="12.5">
      <c r="A825" s="5"/>
      <c r="B825" s="21"/>
      <c r="C825" s="7"/>
      <c r="D825" s="7"/>
      <c r="E825" s="7"/>
    </row>
    <row r="826" spans="1:5" ht="12.5">
      <c r="A826" s="5"/>
      <c r="B826" s="21"/>
      <c r="C826" s="7"/>
      <c r="D826" s="7"/>
      <c r="E826" s="7"/>
    </row>
    <row r="827" spans="1:5" ht="12.5">
      <c r="A827" s="5"/>
      <c r="B827" s="21"/>
      <c r="C827" s="7"/>
      <c r="D827" s="7"/>
      <c r="E827" s="7"/>
    </row>
    <row r="828" spans="1:5" ht="12.5">
      <c r="A828" s="5"/>
      <c r="B828" s="21"/>
      <c r="C828" s="7"/>
      <c r="D828" s="7"/>
      <c r="E828" s="7"/>
    </row>
    <row r="829" spans="1:5" ht="12.5">
      <c r="A829" s="5"/>
      <c r="B829" s="21"/>
      <c r="C829" s="7"/>
      <c r="D829" s="7"/>
      <c r="E829" s="7"/>
    </row>
    <row r="830" spans="1:5" ht="12.5">
      <c r="A830" s="5"/>
      <c r="B830" s="21"/>
      <c r="C830" s="7"/>
      <c r="D830" s="7"/>
      <c r="E830" s="7"/>
    </row>
    <row r="831" spans="1:5" ht="12.5">
      <c r="A831" s="5"/>
      <c r="B831" s="21"/>
      <c r="C831" s="7"/>
      <c r="D831" s="7"/>
      <c r="E831" s="7"/>
    </row>
    <row r="832" spans="1:5" ht="12.5">
      <c r="A832" s="5"/>
      <c r="B832" s="21"/>
      <c r="C832" s="7"/>
      <c r="D832" s="7"/>
      <c r="E832" s="7"/>
    </row>
    <row r="833" spans="1:5" ht="12.5">
      <c r="A833" s="5"/>
      <c r="B833" s="21"/>
      <c r="C833" s="7"/>
      <c r="D833" s="7"/>
      <c r="E833" s="7"/>
    </row>
    <row r="834" spans="1:5" ht="12.5">
      <c r="A834" s="5"/>
      <c r="B834" s="21"/>
      <c r="C834" s="7"/>
      <c r="D834" s="7"/>
      <c r="E834" s="7"/>
    </row>
    <row r="835" spans="1:5" ht="12.5">
      <c r="A835" s="5"/>
      <c r="B835" s="21"/>
      <c r="C835" s="7"/>
      <c r="D835" s="7"/>
      <c r="E835" s="7"/>
    </row>
    <row r="836" spans="1:5" ht="12.5">
      <c r="A836" s="5"/>
      <c r="B836" s="21"/>
      <c r="C836" s="7"/>
      <c r="D836" s="7"/>
      <c r="E836" s="7"/>
    </row>
    <row r="837" spans="1:5" ht="12.5">
      <c r="A837" s="5"/>
      <c r="B837" s="21"/>
      <c r="C837" s="7"/>
      <c r="D837" s="7"/>
      <c r="E837" s="7"/>
    </row>
    <row r="838" spans="1:5" ht="12.5">
      <c r="A838" s="5"/>
      <c r="B838" s="21"/>
      <c r="C838" s="7"/>
      <c r="D838" s="7"/>
      <c r="E838" s="7"/>
    </row>
    <row r="839" spans="1:5" ht="12.5">
      <c r="A839" s="5"/>
      <c r="B839" s="21"/>
      <c r="C839" s="7"/>
      <c r="D839" s="7"/>
      <c r="E839" s="7"/>
    </row>
    <row r="840" spans="1:5" ht="12.5">
      <c r="A840" s="5"/>
      <c r="B840" s="21"/>
      <c r="C840" s="7"/>
      <c r="D840" s="7"/>
      <c r="E840" s="7"/>
    </row>
    <row r="841" spans="1:5" ht="12.5">
      <c r="A841" s="5"/>
      <c r="B841" s="21"/>
      <c r="C841" s="7"/>
      <c r="D841" s="7"/>
      <c r="E841" s="7"/>
    </row>
    <row r="842" spans="1:5" ht="12.5">
      <c r="A842" s="5"/>
      <c r="B842" s="21"/>
      <c r="C842" s="7"/>
      <c r="D842" s="7"/>
      <c r="E842" s="7"/>
    </row>
    <row r="843" spans="1:5" ht="12.5">
      <c r="A843" s="5"/>
      <c r="B843" s="21"/>
      <c r="C843" s="7"/>
      <c r="D843" s="7"/>
      <c r="E843" s="7"/>
    </row>
    <row r="844" spans="1:5" ht="12.5">
      <c r="A844" s="5"/>
      <c r="B844" s="21"/>
      <c r="C844" s="7"/>
      <c r="D844" s="7"/>
      <c r="E844" s="7"/>
    </row>
    <row r="845" spans="1:5" ht="12.5">
      <c r="A845" s="5"/>
      <c r="B845" s="21"/>
      <c r="C845" s="7"/>
      <c r="D845" s="7"/>
      <c r="E845" s="7"/>
    </row>
    <row r="846" spans="1:5" ht="12.5">
      <c r="A846" s="5"/>
      <c r="B846" s="21"/>
      <c r="C846" s="7"/>
      <c r="D846" s="7"/>
      <c r="E846" s="7"/>
    </row>
    <row r="847" spans="1:5" ht="12.5">
      <c r="A847" s="5"/>
      <c r="B847" s="21"/>
      <c r="C847" s="7"/>
      <c r="D847" s="7"/>
      <c r="E847" s="7"/>
    </row>
    <row r="848" spans="1:5" ht="12.5">
      <c r="A848" s="5"/>
      <c r="B848" s="21"/>
      <c r="C848" s="7"/>
      <c r="D848" s="7"/>
      <c r="E848" s="7"/>
    </row>
    <row r="849" spans="1:5" ht="12.5">
      <c r="A849" s="5"/>
      <c r="B849" s="21"/>
      <c r="C849" s="7"/>
      <c r="D849" s="7"/>
      <c r="E849" s="7"/>
    </row>
    <row r="850" spans="1:5" ht="12.5">
      <c r="A850" s="5"/>
      <c r="B850" s="21"/>
      <c r="C850" s="7"/>
      <c r="D850" s="7"/>
      <c r="E850" s="7"/>
    </row>
    <row r="851" spans="1:5" ht="12.5">
      <c r="A851" s="5"/>
      <c r="B851" s="21"/>
      <c r="C851" s="7"/>
      <c r="D851" s="7"/>
      <c r="E851" s="7"/>
    </row>
    <row r="852" spans="1:5" ht="12.5">
      <c r="A852" s="5"/>
      <c r="B852" s="21"/>
      <c r="C852" s="7"/>
      <c r="D852" s="7"/>
      <c r="E852" s="7"/>
    </row>
    <row r="853" spans="1:5" ht="12.5">
      <c r="A853" s="5"/>
      <c r="B853" s="21"/>
      <c r="C853" s="7"/>
      <c r="D853" s="7"/>
      <c r="E853" s="7"/>
    </row>
    <row r="854" spans="1:5" ht="12.5">
      <c r="A854" s="5"/>
      <c r="B854" s="21"/>
      <c r="C854" s="7"/>
      <c r="D854" s="7"/>
      <c r="E854" s="7"/>
    </row>
    <row r="855" spans="1:5" ht="12.5">
      <c r="A855" s="5"/>
      <c r="B855" s="21"/>
      <c r="C855" s="7"/>
      <c r="D855" s="7"/>
      <c r="E855" s="7"/>
    </row>
    <row r="856" spans="1:5" ht="12.5">
      <c r="A856" s="5"/>
      <c r="B856" s="21"/>
      <c r="C856" s="7"/>
      <c r="D856" s="7"/>
      <c r="E856" s="7"/>
    </row>
    <row r="857" spans="1:5" ht="12.5">
      <c r="A857" s="5"/>
      <c r="B857" s="21"/>
      <c r="C857" s="7"/>
      <c r="D857" s="7"/>
      <c r="E857" s="7"/>
    </row>
    <row r="858" spans="1:5" ht="12.5">
      <c r="A858" s="5"/>
      <c r="B858" s="21"/>
      <c r="C858" s="7"/>
      <c r="D858" s="7"/>
      <c r="E858" s="7"/>
    </row>
    <row r="859" spans="1:5" ht="12.5">
      <c r="A859" s="5"/>
      <c r="B859" s="21"/>
      <c r="C859" s="7"/>
      <c r="D859" s="7"/>
      <c r="E859" s="7"/>
    </row>
    <row r="860" spans="1:5" ht="12.5">
      <c r="A860" s="5"/>
      <c r="B860" s="21"/>
      <c r="C860" s="7"/>
      <c r="D860" s="7"/>
      <c r="E860" s="7"/>
    </row>
    <row r="861" spans="1:5" ht="12.5">
      <c r="A861" s="5"/>
      <c r="B861" s="21"/>
      <c r="C861" s="7"/>
      <c r="D861" s="7"/>
      <c r="E861" s="7"/>
    </row>
    <row r="862" spans="1:5" ht="12.5">
      <c r="A862" s="5"/>
      <c r="B862" s="21"/>
      <c r="C862" s="7"/>
      <c r="D862" s="7"/>
      <c r="E862" s="7"/>
    </row>
    <row r="863" spans="1:5" ht="12.5">
      <c r="A863" s="5"/>
      <c r="B863" s="21"/>
      <c r="C863" s="7"/>
      <c r="D863" s="7"/>
      <c r="E863" s="7"/>
    </row>
    <row r="864" spans="1:5" ht="12.5">
      <c r="A864" s="5"/>
      <c r="B864" s="21"/>
      <c r="C864" s="7"/>
      <c r="D864" s="7"/>
      <c r="E864" s="7"/>
    </row>
    <row r="865" spans="1:5" ht="12.5">
      <c r="A865" s="5"/>
      <c r="B865" s="21"/>
      <c r="C865" s="7"/>
      <c r="D865" s="7"/>
      <c r="E865" s="7"/>
    </row>
    <row r="866" spans="1:5" ht="12.5">
      <c r="A866" s="5"/>
      <c r="B866" s="21"/>
      <c r="C866" s="7"/>
      <c r="D866" s="7"/>
      <c r="E866" s="7"/>
    </row>
    <row r="867" spans="1:5" ht="12.5">
      <c r="A867" s="5"/>
      <c r="B867" s="21"/>
      <c r="C867" s="7"/>
      <c r="D867" s="7"/>
      <c r="E867" s="7"/>
    </row>
    <row r="868" spans="1:5" ht="12.5">
      <c r="A868" s="5"/>
      <c r="B868" s="21"/>
      <c r="C868" s="7"/>
      <c r="D868" s="7"/>
      <c r="E868" s="7"/>
    </row>
    <row r="869" spans="1:5" ht="12.5">
      <c r="A869" s="5"/>
      <c r="B869" s="21"/>
      <c r="C869" s="7"/>
      <c r="D869" s="7"/>
      <c r="E869" s="7"/>
    </row>
    <row r="870" spans="1:5" ht="12.5">
      <c r="A870" s="5"/>
      <c r="B870" s="21"/>
      <c r="C870" s="7"/>
      <c r="D870" s="7"/>
      <c r="E870" s="7"/>
    </row>
    <row r="871" spans="1:5" ht="12.5">
      <c r="A871" s="5"/>
      <c r="B871" s="21"/>
      <c r="C871" s="7"/>
      <c r="D871" s="7"/>
      <c r="E871" s="7"/>
    </row>
    <row r="872" spans="1:5" ht="12.5">
      <c r="A872" s="5"/>
      <c r="B872" s="21"/>
      <c r="C872" s="7"/>
      <c r="D872" s="7"/>
      <c r="E872" s="7"/>
    </row>
    <row r="873" spans="1:5" ht="12.5">
      <c r="A873" s="5"/>
      <c r="B873" s="21"/>
      <c r="C873" s="7"/>
      <c r="D873" s="7"/>
      <c r="E873" s="7"/>
    </row>
    <row r="874" spans="1:5" ht="12.5">
      <c r="A874" s="5"/>
      <c r="B874" s="21"/>
      <c r="C874" s="7"/>
      <c r="D874" s="7"/>
      <c r="E874" s="7"/>
    </row>
    <row r="875" spans="1:5" ht="12.5">
      <c r="A875" s="5"/>
      <c r="B875" s="21"/>
      <c r="C875" s="7"/>
      <c r="D875" s="7"/>
      <c r="E875" s="7"/>
    </row>
    <row r="876" spans="1:5" ht="12.5">
      <c r="A876" s="5"/>
      <c r="B876" s="21"/>
      <c r="C876" s="7"/>
      <c r="D876" s="7"/>
      <c r="E876" s="7"/>
    </row>
    <row r="877" spans="1:5" ht="12.5">
      <c r="A877" s="5"/>
      <c r="B877" s="21"/>
      <c r="C877" s="7"/>
      <c r="D877" s="7"/>
      <c r="E877" s="7"/>
    </row>
    <row r="878" spans="1:5" ht="12.5">
      <c r="A878" s="5"/>
      <c r="B878" s="21"/>
      <c r="C878" s="7"/>
      <c r="D878" s="7"/>
      <c r="E878" s="7"/>
    </row>
    <row r="879" spans="1:5" ht="12.5">
      <c r="A879" s="5"/>
      <c r="B879" s="21"/>
      <c r="C879" s="7"/>
      <c r="D879" s="7"/>
      <c r="E879" s="7"/>
    </row>
    <row r="880" spans="1:5" ht="12.5">
      <c r="A880" s="5"/>
      <c r="B880" s="21"/>
      <c r="C880" s="7"/>
      <c r="D880" s="7"/>
      <c r="E880" s="7"/>
    </row>
    <row r="881" spans="1:5" ht="12.5">
      <c r="A881" s="5"/>
      <c r="B881" s="21"/>
      <c r="C881" s="7"/>
      <c r="D881" s="7"/>
      <c r="E881" s="7"/>
    </row>
    <row r="882" spans="1:5" ht="12.5">
      <c r="A882" s="5"/>
      <c r="B882" s="21"/>
      <c r="C882" s="7"/>
      <c r="D882" s="7"/>
      <c r="E882" s="7"/>
    </row>
    <row r="883" spans="1:5" ht="12.5">
      <c r="A883" s="5"/>
      <c r="B883" s="21"/>
      <c r="C883" s="7"/>
      <c r="D883" s="7"/>
      <c r="E883" s="7"/>
    </row>
    <row r="884" spans="1:5" ht="12.5">
      <c r="A884" s="5"/>
      <c r="B884" s="21"/>
      <c r="C884" s="7"/>
      <c r="D884" s="7"/>
      <c r="E884" s="7"/>
    </row>
    <row r="885" spans="1:5" ht="12.5">
      <c r="A885" s="5"/>
      <c r="B885" s="21"/>
      <c r="C885" s="7"/>
      <c r="D885" s="7"/>
      <c r="E885" s="7"/>
    </row>
    <row r="886" spans="1:5" ht="12.5">
      <c r="A886" s="5"/>
      <c r="B886" s="21"/>
      <c r="C886" s="7"/>
      <c r="D886" s="7"/>
      <c r="E886" s="7"/>
    </row>
    <row r="887" spans="1:5" ht="12.5">
      <c r="A887" s="5"/>
      <c r="B887" s="21"/>
      <c r="C887" s="7"/>
      <c r="D887" s="7"/>
      <c r="E887" s="7"/>
    </row>
    <row r="888" spans="1:5" ht="12.5">
      <c r="A888" s="5"/>
      <c r="B888" s="21"/>
      <c r="C888" s="7"/>
      <c r="D888" s="7"/>
      <c r="E888" s="7"/>
    </row>
    <row r="889" spans="1:5" ht="12.5">
      <c r="A889" s="5"/>
      <c r="B889" s="21"/>
      <c r="C889" s="7"/>
      <c r="D889" s="7"/>
      <c r="E889" s="7"/>
    </row>
    <row r="890" spans="1:5" ht="12.5">
      <c r="A890" s="5"/>
      <c r="B890" s="21"/>
      <c r="C890" s="7"/>
      <c r="D890" s="7"/>
      <c r="E890" s="7"/>
    </row>
    <row r="891" spans="1:5" ht="12.5">
      <c r="A891" s="5"/>
      <c r="B891" s="21"/>
      <c r="C891" s="7"/>
      <c r="D891" s="7"/>
      <c r="E891" s="7"/>
    </row>
    <row r="892" spans="1:5" ht="12.5">
      <c r="A892" s="5"/>
      <c r="B892" s="21"/>
      <c r="C892" s="7"/>
      <c r="D892" s="7"/>
      <c r="E892" s="7"/>
    </row>
    <row r="893" spans="1:5" ht="12.5">
      <c r="A893" s="5"/>
      <c r="B893" s="21"/>
      <c r="C893" s="7"/>
      <c r="D893" s="7"/>
      <c r="E893" s="7"/>
    </row>
    <row r="894" spans="1:5" ht="12.5">
      <c r="A894" s="5"/>
      <c r="B894" s="21"/>
      <c r="C894" s="7"/>
      <c r="D894" s="7"/>
      <c r="E894" s="7"/>
    </row>
    <row r="895" spans="1:5" ht="12.5">
      <c r="A895" s="5"/>
      <c r="B895" s="21"/>
      <c r="C895" s="7"/>
      <c r="D895" s="7"/>
      <c r="E895" s="7"/>
    </row>
    <row r="896" spans="1:5" ht="12.5">
      <c r="A896" s="5"/>
      <c r="B896" s="21"/>
      <c r="C896" s="7"/>
      <c r="D896" s="7"/>
      <c r="E896" s="7"/>
    </row>
    <row r="897" spans="1:5" ht="12.5">
      <c r="A897" s="5"/>
      <c r="B897" s="21"/>
      <c r="C897" s="7"/>
      <c r="D897" s="7"/>
      <c r="E897" s="7"/>
    </row>
    <row r="898" spans="1:5" ht="12.5">
      <c r="A898" s="5"/>
      <c r="B898" s="21"/>
      <c r="C898" s="7"/>
      <c r="D898" s="7"/>
      <c r="E898" s="7"/>
    </row>
    <row r="899" spans="1:5" ht="12.5">
      <c r="A899" s="5"/>
      <c r="B899" s="21"/>
      <c r="C899" s="7"/>
      <c r="D899" s="7"/>
      <c r="E899" s="7"/>
    </row>
    <row r="900" spans="1:5" ht="12.5">
      <c r="A900" s="5"/>
      <c r="B900" s="21"/>
      <c r="C900" s="7"/>
      <c r="D900" s="7"/>
      <c r="E900" s="7"/>
    </row>
    <row r="901" spans="1:5" ht="12.5">
      <c r="A901" s="5"/>
      <c r="B901" s="21"/>
      <c r="C901" s="7"/>
      <c r="D901" s="7"/>
      <c r="E901" s="7"/>
    </row>
    <row r="902" spans="1:5" ht="12.5">
      <c r="A902" s="5"/>
      <c r="B902" s="21"/>
      <c r="C902" s="7"/>
      <c r="D902" s="7"/>
      <c r="E902" s="7"/>
    </row>
    <row r="903" spans="1:5" ht="12.5">
      <c r="A903" s="5"/>
      <c r="B903" s="21"/>
      <c r="C903" s="7"/>
      <c r="D903" s="7"/>
      <c r="E903" s="7"/>
    </row>
    <row r="904" spans="1:5" ht="12.5">
      <c r="A904" s="5"/>
      <c r="B904" s="21"/>
      <c r="C904" s="7"/>
      <c r="D904" s="7"/>
      <c r="E904" s="7"/>
    </row>
    <row r="905" spans="1:5" ht="12.5">
      <c r="A905" s="5"/>
      <c r="B905" s="21"/>
      <c r="C905" s="7"/>
      <c r="D905" s="7"/>
      <c r="E905" s="7"/>
    </row>
    <row r="906" spans="1:5" ht="12.5">
      <c r="A906" s="5"/>
      <c r="B906" s="21"/>
      <c r="C906" s="7"/>
      <c r="D906" s="7"/>
      <c r="E906" s="7"/>
    </row>
    <row r="907" spans="1:5" ht="12.5">
      <c r="A907" s="5"/>
      <c r="B907" s="21"/>
      <c r="C907" s="7"/>
      <c r="D907" s="7"/>
      <c r="E907" s="7"/>
    </row>
    <row r="908" spans="1:5" ht="12.5">
      <c r="A908" s="5"/>
      <c r="B908" s="21"/>
      <c r="C908" s="7"/>
      <c r="D908" s="7"/>
      <c r="E908" s="7"/>
    </row>
    <row r="909" spans="1:5" ht="12.5">
      <c r="A909" s="5"/>
      <c r="B909" s="21"/>
      <c r="C909" s="7"/>
      <c r="D909" s="7"/>
      <c r="E909" s="7"/>
    </row>
    <row r="910" spans="1:5" ht="12.5">
      <c r="A910" s="5"/>
      <c r="B910" s="21"/>
      <c r="C910" s="7"/>
      <c r="D910" s="7"/>
      <c r="E910" s="7"/>
    </row>
    <row r="911" spans="1:5" ht="12.5">
      <c r="A911" s="5"/>
      <c r="B911" s="21"/>
      <c r="C911" s="7"/>
      <c r="D911" s="7"/>
      <c r="E911" s="7"/>
    </row>
    <row r="912" spans="1:5" ht="12.5">
      <c r="A912" s="5"/>
      <c r="B912" s="21"/>
      <c r="C912" s="7"/>
      <c r="D912" s="7"/>
      <c r="E912" s="7"/>
    </row>
    <row r="913" spans="1:5" ht="12.5">
      <c r="A913" s="5"/>
      <c r="B913" s="21"/>
      <c r="C913" s="7"/>
      <c r="D913" s="7"/>
      <c r="E913" s="7"/>
    </row>
    <row r="914" spans="1:5" ht="12.5">
      <c r="A914" s="5"/>
      <c r="B914" s="21"/>
      <c r="C914" s="7"/>
      <c r="D914" s="7"/>
      <c r="E914" s="7"/>
    </row>
    <row r="915" spans="1:5" ht="12.5">
      <c r="A915" s="5"/>
      <c r="B915" s="21"/>
      <c r="C915" s="7"/>
      <c r="D915" s="7"/>
      <c r="E915" s="7"/>
    </row>
    <row r="916" spans="1:5" ht="12.5">
      <c r="A916" s="5"/>
      <c r="B916" s="21"/>
      <c r="C916" s="7"/>
      <c r="D916" s="7"/>
      <c r="E916" s="7"/>
    </row>
    <row r="917" spans="1:5" ht="12.5">
      <c r="A917" s="5"/>
      <c r="B917" s="21"/>
      <c r="C917" s="7"/>
      <c r="D917" s="7"/>
      <c r="E917" s="7"/>
    </row>
    <row r="918" spans="1:5" ht="12.5">
      <c r="A918" s="5"/>
      <c r="B918" s="21"/>
      <c r="C918" s="7"/>
      <c r="D918" s="7"/>
      <c r="E918" s="7"/>
    </row>
    <row r="919" spans="1:5" ht="12.5">
      <c r="A919" s="5"/>
      <c r="B919" s="21"/>
      <c r="C919" s="7"/>
      <c r="D919" s="7"/>
      <c r="E919" s="7"/>
    </row>
    <row r="920" spans="1:5" ht="12.5">
      <c r="A920" s="5"/>
      <c r="B920" s="21"/>
      <c r="C920" s="7"/>
      <c r="D920" s="7"/>
      <c r="E920" s="7"/>
    </row>
    <row r="921" spans="1:5" ht="12.5">
      <c r="A921" s="5"/>
      <c r="B921" s="21"/>
      <c r="C921" s="7"/>
      <c r="D921" s="7"/>
      <c r="E921" s="7"/>
    </row>
    <row r="922" spans="1:5" ht="12.5">
      <c r="A922" s="5"/>
      <c r="B922" s="21"/>
      <c r="C922" s="7"/>
      <c r="D922" s="7"/>
      <c r="E922" s="7"/>
    </row>
    <row r="923" spans="1:5" ht="12.5">
      <c r="A923" s="5"/>
      <c r="B923" s="21"/>
      <c r="C923" s="7"/>
      <c r="D923" s="7"/>
      <c r="E923" s="7"/>
    </row>
    <row r="924" spans="1:5" ht="12.5">
      <c r="A924" s="5"/>
      <c r="B924" s="21"/>
      <c r="C924" s="7"/>
      <c r="D924" s="7"/>
      <c r="E924" s="7"/>
    </row>
    <row r="925" spans="1:5" ht="12.5">
      <c r="A925" s="5"/>
      <c r="B925" s="21"/>
      <c r="C925" s="7"/>
      <c r="D925" s="7"/>
      <c r="E925" s="7"/>
    </row>
    <row r="926" spans="1:5" ht="12.5">
      <c r="A926" s="5"/>
      <c r="B926" s="21"/>
      <c r="C926" s="7"/>
      <c r="D926" s="7"/>
      <c r="E926" s="7"/>
    </row>
    <row r="927" spans="1:5" ht="12.5">
      <c r="A927" s="5"/>
      <c r="B927" s="21"/>
      <c r="C927" s="7"/>
      <c r="D927" s="7"/>
      <c r="E927" s="7"/>
    </row>
    <row r="928" spans="1:5" ht="12.5">
      <c r="A928" s="5"/>
      <c r="B928" s="21"/>
      <c r="C928" s="7"/>
      <c r="D928" s="7"/>
      <c r="E928" s="7"/>
    </row>
    <row r="929" spans="1:5" ht="12.5">
      <c r="A929" s="5"/>
      <c r="B929" s="21"/>
      <c r="C929" s="7"/>
      <c r="D929" s="7"/>
      <c r="E929" s="7"/>
    </row>
    <row r="930" spans="1:5" ht="12.5">
      <c r="A930" s="5"/>
      <c r="B930" s="21"/>
      <c r="C930" s="7"/>
      <c r="D930" s="7"/>
      <c r="E930" s="7"/>
    </row>
    <row r="931" spans="1:5" ht="12.5">
      <c r="A931" s="5"/>
      <c r="B931" s="21"/>
      <c r="C931" s="7"/>
      <c r="D931" s="7"/>
      <c r="E931" s="7"/>
    </row>
    <row r="932" spans="1:5" ht="12.5">
      <c r="A932" s="5"/>
      <c r="B932" s="21"/>
      <c r="C932" s="7"/>
      <c r="D932" s="7"/>
      <c r="E932" s="7"/>
    </row>
    <row r="933" spans="1:5" ht="12.5">
      <c r="A933" s="5"/>
      <c r="B933" s="21"/>
      <c r="C933" s="7"/>
      <c r="D933" s="7"/>
      <c r="E933" s="7"/>
    </row>
    <row r="934" spans="1:5" ht="12.5">
      <c r="A934" s="5"/>
      <c r="B934" s="21"/>
      <c r="C934" s="7"/>
      <c r="D934" s="7"/>
      <c r="E934" s="7"/>
    </row>
    <row r="935" spans="1:5" ht="12.5">
      <c r="A935" s="5"/>
      <c r="B935" s="21"/>
      <c r="C935" s="7"/>
      <c r="D935" s="7"/>
      <c r="E935" s="7"/>
    </row>
    <row r="936" spans="1:5" ht="12.5">
      <c r="A936" s="5"/>
      <c r="B936" s="21"/>
      <c r="C936" s="7"/>
      <c r="D936" s="7"/>
      <c r="E936" s="7"/>
    </row>
    <row r="937" spans="1:5" ht="12.5">
      <c r="A937" s="5"/>
      <c r="B937" s="21"/>
      <c r="C937" s="7"/>
      <c r="D937" s="7"/>
      <c r="E937" s="7"/>
    </row>
    <row r="938" spans="1:5" ht="12.5">
      <c r="A938" s="5"/>
      <c r="B938" s="21"/>
      <c r="C938" s="7"/>
      <c r="D938" s="7"/>
      <c r="E938" s="7"/>
    </row>
    <row r="939" spans="1:5" ht="12.5">
      <c r="A939" s="5"/>
      <c r="B939" s="21"/>
      <c r="C939" s="7"/>
      <c r="D939" s="7"/>
      <c r="E939" s="7"/>
    </row>
    <row r="940" spans="1:5" ht="12.5">
      <c r="A940" s="5"/>
      <c r="B940" s="21"/>
      <c r="C940" s="7"/>
      <c r="D940" s="7"/>
      <c r="E940" s="7"/>
    </row>
    <row r="941" spans="1:5" ht="12.5">
      <c r="A941" s="5"/>
      <c r="B941" s="21"/>
      <c r="C941" s="7"/>
      <c r="D941" s="7"/>
      <c r="E941" s="7"/>
    </row>
    <row r="942" spans="1:5" ht="12.5">
      <c r="A942" s="5"/>
      <c r="B942" s="21"/>
      <c r="C942" s="7"/>
      <c r="D942" s="7"/>
      <c r="E942" s="7"/>
    </row>
    <row r="943" spans="1:5" ht="12.5">
      <c r="A943" s="5"/>
      <c r="B943" s="21"/>
      <c r="C943" s="7"/>
      <c r="D943" s="7"/>
      <c r="E943" s="7"/>
    </row>
    <row r="944" spans="1:5" ht="12.5">
      <c r="A944" s="5"/>
      <c r="B944" s="21"/>
      <c r="C944" s="7"/>
      <c r="D944" s="7"/>
      <c r="E944" s="7"/>
    </row>
    <row r="945" spans="1:5" ht="12.5">
      <c r="A945" s="5"/>
      <c r="B945" s="21"/>
      <c r="C945" s="7"/>
      <c r="D945" s="7"/>
      <c r="E945" s="7"/>
    </row>
    <row r="946" spans="1:5" ht="12.5">
      <c r="A946" s="5"/>
      <c r="B946" s="21"/>
      <c r="C946" s="7"/>
      <c r="D946" s="7"/>
      <c r="E946" s="7"/>
    </row>
    <row r="947" spans="1:5" ht="12.5">
      <c r="A947" s="5"/>
      <c r="B947" s="21"/>
      <c r="C947" s="7"/>
      <c r="D947" s="7"/>
      <c r="E947" s="7"/>
    </row>
    <row r="948" spans="1:5" ht="12.5">
      <c r="A948" s="5"/>
      <c r="B948" s="21"/>
      <c r="C948" s="7"/>
      <c r="D948" s="7"/>
      <c r="E948" s="7"/>
    </row>
    <row r="949" spans="1:5" ht="12.5">
      <c r="A949" s="5"/>
      <c r="B949" s="21"/>
      <c r="C949" s="7"/>
      <c r="D949" s="7"/>
      <c r="E949" s="7"/>
    </row>
    <row r="950" spans="1:5" ht="12.5">
      <c r="A950" s="5"/>
      <c r="B950" s="21"/>
      <c r="C950" s="7"/>
      <c r="D950" s="7"/>
      <c r="E950" s="7"/>
    </row>
    <row r="951" spans="1:5" ht="12.5">
      <c r="A951" s="5"/>
      <c r="B951" s="21"/>
      <c r="C951" s="7"/>
      <c r="D951" s="7"/>
      <c r="E951" s="7"/>
    </row>
    <row r="952" spans="1:5" ht="12.5">
      <c r="A952" s="5"/>
      <c r="B952" s="21"/>
      <c r="C952" s="7"/>
      <c r="D952" s="7"/>
      <c r="E952" s="7"/>
    </row>
    <row r="953" spans="1:5" ht="12.5">
      <c r="A953" s="5"/>
      <c r="B953" s="21"/>
      <c r="C953" s="7"/>
      <c r="D953" s="7"/>
      <c r="E953" s="7"/>
    </row>
    <row r="954" spans="1:5" ht="12.5">
      <c r="A954" s="5"/>
      <c r="B954" s="21"/>
      <c r="C954" s="7"/>
      <c r="D954" s="7"/>
      <c r="E954" s="7"/>
    </row>
    <row r="955" spans="1:5" ht="12.5">
      <c r="A955" s="5"/>
      <c r="B955" s="21"/>
      <c r="C955" s="7"/>
      <c r="D955" s="7"/>
      <c r="E955" s="7"/>
    </row>
    <row r="956" spans="1:5" ht="12.5">
      <c r="A956" s="5"/>
      <c r="B956" s="21"/>
      <c r="C956" s="7"/>
      <c r="D956" s="7"/>
      <c r="E956" s="7"/>
    </row>
    <row r="957" spans="1:5" ht="12.5">
      <c r="A957" s="5"/>
      <c r="B957" s="21"/>
      <c r="C957" s="7"/>
      <c r="D957" s="7"/>
      <c r="E957" s="7"/>
    </row>
    <row r="958" spans="1:5" ht="12.5">
      <c r="A958" s="5"/>
      <c r="B958" s="21"/>
      <c r="C958" s="7"/>
      <c r="D958" s="7"/>
      <c r="E958" s="7"/>
    </row>
    <row r="959" spans="1:5" ht="12.5">
      <c r="A959" s="5"/>
      <c r="B959" s="21"/>
      <c r="C959" s="7"/>
      <c r="D959" s="7"/>
      <c r="E959" s="7"/>
    </row>
    <row r="960" spans="1:5" ht="12.5">
      <c r="A960" s="5"/>
      <c r="B960" s="21"/>
      <c r="C960" s="7"/>
      <c r="D960" s="7"/>
      <c r="E960" s="7"/>
    </row>
    <row r="961" spans="1:5" ht="12.5">
      <c r="A961" s="5"/>
      <c r="B961" s="21"/>
      <c r="C961" s="7"/>
      <c r="D961" s="7"/>
      <c r="E961" s="7"/>
    </row>
    <row r="962" spans="1:5" ht="12.5">
      <c r="A962" s="5"/>
      <c r="B962" s="21"/>
      <c r="C962" s="7"/>
      <c r="D962" s="7"/>
      <c r="E962" s="7"/>
    </row>
    <row r="963" spans="1:5" ht="12.5">
      <c r="A963" s="5"/>
      <c r="B963" s="21"/>
      <c r="C963" s="7"/>
      <c r="D963" s="7"/>
      <c r="E963" s="7"/>
    </row>
    <row r="964" spans="1:5" ht="12.5">
      <c r="A964" s="5"/>
      <c r="B964" s="21"/>
      <c r="C964" s="7"/>
      <c r="D964" s="7"/>
      <c r="E964" s="7"/>
    </row>
    <row r="965" spans="1:5" ht="12.5">
      <c r="A965" s="5"/>
      <c r="B965" s="21"/>
      <c r="C965" s="7"/>
      <c r="D965" s="7"/>
      <c r="E965" s="7"/>
    </row>
    <row r="966" spans="1:5" ht="12.5">
      <c r="A966" s="5"/>
      <c r="B966" s="21"/>
      <c r="C966" s="7"/>
      <c r="D966" s="7"/>
      <c r="E966" s="7"/>
    </row>
    <row r="967" spans="1:5" ht="12.5">
      <c r="A967" s="5"/>
      <c r="B967" s="21"/>
      <c r="C967" s="7"/>
      <c r="D967" s="7"/>
      <c r="E967" s="7"/>
    </row>
    <row r="968" spans="1:5" ht="12.5">
      <c r="A968" s="5"/>
      <c r="B968" s="21"/>
      <c r="C968" s="7"/>
      <c r="D968" s="7"/>
      <c r="E968" s="7"/>
    </row>
    <row r="969" spans="1:5" ht="12.5">
      <c r="A969" s="5"/>
      <c r="B969" s="21"/>
      <c r="C969" s="7"/>
      <c r="D969" s="7"/>
      <c r="E969" s="7"/>
    </row>
    <row r="970" spans="1:5" ht="12.5">
      <c r="A970" s="5"/>
      <c r="B970" s="21"/>
      <c r="C970" s="7"/>
      <c r="D970" s="7"/>
      <c r="E970" s="7"/>
    </row>
    <row r="971" spans="1:5" ht="12.5">
      <c r="A971" s="5"/>
      <c r="B971" s="21"/>
      <c r="C971" s="7"/>
      <c r="D971" s="7"/>
      <c r="E971" s="7"/>
    </row>
    <row r="972" spans="1:5" ht="12.5">
      <c r="A972" s="5"/>
      <c r="B972" s="21"/>
      <c r="C972" s="7"/>
      <c r="D972" s="7"/>
      <c r="E972" s="7"/>
    </row>
    <row r="973" spans="1:5" ht="12.5">
      <c r="A973" s="5"/>
      <c r="B973" s="21"/>
      <c r="C973" s="7"/>
      <c r="D973" s="7"/>
      <c r="E973" s="7"/>
    </row>
    <row r="974" spans="1:5" ht="12.5">
      <c r="A974" s="5"/>
      <c r="B974" s="21"/>
      <c r="C974" s="7"/>
      <c r="D974" s="7"/>
      <c r="E974" s="7"/>
    </row>
    <row r="975" spans="1:5" ht="12.5">
      <c r="A975" s="5"/>
      <c r="B975" s="21"/>
      <c r="C975" s="7"/>
      <c r="D975" s="7"/>
      <c r="E975" s="7"/>
    </row>
    <row r="976" spans="1:5" ht="12.5">
      <c r="A976" s="5"/>
      <c r="B976" s="21"/>
      <c r="C976" s="7"/>
      <c r="D976" s="7"/>
      <c r="E976" s="7"/>
    </row>
    <row r="977" spans="1:5" ht="12.5">
      <c r="A977" s="5"/>
      <c r="B977" s="21"/>
      <c r="C977" s="7"/>
      <c r="D977" s="7"/>
      <c r="E977" s="7"/>
    </row>
    <row r="978" spans="1:5" ht="12.5">
      <c r="A978" s="5"/>
      <c r="B978" s="21"/>
      <c r="C978" s="7"/>
      <c r="D978" s="7"/>
      <c r="E978" s="7"/>
    </row>
    <row r="979" spans="1:5" ht="12.5">
      <c r="A979" s="5"/>
      <c r="B979" s="21"/>
      <c r="C979" s="7"/>
      <c r="D979" s="7"/>
      <c r="E979" s="7"/>
    </row>
    <row r="980" spans="1:5" ht="12.5">
      <c r="A980" s="5"/>
      <c r="B980" s="21"/>
      <c r="C980" s="7"/>
      <c r="D980" s="7"/>
      <c r="E980" s="7"/>
    </row>
    <row r="981" spans="1:5" ht="12.5">
      <c r="A981" s="5"/>
      <c r="B981" s="21"/>
      <c r="C981" s="7"/>
      <c r="D981" s="7"/>
      <c r="E981" s="7"/>
    </row>
    <row r="982" spans="1:5" ht="12.5">
      <c r="A982" s="5"/>
      <c r="B982" s="21"/>
      <c r="C982" s="7"/>
      <c r="D982" s="7"/>
      <c r="E982" s="7"/>
    </row>
    <row r="983" spans="1:5" ht="12.5">
      <c r="A983" s="5"/>
      <c r="B983" s="21"/>
      <c r="C983" s="7"/>
      <c r="D983" s="7"/>
      <c r="E983" s="7"/>
    </row>
    <row r="984" spans="1:5" ht="12.5">
      <c r="A984" s="5"/>
      <c r="B984" s="21"/>
      <c r="C984" s="7"/>
      <c r="D984" s="7"/>
      <c r="E984" s="7"/>
    </row>
    <row r="985" spans="1:5" ht="12.5">
      <c r="A985" s="5"/>
      <c r="B985" s="21"/>
      <c r="C985" s="7"/>
      <c r="D985" s="7"/>
      <c r="E985" s="7"/>
    </row>
    <row r="986" spans="1:5" ht="12.5">
      <c r="A986" s="5"/>
      <c r="B986" s="21"/>
      <c r="C986" s="7"/>
      <c r="D986" s="7"/>
      <c r="E986" s="7"/>
    </row>
    <row r="987" spans="1:5" ht="12.5">
      <c r="A987" s="5"/>
      <c r="B987" s="21"/>
      <c r="C987" s="7"/>
      <c r="D987" s="7"/>
      <c r="E987" s="7"/>
    </row>
    <row r="988" spans="1:5" ht="12.5">
      <c r="A988" s="5"/>
      <c r="B988" s="21"/>
      <c r="C988" s="7"/>
      <c r="D988" s="7"/>
      <c r="E988" s="7"/>
    </row>
    <row r="989" spans="1:5" ht="12.5">
      <c r="A989" s="5"/>
      <c r="B989" s="21"/>
      <c r="C989" s="7"/>
      <c r="D989" s="7"/>
      <c r="E989" s="7"/>
    </row>
    <row r="990" spans="1:5" ht="12.5">
      <c r="A990" s="5"/>
      <c r="B990" s="21"/>
      <c r="C990" s="7"/>
      <c r="D990" s="7"/>
      <c r="E990" s="7"/>
    </row>
    <row r="991" spans="1:5" ht="12.5">
      <c r="A991" s="5"/>
      <c r="B991" s="21"/>
      <c r="C991" s="7"/>
      <c r="D991" s="7"/>
      <c r="E991" s="7"/>
    </row>
    <row r="992" spans="1:5" ht="12.5">
      <c r="A992" s="5"/>
      <c r="B992" s="21"/>
      <c r="C992" s="7"/>
      <c r="D992" s="7"/>
      <c r="E992" s="7"/>
    </row>
    <row r="993" spans="1:5" ht="12.5">
      <c r="A993" s="5"/>
      <c r="B993" s="21"/>
      <c r="C993" s="7"/>
      <c r="D993" s="7"/>
      <c r="E993" s="7"/>
    </row>
    <row r="994" spans="1:5" ht="12.5">
      <c r="A994" s="5"/>
      <c r="B994" s="21"/>
      <c r="C994" s="7"/>
      <c r="D994" s="7"/>
      <c r="E994" s="7"/>
    </row>
    <row r="995" spans="1:5" ht="12.5">
      <c r="A995" s="5"/>
      <c r="B995" s="21"/>
      <c r="C995" s="7"/>
      <c r="D995" s="7"/>
      <c r="E995" s="7"/>
    </row>
    <row r="996" spans="1:5" ht="12.5">
      <c r="A996" s="5"/>
      <c r="B996" s="21"/>
      <c r="C996" s="7"/>
      <c r="D996" s="7"/>
      <c r="E996" s="7"/>
    </row>
    <row r="997" spans="1:5" ht="12.5">
      <c r="A997" s="5"/>
      <c r="B997" s="21"/>
      <c r="C997" s="7"/>
      <c r="D997" s="7"/>
      <c r="E997" s="7"/>
    </row>
    <row r="998" spans="1:5" ht="12.5">
      <c r="A998" s="5"/>
      <c r="B998" s="21"/>
      <c r="C998" s="7"/>
      <c r="D998" s="7"/>
      <c r="E998" s="7"/>
    </row>
    <row r="999" spans="1:5" ht="12.5">
      <c r="A999" s="5"/>
      <c r="B999" s="21"/>
      <c r="C999" s="7"/>
      <c r="D999" s="7"/>
      <c r="E999" s="7"/>
    </row>
    <row r="1000" spans="1:5" ht="12.5">
      <c r="A1000" s="5"/>
      <c r="B1000" s="21"/>
      <c r="C1000" s="7"/>
      <c r="D1000" s="7"/>
      <c r="E1000" s="7"/>
    </row>
    <row r="1001" spans="1:5" ht="12.5">
      <c r="A1001" s="5"/>
      <c r="B1001" s="21"/>
      <c r="C1001" s="7"/>
      <c r="D1001" s="7"/>
      <c r="E1001" s="7"/>
    </row>
    <row r="1002" spans="1:5" ht="12.5">
      <c r="A1002" s="5"/>
      <c r="B1002" s="21"/>
      <c r="C1002" s="7"/>
      <c r="D1002" s="7"/>
      <c r="E1002" s="7"/>
    </row>
    <row r="1003" spans="1:5" ht="12.5">
      <c r="A1003" s="5"/>
      <c r="B1003" s="21"/>
      <c r="C1003" s="7"/>
      <c r="D1003" s="7"/>
      <c r="E1003" s="7"/>
    </row>
    <row r="1004" spans="1:5" ht="12.5">
      <c r="A1004" s="5"/>
      <c r="B1004" s="21"/>
      <c r="C1004" s="7"/>
      <c r="D1004" s="7"/>
      <c r="E1004" s="7"/>
    </row>
    <row r="1005" spans="1:5" ht="12.5">
      <c r="A1005" s="5"/>
      <c r="B1005" s="21"/>
      <c r="C1005" s="7"/>
      <c r="D1005" s="7"/>
      <c r="E1005" s="7"/>
    </row>
    <row r="1006" spans="1:5" ht="12.5">
      <c r="A1006" s="5"/>
      <c r="B1006" s="21"/>
      <c r="C1006" s="7"/>
      <c r="D1006" s="7"/>
      <c r="E1006" s="7"/>
    </row>
    <row r="1007" spans="1:5" ht="12.5">
      <c r="A1007" s="5"/>
      <c r="B1007" s="21"/>
      <c r="C1007" s="7"/>
      <c r="D1007" s="7"/>
      <c r="E1007" s="7"/>
    </row>
    <row r="1008" spans="1:5" ht="12.5">
      <c r="A1008" s="5"/>
      <c r="B1008" s="21"/>
      <c r="C1008" s="7"/>
      <c r="D1008" s="7"/>
      <c r="E1008" s="7"/>
    </row>
    <row r="1009" spans="1:5" ht="12.5">
      <c r="A1009" s="5"/>
      <c r="B1009" s="21"/>
      <c r="C1009" s="7"/>
      <c r="D1009" s="7"/>
      <c r="E1009" s="7"/>
    </row>
    <row r="1010" spans="1:5" ht="12.5">
      <c r="A1010" s="5"/>
      <c r="B1010" s="21"/>
      <c r="C1010" s="7"/>
      <c r="D1010" s="7"/>
      <c r="E1010" s="7"/>
    </row>
    <row r="1011" spans="1:5" ht="12.5">
      <c r="A1011" s="5"/>
      <c r="B1011" s="21"/>
      <c r="C1011" s="7"/>
      <c r="D1011" s="7"/>
      <c r="E1011" s="7"/>
    </row>
    <row r="1012" spans="1:5" ht="12.5">
      <c r="A1012" s="5"/>
      <c r="B1012" s="21"/>
      <c r="C1012" s="7"/>
      <c r="D1012" s="7"/>
      <c r="E1012" s="7"/>
    </row>
    <row r="1013" spans="1:5" ht="12.5">
      <c r="A1013" s="5"/>
      <c r="B1013" s="21"/>
      <c r="C1013" s="7"/>
      <c r="D1013" s="7"/>
      <c r="E1013" s="7"/>
    </row>
    <row r="1014" spans="1:5" ht="12.5">
      <c r="A1014" s="5"/>
      <c r="B1014" s="21"/>
      <c r="C1014" s="7"/>
      <c r="D1014" s="7"/>
      <c r="E1014" s="7"/>
    </row>
    <row r="1015" spans="1:5" ht="12.5">
      <c r="A1015" s="5"/>
      <c r="B1015" s="21"/>
      <c r="C1015" s="7"/>
      <c r="D1015" s="7"/>
      <c r="E1015" s="7"/>
    </row>
    <row r="1016" spans="1:5" ht="12.5">
      <c r="A1016" s="5"/>
      <c r="B1016" s="21"/>
      <c r="C1016" s="7"/>
      <c r="D1016" s="7"/>
      <c r="E1016" s="7"/>
    </row>
    <row r="1017" spans="1:5" ht="12.5">
      <c r="A1017" s="5"/>
      <c r="B1017" s="21"/>
      <c r="C1017" s="7"/>
      <c r="D1017" s="7"/>
      <c r="E1017" s="7"/>
    </row>
    <row r="1018" spans="1:5" ht="12.5">
      <c r="A1018" s="5"/>
      <c r="B1018" s="21"/>
      <c r="C1018" s="7"/>
      <c r="D1018" s="7"/>
      <c r="E1018" s="7"/>
    </row>
    <row r="1019" spans="1:5" ht="12.5">
      <c r="A1019" s="5"/>
      <c r="B1019" s="21"/>
      <c r="C1019" s="7"/>
      <c r="D1019" s="7"/>
      <c r="E1019" s="7"/>
    </row>
    <row r="1020" spans="1:5" ht="12.5">
      <c r="A1020" s="5"/>
      <c r="B1020" s="21"/>
      <c r="C1020" s="7"/>
      <c r="D1020" s="7"/>
      <c r="E1020" s="7"/>
    </row>
    <row r="1021" spans="1:5" ht="12.5">
      <c r="A1021" s="5"/>
      <c r="B1021" s="21"/>
      <c r="C1021" s="7"/>
      <c r="D1021" s="7"/>
      <c r="E1021" s="7"/>
    </row>
    <row r="1022" spans="1:5" ht="12.5">
      <c r="A1022" s="5"/>
      <c r="B1022" s="21"/>
      <c r="C1022" s="7"/>
      <c r="D1022" s="7"/>
      <c r="E1022" s="7"/>
    </row>
    <row r="1023" spans="1:5" ht="12.5">
      <c r="A1023" s="5"/>
      <c r="B1023" s="21"/>
      <c r="C1023" s="7"/>
      <c r="D1023" s="7"/>
      <c r="E1023" s="7"/>
    </row>
    <row r="1024" spans="1:5" ht="12.5">
      <c r="A1024" s="5"/>
      <c r="B1024" s="21"/>
      <c r="C1024" s="7"/>
      <c r="D1024" s="7"/>
      <c r="E1024" s="7"/>
    </row>
    <row r="1025" spans="1:5" ht="12.5">
      <c r="A1025" s="5"/>
      <c r="B1025" s="21"/>
      <c r="C1025" s="7"/>
      <c r="D1025" s="7"/>
      <c r="E1025" s="7"/>
    </row>
    <row r="1026" spans="1:5" ht="12.5">
      <c r="A1026" s="5"/>
      <c r="B1026" s="21"/>
      <c r="C1026" s="7"/>
      <c r="D1026" s="7"/>
      <c r="E1026" s="7"/>
    </row>
    <row r="1027" spans="1:5" ht="12.5">
      <c r="A1027" s="5"/>
      <c r="B1027" s="21"/>
      <c r="C1027" s="7"/>
      <c r="D1027" s="7"/>
      <c r="E1027" s="7"/>
    </row>
    <row r="1028" spans="1:5" ht="12.5">
      <c r="A1028" s="5"/>
      <c r="B1028" s="21"/>
      <c r="C1028" s="7"/>
      <c r="D1028" s="7"/>
      <c r="E1028" s="7"/>
    </row>
    <row r="1029" spans="1:5" ht="12.5">
      <c r="A1029" s="5"/>
      <c r="B1029" s="21"/>
      <c r="C1029" s="7"/>
      <c r="D1029" s="7"/>
      <c r="E1029" s="7"/>
    </row>
    <row r="1030" spans="1:5" ht="12.5">
      <c r="A1030" s="5"/>
      <c r="B1030" s="21"/>
      <c r="C1030" s="7"/>
      <c r="D1030" s="7"/>
      <c r="E1030" s="7"/>
    </row>
    <row r="1031" spans="1:5" ht="12.5">
      <c r="A1031" s="5"/>
      <c r="B1031" s="21"/>
      <c r="C1031" s="7"/>
      <c r="D1031" s="7"/>
      <c r="E1031" s="7"/>
    </row>
    <row r="1032" spans="1:5" ht="12.5">
      <c r="A1032" s="5"/>
      <c r="B1032" s="21"/>
      <c r="C1032" s="7"/>
      <c r="D1032" s="7"/>
      <c r="E1032" s="7"/>
    </row>
    <row r="1033" spans="1:5" ht="12.5">
      <c r="A1033" s="5"/>
      <c r="B1033" s="21"/>
      <c r="C1033" s="7"/>
      <c r="D1033" s="7"/>
      <c r="E1033" s="7"/>
    </row>
    <row r="1034" spans="1:5" ht="12.5">
      <c r="A1034" s="5"/>
      <c r="B1034" s="21"/>
      <c r="C1034" s="7"/>
      <c r="D1034" s="7"/>
      <c r="E1034" s="7"/>
    </row>
    <row r="1035" spans="1:5" ht="12.5">
      <c r="A1035" s="5"/>
      <c r="B1035" s="21"/>
      <c r="C1035" s="7"/>
      <c r="D1035" s="7"/>
      <c r="E1035" s="7"/>
    </row>
    <row r="1036" spans="1:5" ht="12.5">
      <c r="A1036" s="5"/>
      <c r="B1036" s="21"/>
      <c r="C1036" s="7"/>
      <c r="D1036" s="7"/>
      <c r="E1036" s="7"/>
    </row>
    <row r="1037" spans="1:5" ht="12.5">
      <c r="A1037" s="5"/>
      <c r="B1037" s="21"/>
      <c r="C1037" s="7"/>
      <c r="D1037" s="7"/>
      <c r="E1037" s="7"/>
    </row>
    <row r="1038" spans="1:5" ht="12.5">
      <c r="A1038" s="5"/>
      <c r="B1038" s="21"/>
      <c r="C1038" s="7"/>
      <c r="D1038" s="7"/>
      <c r="E1038" s="7"/>
    </row>
    <row r="1039" spans="1:5" ht="12.5">
      <c r="A1039" s="5"/>
      <c r="B1039" s="21"/>
      <c r="C1039" s="7"/>
      <c r="D1039" s="7"/>
      <c r="E1039" s="7"/>
    </row>
    <row r="1040" spans="1:5" ht="12.5">
      <c r="A1040" s="5"/>
      <c r="B1040" s="21"/>
      <c r="C1040" s="7"/>
      <c r="D1040" s="7"/>
      <c r="E1040" s="7"/>
    </row>
    <row r="1041" spans="1:5" ht="12.5">
      <c r="A1041" s="5"/>
      <c r="B1041" s="21"/>
      <c r="C1041" s="7"/>
      <c r="D1041" s="7"/>
      <c r="E1041" s="7"/>
    </row>
    <row r="1042" spans="1:5" ht="12.5">
      <c r="A1042" s="5"/>
      <c r="B1042" s="21"/>
      <c r="C1042" s="7"/>
      <c r="D1042" s="7"/>
      <c r="E1042" s="7"/>
    </row>
    <row r="1043" spans="1:5" ht="12.5">
      <c r="A1043" s="5"/>
      <c r="B1043" s="21"/>
      <c r="C1043" s="7"/>
      <c r="D1043" s="7"/>
      <c r="E1043" s="7"/>
    </row>
    <row r="1044" spans="1:5" ht="12.5">
      <c r="A1044" s="5"/>
      <c r="B1044" s="21"/>
      <c r="C1044" s="7"/>
      <c r="D1044" s="7"/>
      <c r="E1044" s="7"/>
    </row>
    <row r="1045" spans="1:5" ht="12.5">
      <c r="A1045" s="5"/>
      <c r="B1045" s="21"/>
      <c r="C1045" s="7"/>
      <c r="D1045" s="7"/>
      <c r="E1045" s="7"/>
    </row>
    <row r="1046" spans="1:5" ht="12.5">
      <c r="A1046" s="5"/>
      <c r="B1046" s="21"/>
      <c r="C1046" s="7"/>
      <c r="D1046" s="7"/>
      <c r="E1046" s="7"/>
    </row>
    <row r="1047" spans="1:5" ht="12.5">
      <c r="A1047" s="5"/>
      <c r="B1047" s="21"/>
      <c r="C1047" s="7"/>
      <c r="D1047" s="7"/>
      <c r="E1047" s="7"/>
    </row>
    <row r="1048" spans="1:5" ht="12.5">
      <c r="A1048" s="5"/>
      <c r="B1048" s="21"/>
      <c r="C1048" s="7"/>
      <c r="D1048" s="7"/>
      <c r="E1048" s="7"/>
    </row>
    <row r="1049" spans="1:5" ht="12.5">
      <c r="A1049" s="5"/>
      <c r="B1049" s="21"/>
      <c r="C1049" s="7"/>
      <c r="D1049" s="7"/>
      <c r="E1049" s="7"/>
    </row>
    <row r="1050" spans="1:5" ht="12.5">
      <c r="A1050" s="5"/>
      <c r="B1050" s="21"/>
      <c r="C1050" s="7"/>
      <c r="D1050" s="7"/>
      <c r="E1050" s="7"/>
    </row>
    <row r="1051" spans="1:5" ht="12.5">
      <c r="A1051" s="5"/>
      <c r="B1051" s="21"/>
      <c r="C1051" s="7"/>
      <c r="D1051" s="7"/>
      <c r="E1051" s="7"/>
    </row>
    <row r="1052" spans="1:5" ht="12.5">
      <c r="A1052" s="5"/>
      <c r="B1052" s="21"/>
      <c r="C1052" s="7"/>
      <c r="D1052" s="7"/>
      <c r="E1052" s="7"/>
    </row>
    <row r="1053" spans="1:5" ht="12.5">
      <c r="A1053" s="5"/>
      <c r="B1053" s="21"/>
      <c r="C1053" s="7"/>
      <c r="D1053" s="7"/>
      <c r="E1053" s="7"/>
    </row>
    <row r="1054" spans="1:5" ht="12.5">
      <c r="A1054" s="5"/>
      <c r="B1054" s="21"/>
      <c r="C1054" s="7"/>
      <c r="D1054" s="7"/>
      <c r="E1054" s="7"/>
    </row>
    <row r="1055" spans="1:5" ht="12.5">
      <c r="A1055" s="5"/>
      <c r="B1055" s="21"/>
      <c r="C1055" s="7"/>
      <c r="D1055" s="7"/>
      <c r="E1055" s="7"/>
    </row>
    <row r="1056" spans="1:5" ht="12.5">
      <c r="A1056" s="5"/>
      <c r="B1056" s="21"/>
      <c r="C1056" s="7"/>
      <c r="D1056" s="7"/>
      <c r="E1056" s="7"/>
    </row>
    <row r="1057" spans="1:5" ht="12.5">
      <c r="A1057" s="5"/>
      <c r="B1057" s="21"/>
      <c r="C1057" s="7"/>
      <c r="D1057" s="7"/>
      <c r="E1057" s="7"/>
    </row>
    <row r="1058" spans="1:5" ht="12.5">
      <c r="A1058" s="5"/>
      <c r="B1058" s="21"/>
      <c r="C1058" s="7"/>
      <c r="D1058" s="7"/>
      <c r="E1058" s="7"/>
    </row>
    <row r="1059" spans="1:5" ht="12.5">
      <c r="A1059" s="5"/>
      <c r="B1059" s="21"/>
      <c r="C1059" s="7"/>
      <c r="D1059" s="7"/>
      <c r="E1059" s="7"/>
    </row>
    <row r="1060" spans="1:5" ht="12.5">
      <c r="A1060" s="5"/>
      <c r="B1060" s="21"/>
      <c r="C1060" s="7"/>
      <c r="D1060" s="7"/>
      <c r="E1060" s="7"/>
    </row>
    <row r="1061" spans="1:5" ht="12.5">
      <c r="A1061" s="5"/>
      <c r="B1061" s="21"/>
      <c r="C1061" s="7"/>
      <c r="D1061" s="7"/>
      <c r="E1061" s="7"/>
    </row>
    <row r="1062" spans="1:5" ht="12.5">
      <c r="A1062" s="5"/>
      <c r="B1062" s="21"/>
      <c r="C1062" s="7"/>
      <c r="D1062" s="7"/>
      <c r="E1062" s="7"/>
    </row>
    <row r="1063" spans="1:5" ht="12.5">
      <c r="A1063" s="5"/>
      <c r="B1063" s="21"/>
      <c r="C1063" s="7"/>
      <c r="D1063" s="7"/>
      <c r="E1063" s="7"/>
    </row>
    <row r="1064" spans="1:5" ht="12.5">
      <c r="A1064" s="5"/>
      <c r="B1064" s="21"/>
      <c r="C1064" s="7"/>
      <c r="D1064" s="7"/>
      <c r="E1064" s="7"/>
    </row>
    <row r="1065" spans="1:5" ht="12.5">
      <c r="A1065" s="5"/>
      <c r="B1065" s="21"/>
      <c r="C1065" s="7"/>
      <c r="D1065" s="7"/>
      <c r="E1065" s="7"/>
    </row>
    <row r="1066" spans="1:5" ht="12.5">
      <c r="A1066" s="5"/>
      <c r="B1066" s="21"/>
      <c r="C1066" s="7"/>
      <c r="D1066" s="7"/>
      <c r="E1066" s="7"/>
    </row>
    <row r="1067" spans="1:5" ht="12.5">
      <c r="A1067" s="5"/>
      <c r="B1067" s="21"/>
      <c r="C1067" s="7"/>
      <c r="D1067" s="7"/>
      <c r="E1067" s="7"/>
    </row>
    <row r="1068" spans="1:5" ht="12.5">
      <c r="A1068" s="5"/>
      <c r="B1068" s="21"/>
      <c r="C1068" s="7"/>
      <c r="D1068" s="7"/>
      <c r="E1068" s="7"/>
    </row>
    <row r="1069" spans="1:5" ht="12.5">
      <c r="A1069" s="5"/>
      <c r="B1069" s="21"/>
      <c r="C1069" s="7"/>
      <c r="D1069" s="7"/>
      <c r="E1069" s="7"/>
    </row>
    <row r="1070" spans="1:5" ht="12.5">
      <c r="A1070" s="5"/>
      <c r="B1070" s="21"/>
      <c r="C1070" s="7"/>
      <c r="D1070" s="7"/>
      <c r="E1070" s="7"/>
    </row>
    <row r="1071" spans="1:5" ht="12.5">
      <c r="A1071" s="5"/>
      <c r="B1071" s="21"/>
      <c r="C1071" s="7"/>
      <c r="D1071" s="7"/>
      <c r="E1071" s="7"/>
    </row>
    <row r="1072" spans="1:5" ht="12.5">
      <c r="A1072" s="5"/>
      <c r="B1072" s="21"/>
      <c r="C1072" s="7"/>
      <c r="D1072" s="7"/>
      <c r="E1072" s="7"/>
    </row>
    <row r="1073" spans="1:5" ht="12.5">
      <c r="A1073" s="5"/>
      <c r="B1073" s="21"/>
      <c r="C1073" s="7"/>
      <c r="D1073" s="7"/>
      <c r="E1073" s="7"/>
    </row>
    <row r="1074" spans="1:5" ht="12.5">
      <c r="A1074" s="5"/>
      <c r="B1074" s="21"/>
      <c r="C1074" s="7"/>
      <c r="D1074" s="7"/>
      <c r="E1074" s="7"/>
    </row>
    <row r="1075" spans="1:5" ht="12.5">
      <c r="A1075" s="5"/>
      <c r="B1075" s="21"/>
      <c r="C1075" s="7"/>
      <c r="D1075" s="7"/>
      <c r="E1075" s="7"/>
    </row>
    <row r="1076" spans="1:5" ht="12.5">
      <c r="A1076" s="5"/>
      <c r="B1076" s="21"/>
      <c r="C1076" s="7"/>
      <c r="D1076" s="7"/>
      <c r="E1076" s="7"/>
    </row>
    <row r="1077" spans="1:5" ht="12.5">
      <c r="A1077" s="5"/>
      <c r="B1077" s="21"/>
      <c r="C1077" s="7"/>
      <c r="D1077" s="7"/>
      <c r="E1077" s="7"/>
    </row>
    <row r="1078" spans="1:5" ht="12.5">
      <c r="A1078" s="5"/>
      <c r="B1078" s="21"/>
      <c r="C1078" s="7"/>
      <c r="D1078" s="7"/>
      <c r="E1078" s="7"/>
    </row>
    <row r="1079" spans="1:5" ht="12.5">
      <c r="A1079" s="5"/>
      <c r="B1079" s="21"/>
      <c r="C1079" s="7"/>
      <c r="D1079" s="7"/>
      <c r="E1079" s="7"/>
    </row>
    <row r="1080" spans="1:5" ht="12.5">
      <c r="A1080" s="5"/>
      <c r="B1080" s="21"/>
      <c r="C1080" s="7"/>
      <c r="D1080" s="7"/>
      <c r="E1080" s="7"/>
    </row>
    <row r="1081" spans="1:5" ht="12.5">
      <c r="A1081" s="5"/>
      <c r="B1081" s="21"/>
      <c r="C1081" s="7"/>
      <c r="D1081" s="7"/>
      <c r="E1081" s="7"/>
    </row>
    <row r="1082" spans="1:5" ht="12.5">
      <c r="A1082" s="5"/>
      <c r="B1082" s="21"/>
      <c r="C1082" s="7"/>
      <c r="D1082" s="7"/>
      <c r="E1082" s="7"/>
    </row>
    <row r="1083" spans="1:5" ht="12.5">
      <c r="A1083" s="5"/>
      <c r="B1083" s="21"/>
      <c r="C1083" s="7"/>
      <c r="D1083" s="7"/>
      <c r="E1083" s="7"/>
    </row>
    <row r="1084" spans="1:5" ht="12.5">
      <c r="A1084" s="5"/>
      <c r="B1084" s="21"/>
      <c r="C1084" s="7"/>
      <c r="D1084" s="7"/>
      <c r="E1084" s="7"/>
    </row>
    <row r="1085" spans="1:5" ht="12.5">
      <c r="A1085" s="5"/>
      <c r="B1085" s="21"/>
      <c r="C1085" s="7"/>
      <c r="D1085" s="7"/>
      <c r="E1085" s="7"/>
    </row>
    <row r="1086" spans="1:5" ht="12.5">
      <c r="A1086" s="5"/>
      <c r="B1086" s="21"/>
      <c r="C1086" s="7"/>
      <c r="D1086" s="7"/>
      <c r="E1086" s="7"/>
    </row>
    <row r="1087" spans="1:5" ht="12.5">
      <c r="A1087" s="5"/>
      <c r="B1087" s="21"/>
      <c r="C1087" s="7"/>
      <c r="D1087" s="7"/>
      <c r="E1087" s="7"/>
    </row>
    <row r="1088" spans="1:5" ht="12.5">
      <c r="A1088" s="5"/>
      <c r="B1088" s="21"/>
      <c r="C1088" s="7"/>
      <c r="D1088" s="7"/>
      <c r="E1088" s="7"/>
    </row>
    <row r="1089" spans="1:5" ht="12.5">
      <c r="A1089" s="5"/>
      <c r="B1089" s="21"/>
      <c r="C1089" s="7"/>
      <c r="D1089" s="7"/>
      <c r="E1089" s="7"/>
    </row>
    <row r="1090" spans="1:5" ht="12.5">
      <c r="A1090" s="5"/>
      <c r="B1090" s="21"/>
      <c r="C1090" s="7"/>
      <c r="D1090" s="7"/>
      <c r="E1090" s="7"/>
    </row>
    <row r="1091" spans="1:5" ht="12.5">
      <c r="A1091" s="5"/>
      <c r="B1091" s="21"/>
      <c r="C1091" s="7"/>
      <c r="D1091" s="7"/>
      <c r="E1091" s="7"/>
    </row>
    <row r="1092" spans="1:5" ht="12.5">
      <c r="A1092" s="5"/>
      <c r="B1092" s="21"/>
      <c r="C1092" s="7"/>
      <c r="D1092" s="7"/>
      <c r="E1092" s="7"/>
    </row>
    <row r="1093" spans="1:5" ht="12.5">
      <c r="A1093" s="5"/>
      <c r="B1093" s="21"/>
      <c r="C1093" s="7"/>
      <c r="D1093" s="7"/>
      <c r="E1093" s="7"/>
    </row>
    <row r="1094" spans="1:5" ht="12.5">
      <c r="A1094" s="5"/>
      <c r="B1094" s="21"/>
      <c r="C1094" s="7"/>
      <c r="D1094" s="7"/>
      <c r="E1094" s="7"/>
    </row>
    <row r="1095" spans="1:5" ht="12.5">
      <c r="A1095" s="5"/>
      <c r="B1095" s="21"/>
      <c r="C1095" s="7"/>
      <c r="D1095" s="7"/>
      <c r="E1095" s="7"/>
    </row>
    <row r="1096" spans="1:5" ht="12.5">
      <c r="A1096" s="5"/>
      <c r="B1096" s="21"/>
      <c r="C1096" s="7"/>
      <c r="D1096" s="7"/>
      <c r="E1096" s="7"/>
    </row>
    <row r="1097" spans="1:5" ht="12.5">
      <c r="A1097" s="5"/>
      <c r="B1097" s="21"/>
      <c r="C1097" s="7"/>
      <c r="D1097" s="7"/>
      <c r="E1097" s="7"/>
    </row>
    <row r="1098" spans="1:5" ht="12.5">
      <c r="A1098" s="5"/>
      <c r="B1098" s="21"/>
      <c r="C1098" s="7"/>
      <c r="D1098" s="7"/>
      <c r="E1098" s="7"/>
    </row>
    <row r="1099" spans="1:5" ht="12.5">
      <c r="A1099" s="5"/>
      <c r="B1099" s="21"/>
      <c r="C1099" s="7"/>
      <c r="D1099" s="7"/>
      <c r="E1099" s="7"/>
    </row>
    <row r="1100" spans="1:5" ht="12.5">
      <c r="A1100" s="5"/>
      <c r="B1100" s="21"/>
      <c r="C1100" s="7"/>
      <c r="D1100" s="7"/>
      <c r="E1100" s="7"/>
    </row>
    <row r="1101" spans="1:5" ht="12.5">
      <c r="A1101" s="5"/>
      <c r="B1101" s="21"/>
      <c r="C1101" s="7"/>
      <c r="D1101" s="7"/>
      <c r="E1101" s="7"/>
    </row>
    <row r="1102" spans="1:5" ht="12.5">
      <c r="A1102" s="5"/>
      <c r="B1102" s="21"/>
      <c r="C1102" s="7"/>
      <c r="D1102" s="7"/>
      <c r="E1102" s="7"/>
    </row>
    <row r="1103" spans="1:5" ht="12.5">
      <c r="A1103" s="5"/>
      <c r="B1103" s="21"/>
      <c r="C1103" s="7"/>
      <c r="D1103" s="7"/>
      <c r="E1103" s="7"/>
    </row>
    <row r="1104" spans="1:5" ht="12.5">
      <c r="A1104" s="5"/>
      <c r="B1104" s="21"/>
      <c r="C1104" s="7"/>
      <c r="D1104" s="7"/>
      <c r="E1104" s="7"/>
    </row>
    <row r="1105" spans="1:5" ht="12.5">
      <c r="A1105" s="5"/>
      <c r="B1105" s="21"/>
      <c r="C1105" s="7"/>
      <c r="D1105" s="7"/>
      <c r="E1105" s="7"/>
    </row>
    <row r="1106" spans="1:5" ht="12.5">
      <c r="A1106" s="5"/>
      <c r="B1106" s="21"/>
      <c r="C1106" s="7"/>
      <c r="D1106" s="7"/>
      <c r="E1106" s="7"/>
    </row>
    <row r="1107" spans="1:5" ht="12.5">
      <c r="A1107" s="5"/>
      <c r="B1107" s="21"/>
      <c r="C1107" s="7"/>
      <c r="D1107" s="7"/>
      <c r="E1107" s="7"/>
    </row>
    <row r="1108" spans="1:5" ht="12.5">
      <c r="A1108" s="5"/>
      <c r="B1108" s="21"/>
      <c r="C1108" s="7"/>
      <c r="D1108" s="7"/>
      <c r="E1108" s="7"/>
    </row>
    <row r="1109" spans="1:5" ht="12.5">
      <c r="A1109" s="5"/>
      <c r="B1109" s="21"/>
      <c r="C1109" s="7"/>
      <c r="D1109" s="7"/>
      <c r="E1109" s="7"/>
    </row>
    <row r="1110" spans="1:5" ht="12.5">
      <c r="A1110" s="5"/>
      <c r="B1110" s="21"/>
      <c r="C1110" s="7"/>
      <c r="D1110" s="7"/>
      <c r="E1110" s="7"/>
    </row>
    <row r="1111" spans="1:5" ht="12.5">
      <c r="A1111" s="5"/>
      <c r="B1111" s="21"/>
      <c r="C1111" s="7"/>
      <c r="D1111" s="7"/>
      <c r="E1111" s="7"/>
    </row>
    <row r="1112" spans="1:5" ht="12.5">
      <c r="A1112" s="5"/>
      <c r="B1112" s="21"/>
      <c r="C1112" s="7"/>
      <c r="D1112" s="7"/>
      <c r="E1112" s="7"/>
    </row>
    <row r="1113" spans="1:5" ht="12.5">
      <c r="A1113" s="5"/>
      <c r="B1113" s="21"/>
      <c r="C1113" s="7"/>
      <c r="D1113" s="7"/>
      <c r="E1113" s="7"/>
    </row>
    <row r="1114" spans="1:5" ht="12.5">
      <c r="A1114" s="5"/>
      <c r="B1114" s="21"/>
      <c r="C1114" s="7"/>
      <c r="D1114" s="7"/>
      <c r="E1114" s="7"/>
    </row>
    <row r="1115" spans="1:5" ht="12.5">
      <c r="A1115" s="5"/>
      <c r="B1115" s="21"/>
      <c r="C1115" s="7"/>
      <c r="D1115" s="7"/>
      <c r="E1115" s="7"/>
    </row>
    <row r="1116" spans="1:5" ht="12.5">
      <c r="A1116" s="5"/>
      <c r="B1116" s="21"/>
      <c r="C1116" s="7"/>
      <c r="D1116" s="7"/>
      <c r="E1116" s="7"/>
    </row>
    <row r="1117" spans="1:5" ht="12.5">
      <c r="A1117" s="5"/>
      <c r="B1117" s="21"/>
      <c r="C1117" s="7"/>
      <c r="D1117" s="7"/>
      <c r="E1117" s="7"/>
    </row>
    <row r="1118" spans="1:5" ht="12.5">
      <c r="A1118" s="5"/>
      <c r="B1118" s="21"/>
      <c r="C1118" s="7"/>
      <c r="D1118" s="7"/>
      <c r="E1118" s="7"/>
    </row>
    <row r="1119" spans="1:5" ht="12.5">
      <c r="A1119" s="5"/>
      <c r="B1119" s="21"/>
      <c r="C1119" s="7"/>
      <c r="D1119" s="7"/>
      <c r="E1119" s="7"/>
    </row>
    <row r="1120" spans="1:5" ht="12.5">
      <c r="A1120" s="5"/>
      <c r="B1120" s="21"/>
      <c r="C1120" s="7"/>
      <c r="D1120" s="7"/>
      <c r="E1120" s="7"/>
    </row>
    <row r="1121" spans="1:5" ht="12.5">
      <c r="A1121" s="5"/>
      <c r="B1121" s="21"/>
      <c r="C1121" s="7"/>
      <c r="D1121" s="7"/>
      <c r="E1121" s="7"/>
    </row>
    <row r="1122" spans="1:5" ht="12.5">
      <c r="A1122" s="5"/>
      <c r="B1122" s="21"/>
      <c r="C1122" s="7"/>
      <c r="D1122" s="7"/>
      <c r="E1122" s="7"/>
    </row>
    <row r="1123" spans="1:5" ht="12.5">
      <c r="A1123" s="5"/>
      <c r="B1123" s="21"/>
      <c r="C1123" s="7"/>
      <c r="D1123" s="7"/>
      <c r="E1123" s="7"/>
    </row>
    <row r="1124" spans="1:5" ht="12.5">
      <c r="A1124" s="5"/>
      <c r="B1124" s="21"/>
      <c r="C1124" s="7"/>
      <c r="D1124" s="7"/>
      <c r="E1124" s="7"/>
    </row>
    <row r="1125" spans="1:5" ht="12.5">
      <c r="A1125" s="5"/>
      <c r="B1125" s="21"/>
      <c r="C1125" s="7"/>
      <c r="D1125" s="7"/>
      <c r="E1125" s="7"/>
    </row>
    <row r="1126" spans="1:5" ht="12.5">
      <c r="A1126" s="5"/>
      <c r="B1126" s="21"/>
      <c r="C1126" s="7"/>
      <c r="D1126" s="7"/>
      <c r="E1126" s="7"/>
    </row>
    <row r="1127" spans="1:5" ht="12.5">
      <c r="A1127" s="5"/>
      <c r="B1127" s="21"/>
      <c r="C1127" s="7"/>
      <c r="D1127" s="7"/>
      <c r="E1127" s="7"/>
    </row>
    <row r="1128" spans="1:5" ht="12.5">
      <c r="A1128" s="5"/>
      <c r="B1128" s="21"/>
      <c r="C1128" s="7"/>
      <c r="D1128" s="7"/>
      <c r="E1128" s="7"/>
    </row>
    <row r="1129" spans="1:5" ht="12.5">
      <c r="A1129" s="5"/>
      <c r="B1129" s="21"/>
      <c r="C1129" s="7"/>
      <c r="D1129" s="7"/>
      <c r="E1129" s="7"/>
    </row>
    <row r="1130" spans="1:5" ht="12.5">
      <c r="A1130" s="5"/>
      <c r="B1130" s="21"/>
      <c r="C1130" s="7"/>
      <c r="D1130" s="7"/>
      <c r="E1130" s="7"/>
    </row>
    <row r="1131" spans="1:5" ht="12.5">
      <c r="A1131" s="5"/>
      <c r="B1131" s="21"/>
      <c r="C1131" s="7"/>
      <c r="D1131" s="7"/>
      <c r="E1131" s="7"/>
    </row>
    <row r="1132" spans="1:5" ht="12.5">
      <c r="A1132" s="5"/>
      <c r="B1132" s="21"/>
      <c r="C1132" s="7"/>
      <c r="D1132" s="7"/>
      <c r="E1132" s="7"/>
    </row>
    <row r="1133" spans="1:5" ht="12.5">
      <c r="A1133" s="5"/>
      <c r="B1133" s="21"/>
      <c r="C1133" s="7"/>
      <c r="D1133" s="7"/>
      <c r="E1133" s="7"/>
    </row>
    <row r="1134" spans="1:5" ht="12.5">
      <c r="A1134" s="5"/>
      <c r="B1134" s="21"/>
      <c r="C1134" s="7"/>
      <c r="D1134" s="7"/>
      <c r="E1134" s="7"/>
    </row>
    <row r="1135" spans="1:5" ht="12.5">
      <c r="A1135" s="5"/>
      <c r="B1135" s="21"/>
      <c r="C1135" s="7"/>
      <c r="D1135" s="7"/>
      <c r="E1135" s="7"/>
    </row>
  </sheetData>
  <autoFilter ref="A1:J409" xr:uid="{00000000-0009-0000-0000-000000000000}"/>
  <dataValidations count="1">
    <dataValidation type="list" allowBlank="1" showErrorMessage="1" sqref="H302" xr:uid="{00000000-0002-0000-0000-000000000000}">
      <formula1>"2022 Midterm,2024 Election,Abortion,Afghanistan Women,Alex Jones,Antisemitism,Baseball,Brazil,Campaign Finance,Chaucer,Cherokee Representative,China,Cholera,Climate Change,Colleen Hoover,College Athletes' Pay,Colleges Rankings,Covid,Covid Relief Fraud,Cri"&amp;"me,Deepfakes,Democracy,Economy,Education,Electric Cars,Ethiopia,Extremism,FDA Funding,Federer Retiring,Florida Condo Collapse,Foreign Relations,Fox News,Gabon,Gambling,Government Corruption,Guantanamo,Guns,Healthcare,Highspeed Rail,Hollywood,Hong Kong,Hou"&amp;"sing Crisis,Hurricane Fiona,Hurricane Ian,Immigration,Incarceration,India Bridge Collapse,India Transportation,Indonesia Stadium Collapse,Industrialization,Iran Protests,Israel,Italy,Jihad Rehab movie,Juul,LA City Council Racism,LGBTQ,Loneliness,Marijuana"&amp;",Meat,Monkeypox,Musk Purchase of Twitter,NASA,Native Americans,Nord Stream Attack,Oberlin Suit,Obituary,Pakistan Flooding,Parkland,Paul Pelosi Attack,Polarization,Police Shooting/Reform,Prison System,Public Health,Queen's Death,Rail Strike,Russian Invasio"&amp;"n of Ukraine,Russian Propaganda,Seoul Party Deaths,Serena Williams Retiring,Shipping,Social Security,Steve Bannon,Steve Jobs,Student Loan Debt Relief,Supreme Court,Taiwan,Tech Industry,Thailand Mass Shooting,Trump,UK Government Formation,Venezuela Hostage"&amp;" Trade,Water Crisis,Women's Soccer,Serena Williams,Uvalde,Black History,Football,Elon Musk,Affirmative Action,DC Museums,OPEC,EU Energy Crisis,Hunter Biden,Fake Vermeer,North Korea,Unionizing Starbucks,RSV Virus,Mass Shooting,US Gov't Workers Helping Fore"&amp;"ign Gov't,DeSantis,Single Mothers,Biden Presidency,Australia,Sexual Exploitation of Body Builders,Transportation,Daylight Savings,Chess,Lizzo,Obamas,Tennis,ISIS,Traveler Database,Pickleball,Myanmar"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394"/>
  <sheetViews>
    <sheetView tabSelected="1" workbookViewId="0">
      <pane ySplit="1" topLeftCell="A2" activePane="bottomLeft" state="frozen"/>
      <selection pane="bottomLeft" activeCell="N11" sqref="N11"/>
    </sheetView>
  </sheetViews>
  <sheetFormatPr defaultColWidth="12.6328125" defaultRowHeight="15.75" customHeight="1"/>
  <cols>
    <col min="1" max="1" width="7.90625" customWidth="1"/>
    <col min="2" max="2" width="27.90625" customWidth="1"/>
    <col min="3" max="3" width="43.26953125" customWidth="1"/>
    <col min="4" max="4" width="36.90625" customWidth="1"/>
    <col min="5" max="5" width="16.90625" customWidth="1"/>
    <col min="6" max="6" width="15.36328125" customWidth="1"/>
    <col min="7" max="7" width="14.26953125" customWidth="1"/>
    <col min="8" max="8" width="17.7265625" customWidth="1"/>
    <col min="9" max="9" width="15.6328125" customWidth="1"/>
    <col min="10" max="10" width="15.7265625" customWidth="1"/>
    <col min="11" max="11" width="18" customWidth="1"/>
  </cols>
  <sheetData>
    <row r="1" spans="1:23" ht="1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867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23" ht="15.75" customHeight="1">
      <c r="A2" s="20">
        <v>1</v>
      </c>
      <c r="B2" s="22">
        <v>44805</v>
      </c>
      <c r="C2" s="20" t="s">
        <v>868</v>
      </c>
      <c r="D2" s="20" t="s">
        <v>869</v>
      </c>
      <c r="E2" s="20" t="s">
        <v>870</v>
      </c>
      <c r="F2" s="20"/>
      <c r="G2" s="20" t="s">
        <v>12</v>
      </c>
      <c r="H2" s="20" t="s">
        <v>13</v>
      </c>
      <c r="I2" s="20" t="s">
        <v>25</v>
      </c>
      <c r="J2" s="20" t="s">
        <v>26</v>
      </c>
      <c r="K2" s="20" t="s">
        <v>22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.75" customHeight="1">
      <c r="A3" s="20">
        <v>2</v>
      </c>
      <c r="B3" s="22">
        <v>44805</v>
      </c>
      <c r="C3" s="20" t="s">
        <v>871</v>
      </c>
      <c r="D3" s="20" t="s">
        <v>872</v>
      </c>
      <c r="E3" s="20" t="s">
        <v>873</v>
      </c>
      <c r="F3" s="20"/>
      <c r="G3" s="20" t="s">
        <v>12</v>
      </c>
      <c r="H3" s="20" t="s">
        <v>13</v>
      </c>
      <c r="I3" s="20" t="s">
        <v>34</v>
      </c>
      <c r="J3" s="20" t="s">
        <v>35</v>
      </c>
      <c r="K3" s="20" t="s">
        <v>22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75" customHeight="1">
      <c r="A4" s="20">
        <v>3</v>
      </c>
      <c r="B4" s="22">
        <v>44805</v>
      </c>
      <c r="C4" s="20" t="s">
        <v>874</v>
      </c>
      <c r="D4" s="20"/>
      <c r="E4" s="20"/>
      <c r="F4" s="20"/>
      <c r="G4" s="20" t="s">
        <v>12</v>
      </c>
      <c r="H4" s="20" t="s">
        <v>81</v>
      </c>
      <c r="I4" s="20" t="s">
        <v>57</v>
      </c>
      <c r="J4" s="20" t="s">
        <v>187</v>
      </c>
      <c r="K4" s="20" t="s">
        <v>22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ht="15.75" customHeight="1">
      <c r="A5" s="20">
        <v>4</v>
      </c>
      <c r="B5" s="22">
        <v>44805</v>
      </c>
      <c r="C5" s="20" t="s">
        <v>875</v>
      </c>
      <c r="D5" s="20" t="s">
        <v>876</v>
      </c>
      <c r="E5" s="20"/>
      <c r="F5" s="20"/>
      <c r="G5" s="20" t="s">
        <v>12</v>
      </c>
      <c r="H5" s="20" t="s">
        <v>13</v>
      </c>
      <c r="I5" s="20" t="s">
        <v>360</v>
      </c>
      <c r="J5" s="20" t="s">
        <v>361</v>
      </c>
      <c r="K5" s="20" t="s">
        <v>22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spans="1:23" ht="15.75" customHeight="1">
      <c r="A6" s="20">
        <v>5</v>
      </c>
      <c r="B6" s="22">
        <v>44805</v>
      </c>
      <c r="C6" s="20" t="s">
        <v>877</v>
      </c>
      <c r="D6" s="20" t="s">
        <v>878</v>
      </c>
      <c r="E6" s="20"/>
      <c r="F6" s="20"/>
      <c r="G6" s="20" t="s">
        <v>12</v>
      </c>
      <c r="H6" s="20" t="s">
        <v>13</v>
      </c>
      <c r="I6" s="20" t="s">
        <v>42</v>
      </c>
      <c r="J6" s="20" t="s">
        <v>879</v>
      </c>
      <c r="K6" s="20" t="s">
        <v>22</v>
      </c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ht="15.75" customHeight="1">
      <c r="A7" s="20">
        <v>2</v>
      </c>
      <c r="B7" s="22">
        <v>44806</v>
      </c>
      <c r="C7" s="20" t="s">
        <v>880</v>
      </c>
      <c r="D7" s="20" t="s">
        <v>881</v>
      </c>
      <c r="E7" s="20" t="s">
        <v>882</v>
      </c>
      <c r="F7" s="20"/>
      <c r="G7" s="20" t="s">
        <v>12</v>
      </c>
      <c r="H7" s="20" t="s">
        <v>19</v>
      </c>
      <c r="I7" s="20" t="s">
        <v>20</v>
      </c>
      <c r="J7" s="20" t="s">
        <v>253</v>
      </c>
      <c r="K7" s="20" t="s">
        <v>22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ht="15.75" customHeight="1">
      <c r="A8" s="20">
        <v>1</v>
      </c>
      <c r="B8" s="22">
        <v>44806</v>
      </c>
      <c r="C8" s="20" t="s">
        <v>883</v>
      </c>
      <c r="D8" s="20" t="s">
        <v>884</v>
      </c>
      <c r="E8" s="20"/>
      <c r="F8" s="20"/>
      <c r="G8" s="20" t="s">
        <v>12</v>
      </c>
      <c r="H8" s="20" t="s">
        <v>13</v>
      </c>
      <c r="I8" s="20" t="s">
        <v>42</v>
      </c>
      <c r="J8" s="8" t="s">
        <v>885</v>
      </c>
      <c r="K8" s="20" t="s">
        <v>22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ht="15.75" customHeight="1">
      <c r="A9" s="20">
        <v>3</v>
      </c>
      <c r="B9" s="22">
        <v>44806</v>
      </c>
      <c r="C9" s="20" t="s">
        <v>886</v>
      </c>
      <c r="D9" s="20" t="s">
        <v>887</v>
      </c>
      <c r="E9" s="20"/>
      <c r="F9" s="20"/>
      <c r="G9" s="20" t="s">
        <v>12</v>
      </c>
      <c r="H9" s="20" t="s">
        <v>13</v>
      </c>
      <c r="I9" s="20" t="s">
        <v>47</v>
      </c>
      <c r="J9" s="8" t="s">
        <v>256</v>
      </c>
      <c r="K9" s="20" t="s">
        <v>22</v>
      </c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ht="15.75" customHeight="1">
      <c r="A10" s="20">
        <v>4</v>
      </c>
      <c r="B10" s="22">
        <v>44806</v>
      </c>
      <c r="C10" s="20" t="s">
        <v>888</v>
      </c>
      <c r="D10" s="20" t="s">
        <v>889</v>
      </c>
      <c r="E10" s="20"/>
      <c r="F10" s="20"/>
      <c r="G10" s="20" t="s">
        <v>12</v>
      </c>
      <c r="H10" s="20" t="s">
        <v>66</v>
      </c>
      <c r="I10" s="20" t="s">
        <v>890</v>
      </c>
      <c r="J10" s="20" t="s">
        <v>891</v>
      </c>
      <c r="K10" s="20" t="s">
        <v>22</v>
      </c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.75" customHeight="1">
      <c r="A11" s="20">
        <v>5</v>
      </c>
      <c r="B11" s="22">
        <v>44806</v>
      </c>
      <c r="C11" s="20" t="s">
        <v>892</v>
      </c>
      <c r="D11" s="20"/>
      <c r="E11" s="20"/>
      <c r="F11" s="20"/>
      <c r="G11" s="20" t="s">
        <v>12</v>
      </c>
      <c r="H11" s="20" t="s">
        <v>13</v>
      </c>
      <c r="I11" s="20" t="s">
        <v>34</v>
      </c>
      <c r="J11" s="20" t="s">
        <v>35</v>
      </c>
      <c r="K11" s="20" t="s">
        <v>15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ht="15.75" customHeight="1">
      <c r="A12" s="20">
        <v>6</v>
      </c>
      <c r="B12" s="22">
        <v>44806</v>
      </c>
      <c r="C12" s="20" t="s">
        <v>893</v>
      </c>
      <c r="D12" s="20"/>
      <c r="E12" s="20"/>
      <c r="F12" s="20"/>
      <c r="G12" s="20" t="s">
        <v>12</v>
      </c>
      <c r="H12" s="20" t="s">
        <v>13</v>
      </c>
      <c r="I12" s="20" t="s">
        <v>894</v>
      </c>
      <c r="J12" s="20" t="s">
        <v>895</v>
      </c>
      <c r="K12" s="20" t="s">
        <v>22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ht="15.75" customHeight="1">
      <c r="A13" s="20">
        <v>1</v>
      </c>
      <c r="B13" s="22">
        <v>44807</v>
      </c>
      <c r="C13" s="20" t="s">
        <v>896</v>
      </c>
      <c r="D13" s="20"/>
      <c r="E13" s="20"/>
      <c r="F13" s="20"/>
      <c r="G13" s="20" t="s">
        <v>12</v>
      </c>
      <c r="H13" s="20" t="s">
        <v>66</v>
      </c>
      <c r="I13" s="20" t="s">
        <v>890</v>
      </c>
      <c r="J13" s="20" t="s">
        <v>891</v>
      </c>
      <c r="K13" s="20" t="s">
        <v>22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.75" customHeight="1">
      <c r="A14" s="20">
        <v>2</v>
      </c>
      <c r="B14" s="22">
        <v>44807</v>
      </c>
      <c r="C14" s="20" t="s">
        <v>897</v>
      </c>
      <c r="D14" s="20" t="s">
        <v>898</v>
      </c>
      <c r="E14" s="20" t="s">
        <v>899</v>
      </c>
      <c r="F14" s="20"/>
      <c r="G14" s="20" t="s">
        <v>12</v>
      </c>
      <c r="H14" s="20" t="s">
        <v>13</v>
      </c>
      <c r="I14" s="20" t="s">
        <v>34</v>
      </c>
      <c r="J14" s="20" t="s">
        <v>35</v>
      </c>
      <c r="K14" s="20" t="s">
        <v>15</v>
      </c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ht="15.75" customHeight="1">
      <c r="A15" s="20">
        <v>3</v>
      </c>
      <c r="B15" s="22">
        <v>44807</v>
      </c>
      <c r="C15" s="20" t="s">
        <v>900</v>
      </c>
      <c r="D15" s="20" t="s">
        <v>901</v>
      </c>
      <c r="E15" s="20"/>
      <c r="F15" s="20"/>
      <c r="G15" s="20" t="s">
        <v>12</v>
      </c>
      <c r="H15" s="20" t="s">
        <v>13</v>
      </c>
      <c r="I15" s="20" t="s">
        <v>850</v>
      </c>
      <c r="J15" s="20" t="s">
        <v>902</v>
      </c>
      <c r="K15" s="20" t="s">
        <v>225</v>
      </c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ht="15.75" customHeight="1">
      <c r="A16" s="20">
        <v>5</v>
      </c>
      <c r="B16" s="22">
        <v>44807</v>
      </c>
      <c r="C16" s="20" t="s">
        <v>903</v>
      </c>
      <c r="D16" s="20"/>
      <c r="E16" s="20"/>
      <c r="F16" s="20"/>
      <c r="G16" s="20" t="s">
        <v>12</v>
      </c>
      <c r="H16" s="20" t="s">
        <v>19</v>
      </c>
      <c r="I16" s="20" t="s">
        <v>661</v>
      </c>
      <c r="J16" s="20" t="s">
        <v>904</v>
      </c>
      <c r="K16" s="20" t="s">
        <v>22</v>
      </c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.75" customHeight="1">
      <c r="A17" s="20">
        <v>4</v>
      </c>
      <c r="B17" s="22">
        <v>44807</v>
      </c>
      <c r="C17" s="20" t="s">
        <v>905</v>
      </c>
      <c r="D17" s="20" t="s">
        <v>906</v>
      </c>
      <c r="E17" s="20"/>
      <c r="F17" s="20"/>
      <c r="G17" s="20" t="s">
        <v>28</v>
      </c>
      <c r="H17" s="20" t="s">
        <v>146</v>
      </c>
      <c r="I17" s="20" t="s">
        <v>907</v>
      </c>
      <c r="J17" s="20" t="s">
        <v>908</v>
      </c>
      <c r="K17" s="20" t="s">
        <v>22</v>
      </c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ht="13">
      <c r="A18" s="20">
        <v>1</v>
      </c>
      <c r="B18" s="22">
        <v>44808</v>
      </c>
      <c r="C18" s="20" t="s">
        <v>909</v>
      </c>
      <c r="D18" s="20" t="s">
        <v>910</v>
      </c>
      <c r="F18" s="23" t="s">
        <v>911</v>
      </c>
      <c r="G18" s="20" t="s">
        <v>28</v>
      </c>
      <c r="H18" s="20" t="s">
        <v>13</v>
      </c>
      <c r="I18" s="20" t="s">
        <v>757</v>
      </c>
      <c r="J18" s="20" t="s">
        <v>912</v>
      </c>
      <c r="K18" s="20" t="s">
        <v>22</v>
      </c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ht="15.75" customHeight="1">
      <c r="A19" s="20">
        <v>2</v>
      </c>
      <c r="B19" s="22">
        <v>44808</v>
      </c>
      <c r="C19" s="20" t="s">
        <v>913</v>
      </c>
      <c r="D19" s="20" t="s">
        <v>914</v>
      </c>
      <c r="E19" s="20" t="s">
        <v>915</v>
      </c>
      <c r="F19" s="20"/>
      <c r="G19" s="20" t="s">
        <v>12</v>
      </c>
      <c r="H19" s="20" t="s">
        <v>19</v>
      </c>
      <c r="I19" s="20" t="s">
        <v>20</v>
      </c>
      <c r="J19" s="20" t="s">
        <v>916</v>
      </c>
      <c r="K19" s="20" t="s">
        <v>22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.75" customHeight="1">
      <c r="A20" s="20">
        <v>3</v>
      </c>
      <c r="B20" s="22">
        <v>44808</v>
      </c>
      <c r="C20" s="20" t="s">
        <v>917</v>
      </c>
      <c r="D20" s="20" t="s">
        <v>918</v>
      </c>
      <c r="E20" s="20"/>
      <c r="F20" s="20"/>
      <c r="G20" s="20" t="s">
        <v>12</v>
      </c>
      <c r="H20" s="20" t="s">
        <v>13</v>
      </c>
      <c r="I20" s="20" t="s">
        <v>34</v>
      </c>
      <c r="J20" s="20" t="s">
        <v>35</v>
      </c>
      <c r="K20" s="20" t="s">
        <v>15</v>
      </c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ht="15.75" customHeight="1">
      <c r="A21" s="20">
        <v>4</v>
      </c>
      <c r="B21" s="22">
        <v>44808</v>
      </c>
      <c r="C21" s="20" t="s">
        <v>919</v>
      </c>
      <c r="D21" s="20" t="s">
        <v>920</v>
      </c>
      <c r="E21" s="20"/>
      <c r="F21" s="20"/>
      <c r="G21" s="20" t="s">
        <v>12</v>
      </c>
      <c r="H21" s="20" t="s">
        <v>13</v>
      </c>
      <c r="I21" s="20" t="s">
        <v>921</v>
      </c>
      <c r="J21" s="20" t="s">
        <v>922</v>
      </c>
      <c r="K21" s="20" t="s">
        <v>22</v>
      </c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ht="15.75" customHeight="1">
      <c r="A22" s="20">
        <v>5</v>
      </c>
      <c r="B22" s="22">
        <v>44808</v>
      </c>
      <c r="C22" s="20" t="s">
        <v>923</v>
      </c>
      <c r="D22" s="20"/>
      <c r="E22" s="20"/>
      <c r="F22" s="20"/>
      <c r="G22" s="20" t="s">
        <v>12</v>
      </c>
      <c r="H22" s="20" t="s">
        <v>19</v>
      </c>
      <c r="I22" s="20" t="s">
        <v>85</v>
      </c>
      <c r="J22" s="20" t="s">
        <v>924</v>
      </c>
      <c r="K22" s="20" t="s">
        <v>22</v>
      </c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.75" customHeight="1">
      <c r="A23" s="20">
        <v>1</v>
      </c>
      <c r="B23" s="22">
        <v>44809</v>
      </c>
      <c r="C23" s="20" t="s">
        <v>925</v>
      </c>
      <c r="D23" s="20" t="s">
        <v>926</v>
      </c>
      <c r="E23" s="20"/>
      <c r="F23" s="20"/>
      <c r="G23" s="20" t="s">
        <v>12</v>
      </c>
      <c r="H23" s="20" t="s">
        <v>13</v>
      </c>
      <c r="I23" s="20" t="s">
        <v>42</v>
      </c>
      <c r="J23" s="20" t="s">
        <v>879</v>
      </c>
      <c r="K23" s="20" t="s">
        <v>22</v>
      </c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ht="13">
      <c r="A24" s="20">
        <v>2</v>
      </c>
      <c r="B24" s="22">
        <v>44809</v>
      </c>
      <c r="C24" s="20" t="s">
        <v>927</v>
      </c>
      <c r="D24" s="20" t="s">
        <v>928</v>
      </c>
      <c r="E24" s="20" t="s">
        <v>929</v>
      </c>
      <c r="F24" s="23" t="s">
        <v>930</v>
      </c>
      <c r="G24" s="20" t="s">
        <v>12</v>
      </c>
      <c r="H24" s="20" t="s">
        <v>13</v>
      </c>
      <c r="I24" s="20" t="s">
        <v>14</v>
      </c>
      <c r="J24" s="20" t="s">
        <v>931</v>
      </c>
      <c r="K24" s="20" t="s">
        <v>225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ht="15.75" customHeight="1">
      <c r="A25" s="20">
        <v>3</v>
      </c>
      <c r="B25" s="22">
        <v>44809</v>
      </c>
      <c r="C25" s="20" t="s">
        <v>932</v>
      </c>
      <c r="D25" s="20" t="s">
        <v>933</v>
      </c>
      <c r="E25" s="20"/>
      <c r="F25" s="20"/>
      <c r="G25" s="20" t="s">
        <v>12</v>
      </c>
      <c r="H25" s="20" t="s">
        <v>57</v>
      </c>
      <c r="I25" s="20" t="s">
        <v>57</v>
      </c>
      <c r="J25" s="20" t="s">
        <v>187</v>
      </c>
      <c r="K25" s="20" t="s">
        <v>22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.75" customHeight="1">
      <c r="A26" s="20">
        <v>4</v>
      </c>
      <c r="B26" s="22">
        <v>44809</v>
      </c>
      <c r="C26" s="20" t="s">
        <v>934</v>
      </c>
      <c r="D26" s="20" t="s">
        <v>935</v>
      </c>
      <c r="E26" s="20"/>
      <c r="F26" s="20"/>
      <c r="G26" s="20" t="s">
        <v>12</v>
      </c>
      <c r="H26" s="20" t="s">
        <v>81</v>
      </c>
      <c r="I26" s="20" t="s">
        <v>712</v>
      </c>
      <c r="J26" s="20" t="s">
        <v>936</v>
      </c>
      <c r="K26" s="20" t="s">
        <v>22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ht="15.75" customHeight="1">
      <c r="A27" s="20">
        <v>5</v>
      </c>
      <c r="B27" s="22">
        <v>44809</v>
      </c>
      <c r="C27" s="20" t="s">
        <v>937</v>
      </c>
      <c r="D27" s="20" t="s">
        <v>938</v>
      </c>
      <c r="E27" s="20"/>
      <c r="F27" s="20"/>
      <c r="G27" s="20" t="s">
        <v>12</v>
      </c>
      <c r="H27" s="20" t="s">
        <v>13</v>
      </c>
      <c r="I27" s="20" t="s">
        <v>103</v>
      </c>
      <c r="J27" s="20" t="s">
        <v>939</v>
      </c>
      <c r="K27" s="20" t="s">
        <v>22</v>
      </c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ht="15.75" customHeight="1">
      <c r="A28" s="20">
        <v>1</v>
      </c>
      <c r="B28" s="22">
        <v>44810</v>
      </c>
      <c r="C28" s="24" t="s">
        <v>940</v>
      </c>
      <c r="D28" s="20" t="s">
        <v>941</v>
      </c>
      <c r="E28" s="20"/>
      <c r="F28" s="20"/>
      <c r="G28" s="20" t="s">
        <v>12</v>
      </c>
      <c r="H28" s="20" t="s">
        <v>13</v>
      </c>
      <c r="I28" s="20" t="s">
        <v>42</v>
      </c>
      <c r="J28" s="20" t="s">
        <v>879</v>
      </c>
      <c r="K28" s="20" t="s">
        <v>22</v>
      </c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.75" customHeight="1">
      <c r="A29" s="20">
        <v>2</v>
      </c>
      <c r="B29" s="22">
        <v>44810</v>
      </c>
      <c r="C29" s="20" t="s">
        <v>942</v>
      </c>
      <c r="D29" s="20" t="s">
        <v>943</v>
      </c>
      <c r="E29" s="20" t="s">
        <v>944</v>
      </c>
      <c r="F29" s="20"/>
      <c r="G29" s="20" t="s">
        <v>28</v>
      </c>
      <c r="H29" s="20" t="s">
        <v>13</v>
      </c>
      <c r="I29" s="20" t="s">
        <v>78</v>
      </c>
      <c r="J29" s="20" t="s">
        <v>945</v>
      </c>
      <c r="K29" s="20" t="s">
        <v>22</v>
      </c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ht="15.75" customHeight="1">
      <c r="A30" s="20">
        <v>3</v>
      </c>
      <c r="B30" s="22">
        <v>44810</v>
      </c>
      <c r="C30" s="20" t="s">
        <v>946</v>
      </c>
      <c r="D30" s="20" t="s">
        <v>947</v>
      </c>
      <c r="E30" s="20"/>
      <c r="F30" s="20"/>
      <c r="G30" s="20" t="s">
        <v>12</v>
      </c>
      <c r="H30" s="20" t="s">
        <v>13</v>
      </c>
      <c r="I30" s="20" t="s">
        <v>34</v>
      </c>
      <c r="J30" s="20" t="s">
        <v>35</v>
      </c>
      <c r="K30" s="20" t="s">
        <v>22</v>
      </c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ht="15.75" customHeight="1">
      <c r="A31" s="20">
        <v>4</v>
      </c>
      <c r="B31" s="22">
        <v>44810</v>
      </c>
      <c r="C31" s="20" t="s">
        <v>948</v>
      </c>
      <c r="D31" s="20"/>
      <c r="E31" s="20"/>
      <c r="F31" s="20"/>
      <c r="G31" s="20" t="s">
        <v>28</v>
      </c>
      <c r="H31" s="20" t="s">
        <v>13</v>
      </c>
      <c r="I31" s="20" t="s">
        <v>112</v>
      </c>
      <c r="J31" s="20" t="s">
        <v>949</v>
      </c>
      <c r="K31" s="20" t="s">
        <v>22</v>
      </c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.75" customHeight="1">
      <c r="A32" s="20">
        <v>5</v>
      </c>
      <c r="B32" s="22">
        <v>44810</v>
      </c>
      <c r="C32" s="20" t="s">
        <v>950</v>
      </c>
      <c r="D32" s="20"/>
      <c r="E32" s="20"/>
      <c r="F32" s="20"/>
      <c r="G32" s="20" t="s">
        <v>12</v>
      </c>
      <c r="H32" s="20" t="s">
        <v>13</v>
      </c>
      <c r="I32" s="20" t="s">
        <v>951</v>
      </c>
      <c r="J32" s="20" t="s">
        <v>952</v>
      </c>
      <c r="K32" s="20" t="s">
        <v>22</v>
      </c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ht="15.75" customHeight="1">
      <c r="A33" s="20">
        <v>6</v>
      </c>
      <c r="B33" s="22">
        <v>44810</v>
      </c>
      <c r="C33" s="20" t="s">
        <v>953</v>
      </c>
      <c r="D33" s="20"/>
      <c r="E33" s="20"/>
      <c r="F33" s="20"/>
      <c r="G33" s="20" t="s">
        <v>12</v>
      </c>
      <c r="H33" s="20" t="s">
        <v>13</v>
      </c>
      <c r="I33" s="20" t="s">
        <v>78</v>
      </c>
      <c r="J33" s="20" t="s">
        <v>954</v>
      </c>
      <c r="K33" s="20" t="s">
        <v>22</v>
      </c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ht="15.75" customHeight="1">
      <c r="A34" s="20">
        <v>1</v>
      </c>
      <c r="B34" s="22">
        <v>44811</v>
      </c>
      <c r="C34" s="20" t="s">
        <v>955</v>
      </c>
      <c r="D34" s="20" t="s">
        <v>956</v>
      </c>
      <c r="E34" s="20"/>
      <c r="F34" s="20"/>
      <c r="G34" s="20" t="s">
        <v>12</v>
      </c>
      <c r="H34" s="20" t="s">
        <v>13</v>
      </c>
      <c r="I34" s="20" t="s">
        <v>337</v>
      </c>
      <c r="J34" s="20" t="s">
        <v>957</v>
      </c>
      <c r="K34" s="20" t="s">
        <v>22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12.5">
      <c r="A35" s="20">
        <v>2</v>
      </c>
      <c r="B35" s="22">
        <v>44811</v>
      </c>
      <c r="C35" s="20" t="s">
        <v>958</v>
      </c>
      <c r="D35" s="20" t="s">
        <v>959</v>
      </c>
      <c r="E35" s="20" t="s">
        <v>960</v>
      </c>
      <c r="F35" s="20"/>
      <c r="G35" s="20" t="s">
        <v>12</v>
      </c>
      <c r="H35" s="20" t="s">
        <v>13</v>
      </c>
      <c r="I35" s="20" t="s">
        <v>34</v>
      </c>
      <c r="J35" s="20" t="s">
        <v>35</v>
      </c>
      <c r="K35" s="20" t="s">
        <v>22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ht="12.5">
      <c r="A36" s="20">
        <v>3</v>
      </c>
      <c r="B36" s="22">
        <v>44811</v>
      </c>
      <c r="C36" s="20" t="s">
        <v>961</v>
      </c>
      <c r="D36" s="20" t="s">
        <v>962</v>
      </c>
      <c r="E36" s="20"/>
      <c r="F36" s="20"/>
      <c r="G36" s="20" t="s">
        <v>28</v>
      </c>
      <c r="H36" s="20" t="s">
        <v>13</v>
      </c>
      <c r="I36" s="20" t="s">
        <v>29</v>
      </c>
      <c r="J36" s="20" t="s">
        <v>963</v>
      </c>
      <c r="K36" s="20" t="s">
        <v>22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ht="12.5">
      <c r="A37" s="20">
        <v>4</v>
      </c>
      <c r="B37" s="22">
        <v>44811</v>
      </c>
      <c r="C37" s="20" t="s">
        <v>964</v>
      </c>
      <c r="D37" s="20" t="s">
        <v>965</v>
      </c>
      <c r="E37" s="20"/>
      <c r="F37" s="20"/>
      <c r="G37" s="20" t="s">
        <v>12</v>
      </c>
      <c r="H37" s="20" t="s">
        <v>13</v>
      </c>
      <c r="I37" s="20" t="s">
        <v>47</v>
      </c>
      <c r="J37" s="20" t="s">
        <v>256</v>
      </c>
      <c r="K37" s="20" t="s">
        <v>22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2.5">
      <c r="A38" s="20">
        <v>5</v>
      </c>
      <c r="B38" s="22">
        <v>44811</v>
      </c>
      <c r="C38" s="20" t="s">
        <v>966</v>
      </c>
      <c r="D38" s="20"/>
      <c r="E38" s="20"/>
      <c r="F38" s="20"/>
      <c r="G38" s="20" t="s">
        <v>28</v>
      </c>
      <c r="H38" s="20" t="s">
        <v>13</v>
      </c>
      <c r="I38" s="20" t="s">
        <v>112</v>
      </c>
      <c r="J38" s="20" t="s">
        <v>949</v>
      </c>
      <c r="K38" s="20" t="s">
        <v>22</v>
      </c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ht="13">
      <c r="A39" s="20">
        <v>6</v>
      </c>
      <c r="B39" s="22">
        <v>44811</v>
      </c>
      <c r="C39" s="20" t="s">
        <v>967</v>
      </c>
      <c r="D39" s="20" t="s">
        <v>968</v>
      </c>
      <c r="E39" s="20"/>
      <c r="F39" s="23" t="s">
        <v>930</v>
      </c>
      <c r="G39" s="20" t="s">
        <v>12</v>
      </c>
      <c r="H39" s="20" t="s">
        <v>13</v>
      </c>
      <c r="I39" s="20" t="s">
        <v>76</v>
      </c>
      <c r="J39" s="20" t="s">
        <v>969</v>
      </c>
      <c r="K39" s="20" t="s">
        <v>225</v>
      </c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ht="12.5">
      <c r="A40" s="20">
        <v>1</v>
      </c>
      <c r="B40" s="22">
        <v>44812</v>
      </c>
      <c r="C40" s="20" t="s">
        <v>970</v>
      </c>
      <c r="D40" s="20"/>
      <c r="E40" s="20"/>
      <c r="F40" s="20"/>
      <c r="G40" s="20" t="s">
        <v>12</v>
      </c>
      <c r="H40" s="20" t="s">
        <v>13</v>
      </c>
      <c r="I40" s="20" t="s">
        <v>971</v>
      </c>
      <c r="J40" s="20" t="s">
        <v>972</v>
      </c>
      <c r="K40" s="20" t="s">
        <v>22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12.5">
      <c r="A41" s="20">
        <v>2</v>
      </c>
      <c r="B41" s="22">
        <v>44812</v>
      </c>
      <c r="C41" s="20" t="s">
        <v>973</v>
      </c>
      <c r="D41" s="20" t="s">
        <v>974</v>
      </c>
      <c r="E41" s="20"/>
      <c r="F41" s="20"/>
      <c r="G41" s="20" t="s">
        <v>12</v>
      </c>
      <c r="H41" s="20" t="s">
        <v>13</v>
      </c>
      <c r="I41" s="20" t="s">
        <v>25</v>
      </c>
      <c r="J41" s="25" t="s">
        <v>975</v>
      </c>
      <c r="K41" s="20" t="s">
        <v>22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12.5">
      <c r="A42" s="20">
        <v>3</v>
      </c>
      <c r="B42" s="22">
        <v>44812</v>
      </c>
      <c r="C42" s="20" t="s">
        <v>976</v>
      </c>
      <c r="D42" s="20" t="s">
        <v>977</v>
      </c>
      <c r="E42" s="20" t="s">
        <v>978</v>
      </c>
      <c r="F42" s="20"/>
      <c r="G42" s="20" t="s">
        <v>12</v>
      </c>
      <c r="H42" s="20" t="s">
        <v>13</v>
      </c>
      <c r="I42" s="20" t="s">
        <v>42</v>
      </c>
      <c r="J42" s="20" t="s">
        <v>979</v>
      </c>
      <c r="K42" s="20" t="s">
        <v>22</v>
      </c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12.5">
      <c r="A43" s="20">
        <v>4</v>
      </c>
      <c r="B43" s="22">
        <v>44812</v>
      </c>
      <c r="C43" s="20" t="s">
        <v>980</v>
      </c>
      <c r="D43" s="20" t="s">
        <v>981</v>
      </c>
      <c r="E43" s="20"/>
      <c r="F43" s="20"/>
      <c r="G43" s="20" t="s">
        <v>12</v>
      </c>
      <c r="H43" s="20" t="s">
        <v>13</v>
      </c>
      <c r="I43" s="20" t="s">
        <v>14</v>
      </c>
      <c r="J43" s="20" t="s">
        <v>120</v>
      </c>
      <c r="K43" s="20" t="s">
        <v>22</v>
      </c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ht="12.5">
      <c r="A44" s="20">
        <v>5</v>
      </c>
      <c r="B44" s="22">
        <v>44812</v>
      </c>
      <c r="C44" s="20" t="s">
        <v>982</v>
      </c>
      <c r="D44" s="20" t="s">
        <v>983</v>
      </c>
      <c r="E44" s="20"/>
      <c r="F44" s="20"/>
      <c r="G44" s="20" t="s">
        <v>12</v>
      </c>
      <c r="H44" s="20" t="s">
        <v>13</v>
      </c>
      <c r="I44" s="20" t="s">
        <v>473</v>
      </c>
      <c r="J44" s="20"/>
      <c r="K44" s="20" t="s">
        <v>22</v>
      </c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ht="12.5">
      <c r="A45" s="20">
        <v>6</v>
      </c>
      <c r="B45" s="22">
        <v>44812</v>
      </c>
      <c r="C45" s="20" t="s">
        <v>984</v>
      </c>
      <c r="D45" s="20" t="s">
        <v>985</v>
      </c>
      <c r="E45" s="20"/>
      <c r="F45" s="20"/>
      <c r="G45" s="20" t="s">
        <v>12</v>
      </c>
      <c r="H45" s="20" t="s">
        <v>13</v>
      </c>
      <c r="I45" s="20" t="s">
        <v>103</v>
      </c>
      <c r="J45" s="20" t="s">
        <v>233</v>
      </c>
      <c r="K45" s="20" t="s">
        <v>22</v>
      </c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</row>
    <row r="46" spans="1:23" ht="12.5">
      <c r="A46" s="20">
        <v>1</v>
      </c>
      <c r="B46" s="22">
        <v>44813</v>
      </c>
      <c r="C46" s="20" t="s">
        <v>986</v>
      </c>
      <c r="D46" s="20" t="s">
        <v>987</v>
      </c>
      <c r="E46" s="20"/>
      <c r="F46" s="20"/>
      <c r="G46" s="20" t="s">
        <v>28</v>
      </c>
      <c r="H46" s="20" t="s">
        <v>146</v>
      </c>
      <c r="I46" s="20" t="s">
        <v>147</v>
      </c>
      <c r="J46" s="20"/>
      <c r="K46" s="20" t="s">
        <v>22</v>
      </c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</row>
    <row r="47" spans="1:23" ht="12.5">
      <c r="A47" s="20">
        <v>2</v>
      </c>
      <c r="B47" s="22">
        <v>44813</v>
      </c>
      <c r="C47" s="20" t="s">
        <v>988</v>
      </c>
      <c r="D47" s="20" t="s">
        <v>987</v>
      </c>
      <c r="E47" s="20"/>
      <c r="F47" s="20"/>
      <c r="G47" s="20" t="s">
        <v>28</v>
      </c>
      <c r="H47" s="20" t="s">
        <v>146</v>
      </c>
      <c r="I47" s="20" t="s">
        <v>147</v>
      </c>
      <c r="J47" s="20" t="s">
        <v>989</v>
      </c>
      <c r="K47" s="20" t="s">
        <v>22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</row>
    <row r="48" spans="1:23" ht="12.5">
      <c r="A48" s="20">
        <v>3</v>
      </c>
      <c r="B48" s="22">
        <v>44813</v>
      </c>
      <c r="C48" s="20" t="s">
        <v>990</v>
      </c>
      <c r="D48" s="20" t="s">
        <v>991</v>
      </c>
      <c r="E48" s="20"/>
      <c r="F48" s="20"/>
      <c r="G48" s="20" t="s">
        <v>12</v>
      </c>
      <c r="H48" s="20" t="s">
        <v>13</v>
      </c>
      <c r="I48" s="20" t="s">
        <v>34</v>
      </c>
      <c r="J48" s="20" t="s">
        <v>35</v>
      </c>
      <c r="K48" s="20" t="s">
        <v>22</v>
      </c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</row>
    <row r="49" spans="1:23" ht="12.5">
      <c r="A49" s="20">
        <v>4</v>
      </c>
      <c r="B49" s="22">
        <v>44813</v>
      </c>
      <c r="C49" s="20" t="s">
        <v>992</v>
      </c>
      <c r="D49" s="20"/>
      <c r="E49" s="20"/>
      <c r="F49" s="20"/>
      <c r="G49" s="20" t="s">
        <v>12</v>
      </c>
      <c r="H49" s="20" t="s">
        <v>214</v>
      </c>
      <c r="I49" s="20" t="s">
        <v>890</v>
      </c>
      <c r="J49" s="20" t="s">
        <v>993</v>
      </c>
      <c r="K49" s="20" t="s">
        <v>22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</row>
    <row r="50" spans="1:23" ht="12.5">
      <c r="A50" s="20">
        <v>1</v>
      </c>
      <c r="B50" s="22">
        <v>44814</v>
      </c>
      <c r="C50" s="20" t="s">
        <v>994</v>
      </c>
      <c r="D50" s="20" t="s">
        <v>995</v>
      </c>
      <c r="E50" s="20" t="s">
        <v>996</v>
      </c>
      <c r="F50" s="20"/>
      <c r="G50" s="20" t="s">
        <v>28</v>
      </c>
      <c r="H50" s="20" t="s">
        <v>146</v>
      </c>
      <c r="I50" s="20" t="s">
        <v>147</v>
      </c>
      <c r="J50" s="20" t="s">
        <v>997</v>
      </c>
      <c r="K50" s="20" t="s">
        <v>22</v>
      </c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</row>
    <row r="51" spans="1:23" ht="12.5">
      <c r="A51" s="20">
        <v>4</v>
      </c>
      <c r="B51" s="22">
        <v>44814</v>
      </c>
      <c r="C51" s="20" t="s">
        <v>998</v>
      </c>
      <c r="D51" s="20"/>
      <c r="E51" s="20"/>
      <c r="F51" s="20"/>
      <c r="G51" s="20" t="s">
        <v>12</v>
      </c>
      <c r="H51" s="20" t="s">
        <v>146</v>
      </c>
      <c r="I51" s="20" t="s">
        <v>147</v>
      </c>
      <c r="J51" s="20"/>
      <c r="K51" s="20" t="s">
        <v>22</v>
      </c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</row>
    <row r="52" spans="1:23" ht="12.5">
      <c r="A52" s="20">
        <v>3</v>
      </c>
      <c r="B52" s="22">
        <v>44814</v>
      </c>
      <c r="C52" s="20" t="s">
        <v>999</v>
      </c>
      <c r="D52" s="20"/>
      <c r="E52" s="20"/>
      <c r="F52" s="20"/>
      <c r="G52" s="20" t="s">
        <v>28</v>
      </c>
      <c r="H52" s="20" t="s">
        <v>146</v>
      </c>
      <c r="I52" s="20" t="s">
        <v>147</v>
      </c>
      <c r="J52" s="20" t="s">
        <v>989</v>
      </c>
      <c r="K52" s="20" t="s">
        <v>22</v>
      </c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</row>
    <row r="53" spans="1:23" ht="12.5">
      <c r="A53" s="20">
        <v>2</v>
      </c>
      <c r="B53" s="22">
        <v>44814</v>
      </c>
      <c r="C53" s="20" t="s">
        <v>1000</v>
      </c>
      <c r="D53" s="20" t="s">
        <v>1001</v>
      </c>
      <c r="E53" s="20"/>
      <c r="F53" s="20"/>
      <c r="G53" s="20" t="s">
        <v>12</v>
      </c>
      <c r="H53" s="20" t="s">
        <v>13</v>
      </c>
      <c r="I53" s="20" t="s">
        <v>76</v>
      </c>
      <c r="J53" s="20"/>
      <c r="K53" s="20" t="s">
        <v>15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</row>
    <row r="54" spans="1:23" ht="12.5">
      <c r="A54" s="20">
        <v>5</v>
      </c>
      <c r="B54" s="22">
        <v>44814</v>
      </c>
      <c r="C54" s="20" t="s">
        <v>1002</v>
      </c>
      <c r="D54" s="20" t="s">
        <v>1003</v>
      </c>
      <c r="E54" s="20"/>
      <c r="F54" s="20"/>
      <c r="G54" s="20" t="s">
        <v>12</v>
      </c>
      <c r="H54" s="20" t="s">
        <v>13</v>
      </c>
      <c r="I54" s="20" t="s">
        <v>47</v>
      </c>
      <c r="J54" s="20" t="s">
        <v>256</v>
      </c>
      <c r="K54" s="20" t="s">
        <v>22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</row>
    <row r="55" spans="1:23" ht="12.5">
      <c r="A55" s="20">
        <v>6</v>
      </c>
      <c r="B55" s="22">
        <v>44814</v>
      </c>
      <c r="C55" s="20" t="s">
        <v>1004</v>
      </c>
      <c r="D55" s="20"/>
      <c r="E55" s="20"/>
      <c r="F55" s="20"/>
      <c r="G55" s="20" t="s">
        <v>28</v>
      </c>
      <c r="H55" s="20" t="s">
        <v>13</v>
      </c>
      <c r="I55" s="20" t="s">
        <v>1005</v>
      </c>
      <c r="J55" s="20"/>
      <c r="K55" s="20" t="s">
        <v>22</v>
      </c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</row>
    <row r="56" spans="1:23" ht="12.5">
      <c r="A56" s="20">
        <v>1</v>
      </c>
      <c r="B56" s="26">
        <v>44815</v>
      </c>
      <c r="C56" s="20" t="s">
        <v>1006</v>
      </c>
      <c r="D56" s="20" t="s">
        <v>1007</v>
      </c>
      <c r="E56" s="20" t="s">
        <v>1008</v>
      </c>
      <c r="F56" s="20"/>
      <c r="G56" s="20" t="s">
        <v>28</v>
      </c>
      <c r="H56" s="20" t="s">
        <v>13</v>
      </c>
      <c r="I56" s="20" t="s">
        <v>29</v>
      </c>
      <c r="J56" s="20" t="s">
        <v>106</v>
      </c>
      <c r="K56" s="20" t="s">
        <v>22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</row>
    <row r="57" spans="1:23" ht="12.5">
      <c r="A57" s="20">
        <v>2</v>
      </c>
      <c r="B57" s="22">
        <v>44815</v>
      </c>
      <c r="C57" s="20" t="s">
        <v>1009</v>
      </c>
      <c r="D57" s="20" t="s">
        <v>1010</v>
      </c>
      <c r="E57" s="20"/>
      <c r="F57" s="20"/>
      <c r="G57" s="20" t="s">
        <v>12</v>
      </c>
      <c r="H57" s="20" t="s">
        <v>57</v>
      </c>
      <c r="I57" s="20" t="s">
        <v>57</v>
      </c>
      <c r="J57" s="20" t="s">
        <v>1011</v>
      </c>
      <c r="K57" s="20" t="s">
        <v>22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</row>
    <row r="58" spans="1:23" ht="12.5">
      <c r="A58" s="20">
        <v>3</v>
      </c>
      <c r="B58" s="22">
        <v>44815</v>
      </c>
      <c r="C58" s="20" t="s">
        <v>1012</v>
      </c>
      <c r="D58" s="20" t="s">
        <v>1013</v>
      </c>
      <c r="E58" s="20"/>
      <c r="F58" s="20"/>
      <c r="G58" s="20" t="s">
        <v>28</v>
      </c>
      <c r="H58" s="20" t="s">
        <v>146</v>
      </c>
      <c r="I58" s="20" t="s">
        <v>147</v>
      </c>
      <c r="J58" s="20" t="s">
        <v>997</v>
      </c>
      <c r="K58" s="20" t="s">
        <v>22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</row>
    <row r="59" spans="1:23" ht="12.5">
      <c r="A59" s="20">
        <v>4</v>
      </c>
      <c r="B59" s="22">
        <v>44815</v>
      </c>
      <c r="C59" s="20" t="s">
        <v>1014</v>
      </c>
      <c r="D59" s="20" t="s">
        <v>1015</v>
      </c>
      <c r="E59" s="20"/>
      <c r="F59" s="20"/>
      <c r="G59" s="20" t="s">
        <v>28</v>
      </c>
      <c r="H59" s="20" t="s">
        <v>146</v>
      </c>
      <c r="I59" s="20" t="s">
        <v>147</v>
      </c>
      <c r="J59" s="20"/>
      <c r="K59" s="20" t="s">
        <v>22</v>
      </c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</row>
    <row r="60" spans="1:23" ht="12.5">
      <c r="A60" s="20">
        <v>5</v>
      </c>
      <c r="B60" s="22">
        <v>44815</v>
      </c>
      <c r="C60" s="20" t="s">
        <v>1016</v>
      </c>
      <c r="D60" s="20" t="s">
        <v>1017</v>
      </c>
      <c r="E60" s="20"/>
      <c r="F60" s="20"/>
      <c r="G60" s="20" t="s">
        <v>12</v>
      </c>
      <c r="H60" s="20" t="s">
        <v>13</v>
      </c>
      <c r="I60" s="20" t="s">
        <v>14</v>
      </c>
      <c r="J60" s="20" t="s">
        <v>1018</v>
      </c>
      <c r="K60" s="20" t="s">
        <v>15</v>
      </c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</row>
    <row r="61" spans="1:23" ht="12.5">
      <c r="A61" s="20">
        <v>6</v>
      </c>
      <c r="B61" s="22">
        <v>44815</v>
      </c>
      <c r="C61" s="20" t="s">
        <v>1019</v>
      </c>
      <c r="D61" s="20" t="s">
        <v>1020</v>
      </c>
      <c r="E61" s="20"/>
      <c r="F61" s="20"/>
      <c r="G61" s="20" t="s">
        <v>12</v>
      </c>
      <c r="H61" s="20" t="s">
        <v>13</v>
      </c>
      <c r="I61" s="20" t="s">
        <v>1021</v>
      </c>
      <c r="J61" s="20" t="s">
        <v>1022</v>
      </c>
      <c r="K61" s="20" t="s">
        <v>22</v>
      </c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</row>
    <row r="62" spans="1:23" ht="12.5">
      <c r="A62" s="20">
        <v>1</v>
      </c>
      <c r="B62" s="22">
        <v>44816</v>
      </c>
      <c r="C62" s="20" t="s">
        <v>1023</v>
      </c>
      <c r="D62" s="20" t="s">
        <v>1024</v>
      </c>
      <c r="E62" s="20" t="s">
        <v>1025</v>
      </c>
      <c r="F62" s="20"/>
      <c r="G62" s="20" t="s">
        <v>28</v>
      </c>
      <c r="H62" s="20" t="s">
        <v>13</v>
      </c>
      <c r="I62" s="20" t="s">
        <v>29</v>
      </c>
      <c r="J62" s="20" t="s">
        <v>106</v>
      </c>
      <c r="K62" s="20" t="s">
        <v>22</v>
      </c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</row>
    <row r="63" spans="1:23" ht="13">
      <c r="A63" s="20">
        <v>2</v>
      </c>
      <c r="B63" s="22">
        <v>44816</v>
      </c>
      <c r="C63" s="20" t="s">
        <v>1026</v>
      </c>
      <c r="D63" s="20" t="s">
        <v>1027</v>
      </c>
      <c r="E63" s="20"/>
      <c r="F63" s="23" t="s">
        <v>930</v>
      </c>
      <c r="G63" s="20" t="s">
        <v>12</v>
      </c>
      <c r="H63" s="20" t="s">
        <v>13</v>
      </c>
      <c r="I63" s="20" t="s">
        <v>47</v>
      </c>
      <c r="J63" s="20" t="s">
        <v>120</v>
      </c>
      <c r="K63" s="20" t="s">
        <v>22</v>
      </c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</row>
    <row r="64" spans="1:23" ht="12.5">
      <c r="A64" s="20">
        <v>4</v>
      </c>
      <c r="B64" s="22">
        <v>44816</v>
      </c>
      <c r="C64" s="20" t="s">
        <v>1028</v>
      </c>
      <c r="D64" s="20" t="s">
        <v>1029</v>
      </c>
      <c r="E64" s="20"/>
      <c r="F64" s="20"/>
      <c r="G64" s="20" t="s">
        <v>12</v>
      </c>
      <c r="H64" s="20" t="s">
        <v>13</v>
      </c>
      <c r="I64" s="20" t="s">
        <v>1030</v>
      </c>
      <c r="J64" s="20" t="s">
        <v>1031</v>
      </c>
      <c r="K64" s="20" t="s">
        <v>22</v>
      </c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</row>
    <row r="65" spans="1:23" ht="12.5">
      <c r="A65" s="20">
        <v>3</v>
      </c>
      <c r="B65" s="22">
        <v>44816</v>
      </c>
      <c r="C65" s="20" t="s">
        <v>1032</v>
      </c>
      <c r="D65" s="20" t="s">
        <v>1033</v>
      </c>
      <c r="E65" s="20"/>
      <c r="F65" s="20"/>
      <c r="G65" s="20" t="s">
        <v>12</v>
      </c>
      <c r="H65" s="20" t="s">
        <v>13</v>
      </c>
      <c r="I65" s="20" t="s">
        <v>47</v>
      </c>
      <c r="J65" s="20" t="s">
        <v>1034</v>
      </c>
      <c r="K65" s="20" t="s">
        <v>22</v>
      </c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</row>
    <row r="66" spans="1:23" ht="12.5">
      <c r="A66" s="20">
        <v>5</v>
      </c>
      <c r="B66" s="22">
        <v>44816</v>
      </c>
      <c r="C66" s="20" t="s">
        <v>1035</v>
      </c>
      <c r="D66" s="20" t="s">
        <v>1036</v>
      </c>
      <c r="E66" s="20"/>
      <c r="F66" s="20"/>
      <c r="G66" s="20" t="s">
        <v>28</v>
      </c>
      <c r="H66" s="20" t="s">
        <v>146</v>
      </c>
      <c r="I66" s="20" t="s">
        <v>147</v>
      </c>
      <c r="J66" s="20"/>
      <c r="K66" s="20" t="s">
        <v>22</v>
      </c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</row>
    <row r="67" spans="1:23" ht="12.5">
      <c r="A67" s="20">
        <v>1</v>
      </c>
      <c r="B67" s="22">
        <v>44817</v>
      </c>
      <c r="C67" s="20" t="s">
        <v>1037</v>
      </c>
      <c r="D67" s="20" t="s">
        <v>1038</v>
      </c>
      <c r="E67" s="20"/>
      <c r="F67" s="20"/>
      <c r="G67" s="20" t="s">
        <v>12</v>
      </c>
      <c r="H67" s="20" t="s">
        <v>19</v>
      </c>
      <c r="I67" s="20" t="s">
        <v>175</v>
      </c>
      <c r="J67" s="20"/>
      <c r="K67" s="20" t="s">
        <v>22</v>
      </c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</row>
    <row r="68" spans="1:23" ht="12.5">
      <c r="A68" s="20">
        <v>2</v>
      </c>
      <c r="B68" s="22">
        <v>44817</v>
      </c>
      <c r="C68" s="20" t="s">
        <v>1039</v>
      </c>
      <c r="D68" s="20" t="s">
        <v>1040</v>
      </c>
      <c r="E68" s="20" t="s">
        <v>1041</v>
      </c>
      <c r="F68" s="20"/>
      <c r="G68" s="20" t="s">
        <v>28</v>
      </c>
      <c r="H68" s="20" t="s">
        <v>13</v>
      </c>
      <c r="I68" s="20" t="s">
        <v>29</v>
      </c>
      <c r="J68" s="20" t="s">
        <v>106</v>
      </c>
      <c r="K68" s="20" t="s">
        <v>22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</row>
    <row r="69" spans="1:23" ht="12.5">
      <c r="A69" s="20">
        <v>3</v>
      </c>
      <c r="B69" s="22">
        <v>44817</v>
      </c>
      <c r="C69" s="20" t="s">
        <v>1042</v>
      </c>
      <c r="D69" s="20" t="s">
        <v>1043</v>
      </c>
      <c r="E69" s="20"/>
      <c r="F69" s="20"/>
      <c r="G69" s="20" t="s">
        <v>12</v>
      </c>
      <c r="H69" s="20" t="s">
        <v>13</v>
      </c>
      <c r="I69" s="20" t="s">
        <v>14</v>
      </c>
      <c r="J69" s="20" t="s">
        <v>1044</v>
      </c>
      <c r="K69" s="20" t="s">
        <v>22</v>
      </c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</row>
    <row r="70" spans="1:23" ht="12.5">
      <c r="A70" s="20">
        <v>4</v>
      </c>
      <c r="B70" s="22">
        <v>44817</v>
      </c>
      <c r="C70" s="20" t="s">
        <v>1045</v>
      </c>
      <c r="D70" s="20"/>
      <c r="E70" s="20"/>
      <c r="F70" s="20"/>
      <c r="G70" s="20" t="s">
        <v>12</v>
      </c>
      <c r="H70" s="20" t="s">
        <v>13</v>
      </c>
      <c r="I70" s="20" t="s">
        <v>218</v>
      </c>
      <c r="J70" s="20"/>
      <c r="K70" s="20" t="s">
        <v>22</v>
      </c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</row>
    <row r="71" spans="1:23" ht="12.5">
      <c r="A71" s="20">
        <v>5</v>
      </c>
      <c r="B71" s="22">
        <v>44817</v>
      </c>
      <c r="C71" s="20" t="s">
        <v>1046</v>
      </c>
      <c r="D71" s="20" t="s">
        <v>1047</v>
      </c>
      <c r="E71" s="20"/>
      <c r="F71" s="20"/>
      <c r="G71" s="20" t="s">
        <v>28</v>
      </c>
      <c r="H71" s="20" t="s">
        <v>146</v>
      </c>
      <c r="I71" s="20" t="s">
        <v>147</v>
      </c>
      <c r="J71" s="20"/>
      <c r="K71" s="20" t="s">
        <v>22</v>
      </c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</row>
    <row r="72" spans="1:23" ht="12.5">
      <c r="A72" s="20">
        <v>1</v>
      </c>
      <c r="B72" s="22">
        <v>44818</v>
      </c>
      <c r="C72" s="20" t="s">
        <v>1048</v>
      </c>
      <c r="D72" s="20" t="s">
        <v>1049</v>
      </c>
      <c r="E72" s="20"/>
      <c r="F72" s="20"/>
      <c r="G72" s="20" t="s">
        <v>28</v>
      </c>
      <c r="H72" s="20" t="s">
        <v>19</v>
      </c>
      <c r="I72" s="20" t="s">
        <v>42</v>
      </c>
      <c r="J72" s="20" t="s">
        <v>1050</v>
      </c>
      <c r="K72" s="20" t="s">
        <v>22</v>
      </c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</row>
    <row r="73" spans="1:23" ht="12.5">
      <c r="A73" s="20">
        <v>2</v>
      </c>
      <c r="B73" s="22">
        <v>44818</v>
      </c>
      <c r="C73" s="20" t="s">
        <v>1051</v>
      </c>
      <c r="D73" s="20" t="s">
        <v>1052</v>
      </c>
      <c r="E73" s="20" t="s">
        <v>1053</v>
      </c>
      <c r="F73" s="20"/>
      <c r="G73" s="20" t="s">
        <v>12</v>
      </c>
      <c r="H73" s="20" t="s">
        <v>57</v>
      </c>
      <c r="I73" s="20" t="s">
        <v>57</v>
      </c>
      <c r="J73" s="20" t="s">
        <v>58</v>
      </c>
      <c r="K73" s="20" t="s">
        <v>22</v>
      </c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</row>
    <row r="74" spans="1:23" ht="12.5">
      <c r="A74" s="20">
        <v>3</v>
      </c>
      <c r="B74" s="22">
        <v>44818</v>
      </c>
      <c r="C74" s="20" t="s">
        <v>1054</v>
      </c>
      <c r="D74" s="20" t="s">
        <v>1055</v>
      </c>
      <c r="E74" s="20"/>
      <c r="F74" s="20"/>
      <c r="G74" s="20" t="s">
        <v>28</v>
      </c>
      <c r="H74" s="20" t="s">
        <v>13</v>
      </c>
      <c r="I74" s="20" t="s">
        <v>29</v>
      </c>
      <c r="J74" s="20" t="s">
        <v>30</v>
      </c>
      <c r="K74" s="20" t="s">
        <v>22</v>
      </c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</row>
    <row r="75" spans="1:23" ht="12.5">
      <c r="A75" s="20">
        <v>4</v>
      </c>
      <c r="B75" s="22">
        <v>44818</v>
      </c>
      <c r="C75" s="20" t="s">
        <v>1056</v>
      </c>
      <c r="D75" s="20"/>
      <c r="E75" s="20"/>
      <c r="F75" s="20"/>
      <c r="G75" s="20" t="s">
        <v>28</v>
      </c>
      <c r="H75" s="20" t="s">
        <v>13</v>
      </c>
      <c r="I75" s="20" t="s">
        <v>29</v>
      </c>
      <c r="J75" s="20" t="s">
        <v>49</v>
      </c>
      <c r="K75" s="20" t="s">
        <v>22</v>
      </c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</row>
    <row r="76" spans="1:23" ht="12.5">
      <c r="A76" s="20">
        <v>5</v>
      </c>
      <c r="B76" s="22">
        <v>44818</v>
      </c>
      <c r="C76" s="20" t="s">
        <v>1057</v>
      </c>
      <c r="D76" s="20" t="s">
        <v>1058</v>
      </c>
      <c r="E76" s="20"/>
      <c r="F76" s="20"/>
      <c r="G76" s="20" t="s">
        <v>12</v>
      </c>
      <c r="H76" s="20" t="s">
        <v>13</v>
      </c>
      <c r="I76" s="20" t="s">
        <v>148</v>
      </c>
      <c r="J76" s="20" t="s">
        <v>1059</v>
      </c>
      <c r="K76" s="20" t="s">
        <v>22</v>
      </c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</row>
    <row r="77" spans="1:23" ht="12.5">
      <c r="A77" s="20">
        <v>6</v>
      </c>
      <c r="B77" s="22">
        <v>44818</v>
      </c>
      <c r="C77" s="20" t="s">
        <v>1060</v>
      </c>
      <c r="D77" s="20" t="s">
        <v>1061</v>
      </c>
      <c r="E77" s="20"/>
      <c r="F77" s="20"/>
      <c r="G77" s="20" t="s">
        <v>12</v>
      </c>
      <c r="H77" s="20" t="s">
        <v>13</v>
      </c>
      <c r="I77" s="20" t="s">
        <v>218</v>
      </c>
      <c r="J77" s="20"/>
      <c r="K77" s="20" t="s">
        <v>22</v>
      </c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</row>
    <row r="78" spans="1:23" ht="12.5">
      <c r="A78" s="20">
        <v>1</v>
      </c>
      <c r="B78" s="22">
        <v>44819</v>
      </c>
      <c r="C78" s="20" t="s">
        <v>1062</v>
      </c>
      <c r="D78" s="20" t="s">
        <v>1063</v>
      </c>
      <c r="E78" s="20" t="s">
        <v>1064</v>
      </c>
      <c r="F78" s="20"/>
      <c r="G78" s="20" t="s">
        <v>12</v>
      </c>
      <c r="H78" s="20" t="s">
        <v>13</v>
      </c>
      <c r="I78" s="20" t="s">
        <v>218</v>
      </c>
      <c r="J78" s="20"/>
      <c r="K78" s="20" t="s">
        <v>22</v>
      </c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</row>
    <row r="79" spans="1:23" ht="12.5">
      <c r="A79" s="20">
        <v>2</v>
      </c>
      <c r="B79" s="22">
        <v>44819</v>
      </c>
      <c r="C79" s="20" t="s">
        <v>1065</v>
      </c>
      <c r="D79" s="20" t="s">
        <v>1066</v>
      </c>
      <c r="E79" s="20"/>
      <c r="F79" s="20"/>
      <c r="G79" s="20" t="s">
        <v>28</v>
      </c>
      <c r="H79" s="20" t="s">
        <v>13</v>
      </c>
      <c r="I79" s="20" t="s">
        <v>147</v>
      </c>
      <c r="J79" s="20"/>
      <c r="K79" s="20" t="s">
        <v>22</v>
      </c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</row>
    <row r="80" spans="1:23" ht="12.5">
      <c r="A80" s="20">
        <v>3</v>
      </c>
      <c r="B80" s="22">
        <v>44819</v>
      </c>
      <c r="C80" s="20" t="s">
        <v>1067</v>
      </c>
      <c r="D80" s="20" t="s">
        <v>1068</v>
      </c>
      <c r="E80" s="20"/>
      <c r="F80" s="20"/>
      <c r="G80" s="20" t="s">
        <v>28</v>
      </c>
      <c r="H80" s="20" t="s">
        <v>13</v>
      </c>
      <c r="I80" s="20" t="s">
        <v>29</v>
      </c>
      <c r="J80" s="20" t="s">
        <v>106</v>
      </c>
      <c r="K80" s="20" t="s">
        <v>22</v>
      </c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</row>
    <row r="81" spans="1:23" ht="13">
      <c r="A81" s="20">
        <v>4</v>
      </c>
      <c r="B81" s="22">
        <v>44819</v>
      </c>
      <c r="C81" s="20" t="s">
        <v>1069</v>
      </c>
      <c r="D81" s="20"/>
      <c r="E81" s="20"/>
      <c r="F81" s="23" t="s">
        <v>930</v>
      </c>
      <c r="G81" s="20" t="s">
        <v>12</v>
      </c>
      <c r="H81" s="20" t="s">
        <v>13</v>
      </c>
      <c r="I81" s="20" t="s">
        <v>76</v>
      </c>
      <c r="J81" s="20" t="s">
        <v>969</v>
      </c>
      <c r="K81" s="20" t="s">
        <v>15</v>
      </c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</row>
    <row r="82" spans="1:23" ht="12.5">
      <c r="A82" s="20">
        <v>5</v>
      </c>
      <c r="B82" s="22">
        <v>44819</v>
      </c>
      <c r="C82" s="20" t="s">
        <v>1070</v>
      </c>
      <c r="D82" s="20" t="s">
        <v>1071</v>
      </c>
      <c r="E82" s="20"/>
      <c r="F82" s="20"/>
      <c r="G82" s="20" t="s">
        <v>12</v>
      </c>
      <c r="H82" s="20" t="s">
        <v>13</v>
      </c>
      <c r="I82" s="20" t="s">
        <v>78</v>
      </c>
      <c r="J82" s="20" t="s">
        <v>1072</v>
      </c>
      <c r="K82" s="20" t="s">
        <v>22</v>
      </c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</row>
    <row r="83" spans="1:23" ht="12.5">
      <c r="A83" s="20">
        <v>6</v>
      </c>
      <c r="B83" s="22">
        <v>44819</v>
      </c>
      <c r="C83" s="20" t="s">
        <v>1073</v>
      </c>
      <c r="D83" s="20"/>
      <c r="E83" s="20"/>
      <c r="F83" s="20"/>
      <c r="G83" s="20" t="s">
        <v>12</v>
      </c>
      <c r="H83" s="20" t="s">
        <v>81</v>
      </c>
      <c r="I83" s="20" t="s">
        <v>82</v>
      </c>
      <c r="J83" s="8" t="s">
        <v>83</v>
      </c>
      <c r="K83" s="20" t="s">
        <v>22</v>
      </c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</row>
    <row r="84" spans="1:23" ht="12.5">
      <c r="A84" s="20">
        <v>1</v>
      </c>
      <c r="B84" s="22">
        <v>44820</v>
      </c>
      <c r="C84" s="20" t="s">
        <v>1074</v>
      </c>
      <c r="D84" s="20" t="s">
        <v>1075</v>
      </c>
      <c r="E84" s="20"/>
      <c r="F84" s="20"/>
      <c r="G84" s="20" t="s">
        <v>28</v>
      </c>
      <c r="H84" s="20" t="s">
        <v>13</v>
      </c>
      <c r="I84" s="20" t="s">
        <v>29</v>
      </c>
      <c r="J84" s="20" t="s">
        <v>106</v>
      </c>
      <c r="K84" s="20" t="s">
        <v>22</v>
      </c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</row>
    <row r="85" spans="1:23" ht="12.5">
      <c r="A85" s="20">
        <v>2</v>
      </c>
      <c r="B85" s="22">
        <v>44820</v>
      </c>
      <c r="C85" s="20" t="s">
        <v>1076</v>
      </c>
      <c r="D85" s="20" t="s">
        <v>1077</v>
      </c>
      <c r="E85" s="20" t="s">
        <v>1078</v>
      </c>
      <c r="F85" s="20"/>
      <c r="G85" s="20" t="s">
        <v>12</v>
      </c>
      <c r="H85" s="20" t="s">
        <v>13</v>
      </c>
      <c r="I85" s="20" t="s">
        <v>218</v>
      </c>
      <c r="J85" s="20"/>
      <c r="K85" s="20" t="s">
        <v>22</v>
      </c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</row>
    <row r="86" spans="1:23" ht="12.5">
      <c r="A86" s="20">
        <v>3</v>
      </c>
      <c r="B86" s="22">
        <v>44820</v>
      </c>
      <c r="C86" s="20" t="s">
        <v>1079</v>
      </c>
      <c r="D86" s="20" t="s">
        <v>1080</v>
      </c>
      <c r="E86" s="20"/>
      <c r="F86" s="20"/>
      <c r="G86" s="20" t="s">
        <v>28</v>
      </c>
      <c r="H86" s="20" t="s">
        <v>13</v>
      </c>
      <c r="I86" s="20" t="s">
        <v>29</v>
      </c>
      <c r="J86" s="20" t="s">
        <v>96</v>
      </c>
      <c r="K86" s="20" t="s">
        <v>22</v>
      </c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ht="12.5">
      <c r="A87" s="20">
        <v>4</v>
      </c>
      <c r="B87" s="22">
        <v>44820</v>
      </c>
      <c r="C87" s="20" t="s">
        <v>1081</v>
      </c>
      <c r="D87" s="20"/>
      <c r="E87" s="20"/>
      <c r="F87" s="20"/>
      <c r="G87" s="20" t="s">
        <v>12</v>
      </c>
      <c r="H87" s="20" t="s">
        <v>13</v>
      </c>
      <c r="I87" s="20" t="s">
        <v>34</v>
      </c>
      <c r="J87" s="20" t="s">
        <v>35</v>
      </c>
      <c r="K87" s="20" t="s">
        <v>22</v>
      </c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</row>
    <row r="88" spans="1:23" ht="12.5">
      <c r="A88" s="20">
        <v>5</v>
      </c>
      <c r="B88" s="22">
        <v>44820</v>
      </c>
      <c r="C88" s="20" t="s">
        <v>1082</v>
      </c>
      <c r="D88" s="20" t="s">
        <v>1083</v>
      </c>
      <c r="E88" s="20"/>
      <c r="F88" s="20"/>
      <c r="G88" s="20" t="s">
        <v>12</v>
      </c>
      <c r="H88" s="20" t="s">
        <v>13</v>
      </c>
      <c r="I88" s="20" t="s">
        <v>103</v>
      </c>
      <c r="J88" s="20" t="s">
        <v>233</v>
      </c>
      <c r="K88" s="20" t="s">
        <v>22</v>
      </c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</row>
    <row r="89" spans="1:23" ht="12.5">
      <c r="A89" s="20">
        <v>6</v>
      </c>
      <c r="B89" s="22">
        <v>44820</v>
      </c>
      <c r="C89" s="20" t="s">
        <v>1084</v>
      </c>
      <c r="D89" s="20"/>
      <c r="E89" s="20"/>
      <c r="F89" s="20"/>
      <c r="G89" s="20" t="s">
        <v>12</v>
      </c>
      <c r="H89" s="20" t="s">
        <v>13</v>
      </c>
      <c r="I89" s="20" t="s">
        <v>1085</v>
      </c>
      <c r="J89" s="20" t="s">
        <v>1086</v>
      </c>
      <c r="K89" s="20" t="s">
        <v>22</v>
      </c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</row>
    <row r="90" spans="1:23" ht="12.5">
      <c r="A90" s="20">
        <v>1</v>
      </c>
      <c r="B90" s="22">
        <v>44821</v>
      </c>
      <c r="C90" s="20" t="s">
        <v>1087</v>
      </c>
      <c r="D90" s="20"/>
      <c r="E90" s="20"/>
      <c r="F90" s="20"/>
      <c r="G90" s="20" t="s">
        <v>28</v>
      </c>
      <c r="H90" s="20" t="s">
        <v>13</v>
      </c>
      <c r="I90" s="20" t="s">
        <v>29</v>
      </c>
      <c r="J90" s="20" t="s">
        <v>106</v>
      </c>
      <c r="K90" s="20" t="s">
        <v>22</v>
      </c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</row>
    <row r="91" spans="1:23" ht="12.5">
      <c r="A91" s="20">
        <v>2</v>
      </c>
      <c r="B91" s="22">
        <v>44821</v>
      </c>
      <c r="C91" s="20" t="s">
        <v>1088</v>
      </c>
      <c r="D91" s="20" t="s">
        <v>1089</v>
      </c>
      <c r="E91" s="20" t="s">
        <v>1090</v>
      </c>
      <c r="F91" s="20"/>
      <c r="G91" s="20" t="s">
        <v>12</v>
      </c>
      <c r="H91" s="20" t="s">
        <v>57</v>
      </c>
      <c r="I91" s="20" t="s">
        <v>57</v>
      </c>
      <c r="J91" s="20" t="s">
        <v>187</v>
      </c>
      <c r="K91" s="20" t="s">
        <v>22</v>
      </c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</row>
    <row r="92" spans="1:23" ht="12.5">
      <c r="A92" s="20">
        <v>3</v>
      </c>
      <c r="B92" s="22">
        <v>44821</v>
      </c>
      <c r="C92" s="20" t="s">
        <v>1091</v>
      </c>
      <c r="D92" s="20" t="s">
        <v>1092</v>
      </c>
      <c r="E92" s="20"/>
      <c r="F92" s="20"/>
      <c r="G92" s="20" t="s">
        <v>28</v>
      </c>
      <c r="H92" s="20" t="s">
        <v>13</v>
      </c>
      <c r="I92" s="20" t="s">
        <v>29</v>
      </c>
      <c r="J92" s="20" t="s">
        <v>30</v>
      </c>
      <c r="K92" s="20" t="s">
        <v>22</v>
      </c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</row>
    <row r="93" spans="1:23" ht="12.5">
      <c r="A93" s="20">
        <v>4</v>
      </c>
      <c r="B93" s="22">
        <v>44821</v>
      </c>
      <c r="C93" s="20" t="s">
        <v>1093</v>
      </c>
      <c r="D93" s="20" t="s">
        <v>1094</v>
      </c>
      <c r="E93" s="20"/>
      <c r="F93" s="20"/>
      <c r="G93" s="20" t="s">
        <v>12</v>
      </c>
      <c r="H93" s="20" t="s">
        <v>19</v>
      </c>
      <c r="I93" s="20" t="s">
        <v>82</v>
      </c>
      <c r="J93" s="20" t="s">
        <v>1095</v>
      </c>
      <c r="K93" s="20" t="s">
        <v>32</v>
      </c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</row>
    <row r="94" spans="1:23" ht="12.5">
      <c r="A94" s="20">
        <v>5</v>
      </c>
      <c r="B94" s="22">
        <v>44821</v>
      </c>
      <c r="C94" s="20" t="s">
        <v>1096</v>
      </c>
      <c r="D94" s="20" t="s">
        <v>1097</v>
      </c>
      <c r="E94" s="20"/>
      <c r="F94" s="20"/>
      <c r="G94" s="20" t="s">
        <v>12</v>
      </c>
      <c r="H94" s="20" t="s">
        <v>57</v>
      </c>
      <c r="I94" s="20" t="s">
        <v>340</v>
      </c>
      <c r="J94" s="20"/>
      <c r="K94" s="20" t="s">
        <v>22</v>
      </c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</row>
    <row r="95" spans="1:23" ht="12.5">
      <c r="A95" s="20">
        <v>1</v>
      </c>
      <c r="B95" s="22">
        <v>44822</v>
      </c>
      <c r="C95" s="20" t="s">
        <v>1098</v>
      </c>
      <c r="D95" s="20" t="s">
        <v>1099</v>
      </c>
      <c r="E95" s="20"/>
      <c r="F95" s="20"/>
      <c r="G95" s="20" t="s">
        <v>28</v>
      </c>
      <c r="H95" s="20" t="s">
        <v>13</v>
      </c>
      <c r="I95" s="20" t="s">
        <v>29</v>
      </c>
      <c r="J95" s="20" t="s">
        <v>106</v>
      </c>
      <c r="K95" s="20" t="s">
        <v>22</v>
      </c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</row>
    <row r="96" spans="1:23" ht="12.5">
      <c r="A96" s="20">
        <v>2</v>
      </c>
      <c r="B96" s="22">
        <v>44822</v>
      </c>
      <c r="C96" s="20" t="s">
        <v>1100</v>
      </c>
      <c r="D96" s="20" t="s">
        <v>1101</v>
      </c>
      <c r="E96" s="20" t="s">
        <v>1102</v>
      </c>
      <c r="F96" s="20"/>
      <c r="G96" s="20" t="s">
        <v>12</v>
      </c>
      <c r="H96" s="20" t="s">
        <v>57</v>
      </c>
      <c r="I96" s="20" t="s">
        <v>57</v>
      </c>
      <c r="J96" s="20" t="s">
        <v>58</v>
      </c>
      <c r="K96" s="20" t="s">
        <v>22</v>
      </c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</row>
    <row r="97" spans="1:23" ht="12.5">
      <c r="A97" s="20">
        <v>3</v>
      </c>
      <c r="B97" s="22">
        <v>44822</v>
      </c>
      <c r="C97" s="20" t="s">
        <v>1103</v>
      </c>
      <c r="D97" s="20" t="s">
        <v>1104</v>
      </c>
      <c r="E97" s="20"/>
      <c r="F97" s="20"/>
      <c r="G97" s="20" t="s">
        <v>28</v>
      </c>
      <c r="H97" s="20" t="s">
        <v>146</v>
      </c>
      <c r="I97" s="20" t="s">
        <v>147</v>
      </c>
      <c r="J97" s="20"/>
      <c r="K97" s="20" t="s">
        <v>22</v>
      </c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</row>
    <row r="98" spans="1:23" ht="12.5">
      <c r="A98" s="20">
        <v>4</v>
      </c>
      <c r="B98" s="22">
        <v>44822</v>
      </c>
      <c r="C98" s="20" t="s">
        <v>1105</v>
      </c>
      <c r="D98" s="20"/>
      <c r="E98" s="20"/>
      <c r="F98" s="20"/>
      <c r="G98" s="20" t="s">
        <v>12</v>
      </c>
      <c r="H98" s="20" t="s">
        <v>13</v>
      </c>
      <c r="I98" s="20" t="s">
        <v>360</v>
      </c>
      <c r="J98" s="20" t="s">
        <v>361</v>
      </c>
      <c r="K98" s="20" t="s">
        <v>22</v>
      </c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</row>
    <row r="99" spans="1:23" ht="12.5">
      <c r="A99" s="20">
        <v>5</v>
      </c>
      <c r="B99" s="22">
        <v>44822</v>
      </c>
      <c r="C99" s="20" t="s">
        <v>1106</v>
      </c>
      <c r="D99" s="20" t="s">
        <v>1107</v>
      </c>
      <c r="E99" s="20"/>
      <c r="F99" s="20"/>
      <c r="G99" s="20" t="s">
        <v>12</v>
      </c>
      <c r="H99" s="20" t="s">
        <v>19</v>
      </c>
      <c r="I99" s="20" t="s">
        <v>1021</v>
      </c>
      <c r="J99" s="20"/>
      <c r="K99" s="20" t="s">
        <v>22</v>
      </c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</row>
    <row r="100" spans="1:23" ht="12.5">
      <c r="A100" s="20">
        <v>6</v>
      </c>
      <c r="B100" s="22">
        <v>44822</v>
      </c>
      <c r="C100" s="20" t="s">
        <v>1108</v>
      </c>
      <c r="D100" s="20" t="s">
        <v>1109</v>
      </c>
      <c r="E100" s="20"/>
      <c r="F100" s="20"/>
      <c r="G100" s="20" t="s">
        <v>12</v>
      </c>
      <c r="H100" s="20" t="s">
        <v>13</v>
      </c>
      <c r="I100" s="20" t="s">
        <v>14</v>
      </c>
      <c r="J100" s="20" t="s">
        <v>665</v>
      </c>
      <c r="K100" s="20" t="s">
        <v>225</v>
      </c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</row>
    <row r="101" spans="1:23" ht="12.5">
      <c r="A101" s="20">
        <v>1</v>
      </c>
      <c r="B101" s="22">
        <v>44823</v>
      </c>
      <c r="C101" s="20" t="s">
        <v>1110</v>
      </c>
      <c r="D101" s="20" t="s">
        <v>1111</v>
      </c>
      <c r="E101" s="20"/>
      <c r="F101" s="20"/>
      <c r="G101" s="20" t="s">
        <v>28</v>
      </c>
      <c r="H101" s="20" t="s">
        <v>146</v>
      </c>
      <c r="I101" s="20" t="s">
        <v>147</v>
      </c>
      <c r="J101" s="20"/>
      <c r="K101" s="20" t="s">
        <v>22</v>
      </c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</row>
    <row r="102" spans="1:23" ht="13">
      <c r="A102" s="20">
        <v>2</v>
      </c>
      <c r="B102" s="22">
        <v>44823</v>
      </c>
      <c r="C102" s="20" t="s">
        <v>1112</v>
      </c>
      <c r="D102" s="20" t="s">
        <v>1113</v>
      </c>
      <c r="E102" s="20" t="s">
        <v>1114</v>
      </c>
      <c r="F102" s="23" t="s">
        <v>930</v>
      </c>
      <c r="G102" s="20" t="s">
        <v>12</v>
      </c>
      <c r="H102" s="20" t="s">
        <v>13</v>
      </c>
      <c r="I102" s="20" t="s">
        <v>47</v>
      </c>
      <c r="J102" s="20" t="s">
        <v>256</v>
      </c>
      <c r="K102" s="20" t="s">
        <v>22</v>
      </c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</row>
    <row r="103" spans="1:23" ht="12.5">
      <c r="A103" s="20">
        <v>3</v>
      </c>
      <c r="B103" s="22">
        <v>44823</v>
      </c>
      <c r="C103" s="20" t="s">
        <v>1115</v>
      </c>
      <c r="D103" s="20" t="s">
        <v>1116</v>
      </c>
      <c r="E103" s="20"/>
      <c r="F103" s="20"/>
      <c r="G103" s="20" t="s">
        <v>12</v>
      </c>
      <c r="H103" s="20" t="s">
        <v>19</v>
      </c>
      <c r="I103" s="20" t="s">
        <v>20</v>
      </c>
      <c r="J103" s="20" t="s">
        <v>253</v>
      </c>
      <c r="K103" s="20" t="s">
        <v>22</v>
      </c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</row>
    <row r="104" spans="1:23" ht="13">
      <c r="A104" s="20">
        <v>4</v>
      </c>
      <c r="B104" s="22">
        <v>44823</v>
      </c>
      <c r="C104" s="20" t="s">
        <v>1117</v>
      </c>
      <c r="D104" s="20"/>
      <c r="E104" s="20"/>
      <c r="F104" s="23" t="s">
        <v>1118</v>
      </c>
      <c r="G104" s="20" t="s">
        <v>12</v>
      </c>
      <c r="H104" s="20" t="s">
        <v>13</v>
      </c>
      <c r="I104" s="20" t="s">
        <v>894</v>
      </c>
      <c r="J104" s="20" t="s">
        <v>1119</v>
      </c>
      <c r="K104" s="20" t="s">
        <v>22</v>
      </c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</row>
    <row r="105" spans="1:23" ht="12.5">
      <c r="A105" s="20">
        <v>5</v>
      </c>
      <c r="B105" s="22">
        <v>44823</v>
      </c>
      <c r="C105" s="20" t="s">
        <v>1120</v>
      </c>
      <c r="D105" s="20" t="s">
        <v>1121</v>
      </c>
      <c r="E105" s="20"/>
      <c r="F105" s="20"/>
      <c r="G105" s="20" t="s">
        <v>12</v>
      </c>
      <c r="H105" s="20" t="s">
        <v>13</v>
      </c>
      <c r="I105" s="20" t="s">
        <v>218</v>
      </c>
      <c r="J105" s="20"/>
      <c r="K105" s="20" t="s">
        <v>22</v>
      </c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</row>
    <row r="106" spans="1:23" ht="12.5">
      <c r="A106" s="20">
        <v>6</v>
      </c>
      <c r="B106" s="22">
        <v>44823</v>
      </c>
      <c r="C106" s="20" t="s">
        <v>1122</v>
      </c>
      <c r="D106" s="20"/>
      <c r="E106" s="20"/>
      <c r="F106" s="20"/>
      <c r="G106" s="20" t="s">
        <v>12</v>
      </c>
      <c r="H106" s="20" t="s">
        <v>61</v>
      </c>
      <c r="I106" s="20" t="s">
        <v>278</v>
      </c>
      <c r="J106" s="20"/>
      <c r="K106" s="20" t="s">
        <v>22</v>
      </c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</row>
    <row r="107" spans="1:23" ht="12.5">
      <c r="A107" s="20">
        <v>1</v>
      </c>
      <c r="B107" s="22">
        <v>44824</v>
      </c>
      <c r="C107" s="20" t="s">
        <v>1123</v>
      </c>
      <c r="D107" s="20" t="s">
        <v>1124</v>
      </c>
      <c r="E107" s="20"/>
      <c r="F107" s="20"/>
      <c r="G107" s="20" t="s">
        <v>28</v>
      </c>
      <c r="H107" s="20" t="s">
        <v>146</v>
      </c>
      <c r="I107" s="20" t="s">
        <v>147</v>
      </c>
      <c r="J107" s="20"/>
      <c r="K107" s="20" t="s">
        <v>22</v>
      </c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</row>
    <row r="108" spans="1:23" ht="12.5">
      <c r="A108" s="20">
        <v>2</v>
      </c>
      <c r="B108" s="22">
        <v>44824</v>
      </c>
      <c r="C108" s="20" t="s">
        <v>1125</v>
      </c>
      <c r="D108" s="20" t="s">
        <v>1126</v>
      </c>
      <c r="E108" s="20" t="s">
        <v>1127</v>
      </c>
      <c r="F108" s="20"/>
      <c r="G108" s="20" t="s">
        <v>28</v>
      </c>
      <c r="H108" s="20" t="s">
        <v>13</v>
      </c>
      <c r="I108" s="20" t="s">
        <v>29</v>
      </c>
      <c r="J108" s="20" t="s">
        <v>30</v>
      </c>
      <c r="K108" s="20" t="s">
        <v>22</v>
      </c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</row>
    <row r="109" spans="1:23" ht="12.5">
      <c r="A109" s="20">
        <v>3</v>
      </c>
      <c r="B109" s="22">
        <v>44824</v>
      </c>
      <c r="C109" s="20" t="s">
        <v>1128</v>
      </c>
      <c r="D109" s="20" t="s">
        <v>1129</v>
      </c>
      <c r="E109" s="20"/>
      <c r="F109" s="20"/>
      <c r="G109" s="20" t="s">
        <v>12</v>
      </c>
      <c r="H109" s="20" t="s">
        <v>13</v>
      </c>
      <c r="I109" s="20" t="s">
        <v>47</v>
      </c>
      <c r="J109" s="20" t="s">
        <v>637</v>
      </c>
      <c r="K109" s="20" t="s">
        <v>22</v>
      </c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</row>
    <row r="110" spans="1:23" ht="12.5">
      <c r="A110" s="20">
        <v>4</v>
      </c>
      <c r="B110" s="22">
        <v>44824</v>
      </c>
      <c r="C110" s="20" t="s">
        <v>1130</v>
      </c>
      <c r="D110" s="20"/>
      <c r="E110" s="20"/>
      <c r="F110" s="20"/>
      <c r="G110" s="20" t="s">
        <v>12</v>
      </c>
      <c r="H110" s="20" t="s">
        <v>214</v>
      </c>
      <c r="I110" s="20" t="s">
        <v>383</v>
      </c>
      <c r="J110" s="20" t="s">
        <v>1131</v>
      </c>
      <c r="K110" s="20" t="s">
        <v>22</v>
      </c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</row>
    <row r="111" spans="1:23" ht="12.5">
      <c r="A111" s="20">
        <v>5</v>
      </c>
      <c r="B111" s="22">
        <v>44824</v>
      </c>
      <c r="C111" s="20" t="s">
        <v>1132</v>
      </c>
      <c r="D111" s="20" t="s">
        <v>1133</v>
      </c>
      <c r="E111" s="20"/>
      <c r="F111" s="20"/>
      <c r="G111" s="20" t="s">
        <v>12</v>
      </c>
      <c r="H111" s="20" t="s">
        <v>61</v>
      </c>
      <c r="I111" s="20" t="s">
        <v>278</v>
      </c>
      <c r="J111" s="20"/>
      <c r="K111" s="20" t="s">
        <v>22</v>
      </c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</row>
    <row r="112" spans="1:23" ht="12.5">
      <c r="A112" s="20">
        <v>1</v>
      </c>
      <c r="B112" s="22">
        <v>44825</v>
      </c>
      <c r="C112" s="20" t="s">
        <v>1134</v>
      </c>
      <c r="D112" s="20" t="s">
        <v>1135</v>
      </c>
      <c r="E112" s="20" t="s">
        <v>1136</v>
      </c>
      <c r="F112" s="20"/>
      <c r="G112" s="20" t="s">
        <v>12</v>
      </c>
      <c r="H112" s="20" t="s">
        <v>61</v>
      </c>
      <c r="I112" s="20" t="s">
        <v>278</v>
      </c>
      <c r="J112" s="20"/>
      <c r="K112" s="20" t="s">
        <v>22</v>
      </c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</row>
    <row r="113" spans="1:23" ht="12.5">
      <c r="A113" s="20">
        <v>2</v>
      </c>
      <c r="B113" s="22">
        <v>44825</v>
      </c>
      <c r="C113" s="20" t="s">
        <v>1137</v>
      </c>
      <c r="D113" s="20"/>
      <c r="E113" s="20"/>
      <c r="F113" s="20"/>
      <c r="G113" s="20" t="s">
        <v>12</v>
      </c>
      <c r="H113" s="20" t="s">
        <v>61</v>
      </c>
      <c r="I113" s="20" t="s">
        <v>278</v>
      </c>
      <c r="J113" s="20"/>
      <c r="K113" s="20" t="s">
        <v>22</v>
      </c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</row>
    <row r="114" spans="1:23" ht="12.5">
      <c r="A114" s="20">
        <v>3</v>
      </c>
      <c r="B114" s="22">
        <v>44825</v>
      </c>
      <c r="C114" s="20" t="s">
        <v>1138</v>
      </c>
      <c r="D114" s="20" t="s">
        <v>1139</v>
      </c>
      <c r="E114" s="20"/>
      <c r="F114" s="20"/>
      <c r="G114" s="20" t="s">
        <v>28</v>
      </c>
      <c r="H114" s="20" t="s">
        <v>13</v>
      </c>
      <c r="I114" s="20" t="s">
        <v>29</v>
      </c>
      <c r="J114" s="20" t="s">
        <v>30</v>
      </c>
      <c r="K114" s="20" t="s">
        <v>22</v>
      </c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</row>
    <row r="115" spans="1:23" ht="12.5">
      <c r="A115" s="20">
        <v>4</v>
      </c>
      <c r="B115" s="22">
        <v>44825</v>
      </c>
      <c r="C115" s="20" t="s">
        <v>1140</v>
      </c>
      <c r="D115" s="20" t="s">
        <v>1141</v>
      </c>
      <c r="E115" s="20"/>
      <c r="F115" s="20"/>
      <c r="G115" s="20" t="s">
        <v>12</v>
      </c>
      <c r="H115" s="20" t="s">
        <v>13</v>
      </c>
      <c r="I115" s="20" t="s">
        <v>47</v>
      </c>
      <c r="J115" s="20" t="s">
        <v>637</v>
      </c>
      <c r="K115" s="20" t="s">
        <v>22</v>
      </c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</row>
    <row r="116" spans="1:23" ht="12.5">
      <c r="A116" s="20">
        <v>5</v>
      </c>
      <c r="B116" s="22">
        <v>44825</v>
      </c>
      <c r="C116" s="20" t="s">
        <v>1142</v>
      </c>
      <c r="D116" s="20" t="s">
        <v>1143</v>
      </c>
      <c r="E116" s="20"/>
      <c r="F116" s="20"/>
      <c r="G116" s="20" t="s">
        <v>12</v>
      </c>
      <c r="H116" s="20" t="s">
        <v>66</v>
      </c>
      <c r="I116" s="20" t="s">
        <v>1144</v>
      </c>
      <c r="J116" s="20"/>
      <c r="K116" s="20" t="s">
        <v>22</v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:23" ht="13">
      <c r="A117" s="20">
        <v>6</v>
      </c>
      <c r="B117" s="22">
        <v>44825</v>
      </c>
      <c r="C117" s="20" t="s">
        <v>1145</v>
      </c>
      <c r="D117" s="20"/>
      <c r="E117" s="20"/>
      <c r="F117" s="23" t="s">
        <v>1146</v>
      </c>
      <c r="G117" s="20" t="s">
        <v>12</v>
      </c>
      <c r="H117" s="20" t="s">
        <v>13</v>
      </c>
      <c r="I117" s="20" t="s">
        <v>20</v>
      </c>
      <c r="J117" s="20" t="s">
        <v>288</v>
      </c>
      <c r="K117" s="20" t="s">
        <v>22</v>
      </c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</row>
    <row r="118" spans="1:23" ht="12.5">
      <c r="A118" s="20">
        <v>1</v>
      </c>
      <c r="B118" s="22">
        <v>44826</v>
      </c>
      <c r="C118" s="20" t="s">
        <v>1147</v>
      </c>
      <c r="D118" s="20" t="s">
        <v>1148</v>
      </c>
      <c r="E118" s="20" t="s">
        <v>1149</v>
      </c>
      <c r="F118" s="20"/>
      <c r="G118" s="20" t="s">
        <v>28</v>
      </c>
      <c r="H118" s="20" t="s">
        <v>13</v>
      </c>
      <c r="I118" s="20" t="s">
        <v>29</v>
      </c>
      <c r="J118" s="20" t="s">
        <v>30</v>
      </c>
      <c r="K118" s="20" t="s">
        <v>22</v>
      </c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</row>
    <row r="119" spans="1:23" ht="12.5">
      <c r="A119" s="20">
        <v>2</v>
      </c>
      <c r="B119" s="22">
        <v>44826</v>
      </c>
      <c r="C119" s="20" t="s">
        <v>1150</v>
      </c>
      <c r="D119" s="20"/>
      <c r="E119" s="20"/>
      <c r="F119" s="20"/>
      <c r="G119" s="20" t="s">
        <v>28</v>
      </c>
      <c r="H119" s="20" t="s">
        <v>13</v>
      </c>
      <c r="I119" s="20" t="s">
        <v>29</v>
      </c>
      <c r="J119" s="20" t="s">
        <v>30</v>
      </c>
      <c r="K119" s="20" t="s">
        <v>22</v>
      </c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</row>
    <row r="120" spans="1:23" ht="12.5">
      <c r="A120" s="20">
        <v>3</v>
      </c>
      <c r="B120" s="22">
        <v>44826</v>
      </c>
      <c r="C120" s="20" t="s">
        <v>1151</v>
      </c>
      <c r="D120" s="20"/>
      <c r="E120" s="20"/>
      <c r="F120" s="20"/>
      <c r="G120" s="20" t="s">
        <v>12</v>
      </c>
      <c r="H120" s="20" t="s">
        <v>13</v>
      </c>
      <c r="I120" s="20" t="s">
        <v>29</v>
      </c>
      <c r="J120" s="20" t="s">
        <v>96</v>
      </c>
      <c r="K120" s="20" t="s">
        <v>22</v>
      </c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</row>
    <row r="121" spans="1:23" ht="12.5">
      <c r="A121" s="20">
        <v>4</v>
      </c>
      <c r="B121" s="22">
        <v>44826</v>
      </c>
      <c r="C121" s="20" t="s">
        <v>1152</v>
      </c>
      <c r="D121" s="20" t="s">
        <v>1153</v>
      </c>
      <c r="E121" s="20"/>
      <c r="F121" s="20"/>
      <c r="G121" s="20" t="s">
        <v>12</v>
      </c>
      <c r="H121" s="20" t="s">
        <v>13</v>
      </c>
      <c r="I121" s="20" t="s">
        <v>34</v>
      </c>
      <c r="J121" s="20" t="s">
        <v>35</v>
      </c>
      <c r="K121" s="20" t="s">
        <v>15</v>
      </c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</row>
    <row r="122" spans="1:23" ht="12.5">
      <c r="A122" s="20">
        <v>5</v>
      </c>
      <c r="B122" s="22">
        <v>44826</v>
      </c>
      <c r="C122" s="20" t="s">
        <v>1154</v>
      </c>
      <c r="D122" s="20"/>
      <c r="E122" s="20"/>
      <c r="F122" s="20"/>
      <c r="G122" s="20" t="s">
        <v>12</v>
      </c>
      <c r="H122" s="20" t="s">
        <v>57</v>
      </c>
      <c r="I122" s="20" t="s">
        <v>57</v>
      </c>
      <c r="J122" s="20" t="s">
        <v>58</v>
      </c>
      <c r="K122" s="20" t="s">
        <v>22</v>
      </c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</row>
    <row r="123" spans="1:23" ht="13">
      <c r="A123" s="20">
        <v>6</v>
      </c>
      <c r="B123" s="22">
        <v>44826</v>
      </c>
      <c r="C123" s="20" t="s">
        <v>1155</v>
      </c>
      <c r="D123" s="20" t="s">
        <v>1156</v>
      </c>
      <c r="E123" s="20"/>
      <c r="F123" s="23" t="s">
        <v>1157</v>
      </c>
      <c r="G123" s="20" t="s">
        <v>12</v>
      </c>
      <c r="H123" s="20" t="s">
        <v>13</v>
      </c>
      <c r="I123" s="20" t="s">
        <v>42</v>
      </c>
      <c r="J123" s="20" t="s">
        <v>1158</v>
      </c>
      <c r="K123" s="20" t="s">
        <v>22</v>
      </c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</row>
    <row r="124" spans="1:23" ht="12.5">
      <c r="A124" s="20">
        <v>7</v>
      </c>
      <c r="B124" s="22">
        <v>44826</v>
      </c>
      <c r="C124" s="20" t="s">
        <v>1159</v>
      </c>
      <c r="D124" s="20"/>
      <c r="E124" s="20"/>
      <c r="F124" s="20"/>
      <c r="G124" s="20" t="s">
        <v>12</v>
      </c>
      <c r="H124" s="20" t="s">
        <v>13</v>
      </c>
      <c r="I124" s="20" t="s">
        <v>25</v>
      </c>
      <c r="J124" s="20" t="s">
        <v>1160</v>
      </c>
      <c r="K124" s="20" t="s">
        <v>22</v>
      </c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</row>
    <row r="125" spans="1:23" ht="12.5">
      <c r="A125" s="20">
        <v>1</v>
      </c>
      <c r="B125" s="22">
        <v>44827</v>
      </c>
      <c r="C125" s="20" t="s">
        <v>1161</v>
      </c>
      <c r="D125" s="20" t="s">
        <v>1162</v>
      </c>
      <c r="E125" s="20" t="s">
        <v>1163</v>
      </c>
      <c r="F125" s="20"/>
      <c r="G125" s="20" t="s">
        <v>28</v>
      </c>
      <c r="H125" s="20" t="s">
        <v>13</v>
      </c>
      <c r="I125" s="20" t="s">
        <v>29</v>
      </c>
      <c r="J125" s="20" t="s">
        <v>30</v>
      </c>
      <c r="K125" s="20" t="s">
        <v>22</v>
      </c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</row>
    <row r="126" spans="1:23" ht="12.5">
      <c r="A126" s="20">
        <v>2</v>
      </c>
      <c r="B126" s="22">
        <v>44827</v>
      </c>
      <c r="C126" s="20" t="s">
        <v>1164</v>
      </c>
      <c r="D126" s="20"/>
      <c r="E126" s="20"/>
      <c r="F126" s="20"/>
      <c r="G126" s="20" t="s">
        <v>28</v>
      </c>
      <c r="H126" s="20" t="s">
        <v>13</v>
      </c>
      <c r="I126" s="20" t="s">
        <v>29</v>
      </c>
      <c r="J126" s="20" t="s">
        <v>96</v>
      </c>
      <c r="K126" s="20" t="s">
        <v>22</v>
      </c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</row>
    <row r="127" spans="1:23" ht="13">
      <c r="A127" s="20">
        <v>3</v>
      </c>
      <c r="B127" s="22">
        <v>44827</v>
      </c>
      <c r="C127" s="20" t="s">
        <v>1165</v>
      </c>
      <c r="D127" s="20" t="s">
        <v>1166</v>
      </c>
      <c r="E127" s="20"/>
      <c r="F127" s="23" t="s">
        <v>1146</v>
      </c>
      <c r="G127" s="20" t="s">
        <v>12</v>
      </c>
      <c r="H127" s="20" t="s">
        <v>13</v>
      </c>
      <c r="I127" s="20" t="s">
        <v>20</v>
      </c>
      <c r="J127" s="20" t="s">
        <v>288</v>
      </c>
      <c r="K127" s="20" t="s">
        <v>22</v>
      </c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</row>
    <row r="128" spans="1:23" ht="12.5">
      <c r="A128" s="20">
        <v>4</v>
      </c>
      <c r="B128" s="22">
        <v>44827</v>
      </c>
      <c r="C128" s="20" t="s">
        <v>1167</v>
      </c>
      <c r="D128" s="20"/>
      <c r="E128" s="20"/>
      <c r="F128" s="20"/>
      <c r="G128" s="20" t="s">
        <v>12</v>
      </c>
      <c r="H128" s="20" t="s">
        <v>13</v>
      </c>
      <c r="I128" s="20" t="s">
        <v>25</v>
      </c>
      <c r="J128" s="20" t="s">
        <v>975</v>
      </c>
      <c r="K128" s="20" t="s">
        <v>22</v>
      </c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</row>
    <row r="129" spans="1:23" ht="12.5">
      <c r="A129" s="20">
        <v>5</v>
      </c>
      <c r="B129" s="22">
        <v>44827</v>
      </c>
      <c r="C129" s="20" t="s">
        <v>1168</v>
      </c>
      <c r="D129" s="20" t="s">
        <v>1169</v>
      </c>
      <c r="E129" s="20"/>
      <c r="F129" s="20"/>
      <c r="G129" s="20" t="s">
        <v>12</v>
      </c>
      <c r="H129" s="20" t="s">
        <v>13</v>
      </c>
      <c r="I129" s="20" t="s">
        <v>14</v>
      </c>
      <c r="J129" s="20" t="s">
        <v>310</v>
      </c>
      <c r="K129" s="20" t="s">
        <v>225</v>
      </c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</row>
    <row r="130" spans="1:23" ht="12.5">
      <c r="A130" s="20">
        <v>6</v>
      </c>
      <c r="B130" s="22">
        <v>44827</v>
      </c>
      <c r="C130" s="20" t="s">
        <v>1170</v>
      </c>
      <c r="D130" s="20" t="s">
        <v>1171</v>
      </c>
      <c r="E130" s="20"/>
      <c r="F130" s="20"/>
      <c r="G130" s="20" t="s">
        <v>12</v>
      </c>
      <c r="H130" s="20" t="s">
        <v>214</v>
      </c>
      <c r="I130" s="20" t="s">
        <v>78</v>
      </c>
      <c r="J130" s="20" t="s">
        <v>1172</v>
      </c>
      <c r="K130" s="20" t="s">
        <v>22</v>
      </c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</row>
    <row r="131" spans="1:23" ht="12.5">
      <c r="A131" s="20">
        <v>1</v>
      </c>
      <c r="B131" s="22">
        <v>44828</v>
      </c>
      <c r="C131" s="20" t="s">
        <v>1173</v>
      </c>
      <c r="D131" s="20" t="s">
        <v>1174</v>
      </c>
      <c r="E131" s="20"/>
      <c r="F131" s="20"/>
      <c r="G131" s="20" t="s">
        <v>12</v>
      </c>
      <c r="H131" s="20" t="s">
        <v>13</v>
      </c>
      <c r="I131" s="20" t="s">
        <v>103</v>
      </c>
      <c r="J131" s="20" t="s">
        <v>939</v>
      </c>
      <c r="K131" s="20" t="s">
        <v>22</v>
      </c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</row>
    <row r="132" spans="1:23" ht="12.5">
      <c r="A132" s="20">
        <v>2</v>
      </c>
      <c r="B132" s="22">
        <v>44828</v>
      </c>
      <c r="C132" s="20" t="s">
        <v>1175</v>
      </c>
      <c r="D132" s="20" t="s">
        <v>1176</v>
      </c>
      <c r="E132" s="20" t="s">
        <v>1177</v>
      </c>
      <c r="F132" s="20"/>
      <c r="G132" s="20" t="s">
        <v>28</v>
      </c>
      <c r="H132" s="20" t="s">
        <v>13</v>
      </c>
      <c r="I132" s="20" t="s">
        <v>29</v>
      </c>
      <c r="J132" s="20" t="s">
        <v>30</v>
      </c>
      <c r="K132" s="20" t="s">
        <v>22</v>
      </c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</row>
    <row r="133" spans="1:23" ht="12.5">
      <c r="A133" s="20">
        <v>3</v>
      </c>
      <c r="B133" s="22">
        <v>44828</v>
      </c>
      <c r="C133" s="20" t="s">
        <v>1178</v>
      </c>
      <c r="D133" s="20" t="s">
        <v>1179</v>
      </c>
      <c r="E133" s="20"/>
      <c r="F133" s="20"/>
      <c r="G133" s="20" t="s">
        <v>12</v>
      </c>
      <c r="H133" s="20" t="s">
        <v>57</v>
      </c>
      <c r="I133" s="20" t="s">
        <v>57</v>
      </c>
      <c r="J133" s="20" t="s">
        <v>242</v>
      </c>
      <c r="K133" s="20" t="s">
        <v>22</v>
      </c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</row>
    <row r="134" spans="1:23" ht="12.5">
      <c r="A134" s="20">
        <v>4</v>
      </c>
      <c r="B134" s="22">
        <v>44828</v>
      </c>
      <c r="C134" s="20" t="s">
        <v>1180</v>
      </c>
      <c r="D134" s="20" t="s">
        <v>1181</v>
      </c>
      <c r="E134" s="20"/>
      <c r="F134" s="20"/>
      <c r="G134" s="20" t="s">
        <v>12</v>
      </c>
      <c r="H134" s="20" t="s">
        <v>13</v>
      </c>
      <c r="I134" s="20" t="s">
        <v>34</v>
      </c>
      <c r="J134" s="20" t="s">
        <v>1182</v>
      </c>
      <c r="K134" s="20" t="s">
        <v>22</v>
      </c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</row>
    <row r="135" spans="1:23" ht="12.5">
      <c r="A135" s="20">
        <v>5</v>
      </c>
      <c r="B135" s="22">
        <v>44828</v>
      </c>
      <c r="C135" s="20" t="s">
        <v>1183</v>
      </c>
      <c r="D135" s="20" t="s">
        <v>1184</v>
      </c>
      <c r="E135" s="20"/>
      <c r="F135" s="20"/>
      <c r="G135" s="20" t="s">
        <v>12</v>
      </c>
      <c r="H135" s="20" t="s">
        <v>13</v>
      </c>
      <c r="I135" s="20" t="s">
        <v>34</v>
      </c>
      <c r="J135" s="20" t="s">
        <v>35</v>
      </c>
      <c r="K135" s="20" t="s">
        <v>22</v>
      </c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</row>
    <row r="136" spans="1:23" ht="13">
      <c r="A136" s="20">
        <v>1</v>
      </c>
      <c r="B136" s="22">
        <v>44829</v>
      </c>
      <c r="C136" s="20" t="s">
        <v>1185</v>
      </c>
      <c r="D136" s="20" t="s">
        <v>1186</v>
      </c>
      <c r="E136" s="20"/>
      <c r="F136" s="23" t="s">
        <v>1187</v>
      </c>
      <c r="G136" s="20" t="s">
        <v>12</v>
      </c>
      <c r="H136" s="20" t="s">
        <v>13</v>
      </c>
      <c r="I136" s="8" t="s">
        <v>951</v>
      </c>
      <c r="J136" s="8" t="s">
        <v>1188</v>
      </c>
      <c r="K136" s="20" t="s">
        <v>22</v>
      </c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</row>
    <row r="137" spans="1:23" ht="13">
      <c r="A137" s="20">
        <v>2</v>
      </c>
      <c r="B137" s="22">
        <v>44829</v>
      </c>
      <c r="C137" s="20" t="s">
        <v>1189</v>
      </c>
      <c r="D137" s="20" t="s">
        <v>1186</v>
      </c>
      <c r="E137" s="20"/>
      <c r="F137" s="23" t="s">
        <v>1187</v>
      </c>
      <c r="G137" s="20" t="s">
        <v>12</v>
      </c>
      <c r="H137" s="20" t="s">
        <v>13</v>
      </c>
      <c r="I137" s="8" t="s">
        <v>951</v>
      </c>
      <c r="J137" s="8" t="s">
        <v>1188</v>
      </c>
      <c r="K137" s="20" t="s">
        <v>22</v>
      </c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</row>
    <row r="138" spans="1:23" ht="12.5">
      <c r="A138" s="20">
        <v>3</v>
      </c>
      <c r="B138" s="22">
        <v>44829</v>
      </c>
      <c r="C138" s="20" t="s">
        <v>1190</v>
      </c>
      <c r="D138" s="20" t="s">
        <v>1191</v>
      </c>
      <c r="E138" s="20" t="s">
        <v>1192</v>
      </c>
      <c r="F138" s="20"/>
      <c r="G138" s="20" t="s">
        <v>12</v>
      </c>
      <c r="H138" s="20" t="s">
        <v>57</v>
      </c>
      <c r="I138" s="20" t="s">
        <v>57</v>
      </c>
      <c r="J138" s="20" t="s">
        <v>58</v>
      </c>
      <c r="K138" s="20" t="s">
        <v>22</v>
      </c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</row>
    <row r="139" spans="1:23" ht="12.5">
      <c r="A139" s="20">
        <v>4</v>
      </c>
      <c r="B139" s="22">
        <v>44829</v>
      </c>
      <c r="C139" s="20" t="s">
        <v>1193</v>
      </c>
      <c r="D139" s="20" t="s">
        <v>1194</v>
      </c>
      <c r="E139" s="20"/>
      <c r="F139" s="20"/>
      <c r="G139" s="20" t="s">
        <v>12</v>
      </c>
      <c r="H139" s="20" t="s">
        <v>13</v>
      </c>
      <c r="I139" s="20" t="s">
        <v>850</v>
      </c>
      <c r="J139" s="20" t="s">
        <v>851</v>
      </c>
      <c r="K139" s="20" t="s">
        <v>225</v>
      </c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</row>
    <row r="140" spans="1:23" ht="12.5">
      <c r="A140" s="20">
        <v>5</v>
      </c>
      <c r="B140" s="22">
        <v>44829</v>
      </c>
      <c r="C140" s="20" t="s">
        <v>1195</v>
      </c>
      <c r="D140" s="20"/>
      <c r="E140" s="20"/>
      <c r="F140" s="20"/>
      <c r="G140" s="20" t="s">
        <v>12</v>
      </c>
      <c r="H140" s="20" t="s">
        <v>13</v>
      </c>
      <c r="I140" s="20" t="s">
        <v>360</v>
      </c>
      <c r="J140" s="20" t="s">
        <v>361</v>
      </c>
      <c r="K140" s="20" t="s">
        <v>22</v>
      </c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</row>
    <row r="141" spans="1:23" ht="12.5">
      <c r="A141" s="20">
        <v>6</v>
      </c>
      <c r="B141" s="22">
        <v>44829</v>
      </c>
      <c r="C141" s="20" t="s">
        <v>1196</v>
      </c>
      <c r="D141" s="20"/>
      <c r="E141" s="20"/>
      <c r="F141" s="20"/>
      <c r="G141" s="20" t="s">
        <v>12</v>
      </c>
      <c r="H141" s="20" t="s">
        <v>19</v>
      </c>
      <c r="I141" s="20" t="s">
        <v>20</v>
      </c>
      <c r="J141" s="20"/>
      <c r="K141" s="20" t="s">
        <v>22</v>
      </c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</row>
    <row r="142" spans="1:23" ht="12.5">
      <c r="A142" s="20">
        <v>1</v>
      </c>
      <c r="B142" s="22">
        <v>44830</v>
      </c>
      <c r="C142" s="20" t="s">
        <v>1197</v>
      </c>
      <c r="D142" s="20"/>
      <c r="E142" s="20"/>
      <c r="F142" s="20"/>
      <c r="G142" s="20" t="s">
        <v>12</v>
      </c>
      <c r="H142" s="20" t="s">
        <v>13</v>
      </c>
      <c r="I142" s="20" t="s">
        <v>25</v>
      </c>
      <c r="J142" s="20" t="s">
        <v>1198</v>
      </c>
      <c r="K142" s="20" t="s">
        <v>22</v>
      </c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</row>
    <row r="143" spans="1:23" ht="12.5">
      <c r="A143" s="20">
        <v>2</v>
      </c>
      <c r="B143" s="22">
        <v>44830</v>
      </c>
      <c r="C143" s="20" t="s">
        <v>1199</v>
      </c>
      <c r="D143" s="20" t="s">
        <v>1200</v>
      </c>
      <c r="E143" s="20" t="s">
        <v>1201</v>
      </c>
      <c r="F143" s="20"/>
      <c r="G143" s="20" t="s">
        <v>28</v>
      </c>
      <c r="H143" s="20" t="s">
        <v>13</v>
      </c>
      <c r="I143" s="20" t="s">
        <v>29</v>
      </c>
      <c r="J143" s="20" t="s">
        <v>106</v>
      </c>
      <c r="K143" s="20" t="s">
        <v>22</v>
      </c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</row>
    <row r="144" spans="1:23" ht="12.5">
      <c r="A144" s="20">
        <v>3</v>
      </c>
      <c r="B144" s="22">
        <v>44830</v>
      </c>
      <c r="C144" s="20" t="s">
        <v>1202</v>
      </c>
      <c r="D144" s="20" t="s">
        <v>1203</v>
      </c>
      <c r="E144" s="20"/>
      <c r="F144" s="20"/>
      <c r="G144" s="20" t="s">
        <v>12</v>
      </c>
      <c r="H144" s="20" t="s">
        <v>13</v>
      </c>
      <c r="I144" s="20" t="s">
        <v>103</v>
      </c>
      <c r="J144" s="20" t="s">
        <v>233</v>
      </c>
      <c r="K144" s="20" t="s">
        <v>22</v>
      </c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</row>
    <row r="145" spans="1:23" ht="13">
      <c r="A145" s="20">
        <v>4</v>
      </c>
      <c r="B145" s="22">
        <v>44830</v>
      </c>
      <c r="C145" s="20" t="s">
        <v>1204</v>
      </c>
      <c r="D145" s="20"/>
      <c r="E145" s="20"/>
      <c r="F145" s="23" t="s">
        <v>930</v>
      </c>
      <c r="G145" s="20" t="s">
        <v>12</v>
      </c>
      <c r="H145" s="20" t="s">
        <v>13</v>
      </c>
      <c r="I145" s="20" t="s">
        <v>14</v>
      </c>
      <c r="J145" s="20" t="s">
        <v>1018</v>
      </c>
      <c r="K145" s="20" t="s">
        <v>225</v>
      </c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</row>
    <row r="146" spans="1:23" ht="12.5">
      <c r="A146" s="20">
        <v>5</v>
      </c>
      <c r="B146" s="22">
        <v>44830</v>
      </c>
      <c r="C146" s="20" t="s">
        <v>1205</v>
      </c>
      <c r="D146" s="20" t="s">
        <v>1206</v>
      </c>
      <c r="E146" s="20"/>
      <c r="F146" s="20"/>
      <c r="G146" s="20" t="s">
        <v>12</v>
      </c>
      <c r="H146" s="20" t="s">
        <v>13</v>
      </c>
      <c r="I146" s="20" t="s">
        <v>337</v>
      </c>
      <c r="J146" s="20" t="s">
        <v>1207</v>
      </c>
      <c r="K146" s="20" t="s">
        <v>22</v>
      </c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</row>
    <row r="147" spans="1:23" ht="12.5">
      <c r="A147" s="20">
        <v>6</v>
      </c>
      <c r="B147" s="22">
        <v>44830</v>
      </c>
      <c r="C147" s="20" t="s">
        <v>1208</v>
      </c>
      <c r="D147" s="20"/>
      <c r="E147" s="20"/>
      <c r="F147" s="20"/>
      <c r="G147" s="20" t="s">
        <v>12</v>
      </c>
      <c r="H147" s="20" t="s">
        <v>61</v>
      </c>
      <c r="I147" s="20" t="s">
        <v>278</v>
      </c>
      <c r="J147" s="20"/>
      <c r="K147" s="20" t="s">
        <v>22</v>
      </c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</row>
    <row r="148" spans="1:23" ht="12.5">
      <c r="A148" s="20">
        <v>1</v>
      </c>
      <c r="B148" s="22">
        <v>44831</v>
      </c>
      <c r="C148" s="20" t="s">
        <v>1209</v>
      </c>
      <c r="D148" s="20" t="s">
        <v>1210</v>
      </c>
      <c r="E148" s="20"/>
      <c r="F148" s="20"/>
      <c r="G148" s="20" t="s">
        <v>28</v>
      </c>
      <c r="H148" s="20" t="s">
        <v>13</v>
      </c>
      <c r="I148" s="20" t="s">
        <v>29</v>
      </c>
      <c r="J148" s="20" t="s">
        <v>106</v>
      </c>
      <c r="K148" s="20" t="s">
        <v>22</v>
      </c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</row>
    <row r="149" spans="1:23" ht="12.5">
      <c r="A149" s="20">
        <v>2</v>
      </c>
      <c r="B149" s="22">
        <v>44831</v>
      </c>
      <c r="C149" s="20" t="s">
        <v>1211</v>
      </c>
      <c r="D149" s="20" t="s">
        <v>1212</v>
      </c>
      <c r="E149" s="20" t="s">
        <v>1213</v>
      </c>
      <c r="F149" s="20"/>
      <c r="G149" s="20" t="s">
        <v>12</v>
      </c>
      <c r="H149" s="20" t="s">
        <v>13</v>
      </c>
      <c r="I149" s="20" t="s">
        <v>47</v>
      </c>
      <c r="J149" s="20" t="s">
        <v>120</v>
      </c>
      <c r="K149" s="20" t="s">
        <v>15</v>
      </c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</row>
    <row r="150" spans="1:23" ht="12.5">
      <c r="A150" s="20">
        <v>3</v>
      </c>
      <c r="B150" s="22">
        <v>44831</v>
      </c>
      <c r="C150" s="20" t="s">
        <v>1214</v>
      </c>
      <c r="D150" s="20" t="s">
        <v>1215</v>
      </c>
      <c r="E150" s="20"/>
      <c r="F150" s="20"/>
      <c r="G150" s="20" t="s">
        <v>12</v>
      </c>
      <c r="H150" s="20" t="s">
        <v>13</v>
      </c>
      <c r="I150" s="20" t="s">
        <v>374</v>
      </c>
      <c r="J150" s="20"/>
      <c r="K150" s="20" t="s">
        <v>32</v>
      </c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</row>
    <row r="151" spans="1:23" ht="13">
      <c r="A151" s="20">
        <v>4</v>
      </c>
      <c r="B151" s="22">
        <v>44831</v>
      </c>
      <c r="C151" s="20" t="s">
        <v>1216</v>
      </c>
      <c r="D151" s="20" t="s">
        <v>1217</v>
      </c>
      <c r="E151" s="20"/>
      <c r="F151" s="23" t="s">
        <v>1146</v>
      </c>
      <c r="G151" s="20" t="s">
        <v>12</v>
      </c>
      <c r="H151" s="20" t="s">
        <v>13</v>
      </c>
      <c r="I151" s="20" t="s">
        <v>25</v>
      </c>
      <c r="J151" s="20" t="s">
        <v>1218</v>
      </c>
      <c r="K151" s="20" t="s">
        <v>22</v>
      </c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</row>
    <row r="152" spans="1:23" ht="12.5">
      <c r="A152" s="20">
        <v>5</v>
      </c>
      <c r="B152" s="22">
        <v>44831</v>
      </c>
      <c r="C152" s="20" t="s">
        <v>1219</v>
      </c>
      <c r="D152" s="20"/>
      <c r="E152" s="20"/>
      <c r="F152" s="20"/>
      <c r="G152" s="20" t="s">
        <v>28</v>
      </c>
      <c r="H152" s="20" t="s">
        <v>57</v>
      </c>
      <c r="I152" s="20" t="s">
        <v>57</v>
      </c>
      <c r="J152" s="20" t="s">
        <v>242</v>
      </c>
      <c r="K152" s="20" t="s">
        <v>22</v>
      </c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</row>
    <row r="153" spans="1:23" ht="12.5">
      <c r="A153" s="20">
        <v>1</v>
      </c>
      <c r="B153" s="22">
        <v>44832</v>
      </c>
      <c r="C153" s="20" t="s">
        <v>1220</v>
      </c>
      <c r="D153" s="20" t="s">
        <v>1221</v>
      </c>
      <c r="E153" s="20"/>
      <c r="F153" s="20"/>
      <c r="G153" s="20" t="s">
        <v>28</v>
      </c>
      <c r="H153" s="20" t="s">
        <v>13</v>
      </c>
      <c r="I153" s="20" t="s">
        <v>1222</v>
      </c>
      <c r="J153" s="20" t="s">
        <v>1223</v>
      </c>
      <c r="K153" s="20" t="s">
        <v>22</v>
      </c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</row>
    <row r="154" spans="1:23" ht="12.5">
      <c r="A154" s="20">
        <v>2</v>
      </c>
      <c r="B154" s="22">
        <v>44832</v>
      </c>
      <c r="C154" s="20" t="s">
        <v>1224</v>
      </c>
      <c r="D154" s="20" t="s">
        <v>1225</v>
      </c>
      <c r="E154" s="20" t="s">
        <v>1226</v>
      </c>
      <c r="F154" s="20"/>
      <c r="G154" s="20" t="s">
        <v>28</v>
      </c>
      <c r="H154" s="20" t="s">
        <v>13</v>
      </c>
      <c r="I154" s="20" t="s">
        <v>29</v>
      </c>
      <c r="J154" s="20" t="s">
        <v>30</v>
      </c>
      <c r="K154" s="20" t="s">
        <v>22</v>
      </c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</row>
    <row r="155" spans="1:23" ht="12.5">
      <c r="A155" s="20">
        <v>3</v>
      </c>
      <c r="B155" s="22">
        <v>44832</v>
      </c>
      <c r="C155" s="20" t="s">
        <v>1227</v>
      </c>
      <c r="D155" s="20" t="s">
        <v>1228</v>
      </c>
      <c r="E155" s="20"/>
      <c r="F155" s="20"/>
      <c r="G155" s="20" t="s">
        <v>12</v>
      </c>
      <c r="H155" s="20" t="s">
        <v>13</v>
      </c>
      <c r="I155" s="20" t="s">
        <v>850</v>
      </c>
      <c r="J155" s="20" t="s">
        <v>1229</v>
      </c>
      <c r="K155" s="20" t="s">
        <v>225</v>
      </c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</row>
    <row r="156" spans="1:23" ht="13">
      <c r="A156" s="20">
        <v>4</v>
      </c>
      <c r="B156" s="22">
        <v>44832</v>
      </c>
      <c r="C156" s="20" t="s">
        <v>1230</v>
      </c>
      <c r="D156" s="20"/>
      <c r="E156" s="20"/>
      <c r="F156" s="23" t="s">
        <v>930</v>
      </c>
      <c r="G156" s="20" t="s">
        <v>12</v>
      </c>
      <c r="H156" s="20" t="s">
        <v>13</v>
      </c>
      <c r="I156" s="20" t="s">
        <v>14</v>
      </c>
      <c r="J156" s="20" t="s">
        <v>1231</v>
      </c>
      <c r="K156" s="20" t="s">
        <v>15</v>
      </c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</row>
    <row r="157" spans="1:23" ht="12.5">
      <c r="A157" s="20">
        <v>5</v>
      </c>
      <c r="B157" s="22">
        <v>44832</v>
      </c>
      <c r="C157" s="20" t="s">
        <v>1232</v>
      </c>
      <c r="D157" s="20"/>
      <c r="E157" s="20"/>
      <c r="F157" s="20"/>
      <c r="G157" s="20" t="s">
        <v>12</v>
      </c>
      <c r="H157" s="20" t="s">
        <v>61</v>
      </c>
      <c r="I157" s="20" t="s">
        <v>378</v>
      </c>
      <c r="J157" s="20"/>
      <c r="K157" s="20" t="s">
        <v>22</v>
      </c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</row>
    <row r="158" spans="1:23" ht="13">
      <c r="A158" s="20">
        <v>6</v>
      </c>
      <c r="B158" s="22">
        <v>44832</v>
      </c>
      <c r="C158" s="20" t="s">
        <v>1233</v>
      </c>
      <c r="D158" s="20"/>
      <c r="E158" s="20"/>
      <c r="F158" s="23" t="s">
        <v>1234</v>
      </c>
      <c r="G158" s="20" t="s">
        <v>12</v>
      </c>
      <c r="H158" s="20" t="s">
        <v>66</v>
      </c>
      <c r="I158" s="20" t="s">
        <v>1235</v>
      </c>
      <c r="J158" s="20" t="s">
        <v>1236</v>
      </c>
      <c r="K158" s="20" t="s">
        <v>22</v>
      </c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</row>
    <row r="159" spans="1:23" ht="12.5">
      <c r="A159" s="20">
        <v>1</v>
      </c>
      <c r="B159" s="22">
        <v>44833</v>
      </c>
      <c r="C159" s="24" t="s">
        <v>1237</v>
      </c>
      <c r="D159" s="20" t="s">
        <v>1238</v>
      </c>
      <c r="E159" s="20" t="s">
        <v>1239</v>
      </c>
      <c r="F159" s="20"/>
      <c r="G159" s="20" t="s">
        <v>12</v>
      </c>
      <c r="H159" s="20" t="s">
        <v>61</v>
      </c>
      <c r="I159" s="20" t="s">
        <v>378</v>
      </c>
      <c r="J159" s="20"/>
      <c r="K159" s="20" t="s">
        <v>22</v>
      </c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</row>
    <row r="160" spans="1:23" ht="12.5">
      <c r="A160" s="20">
        <v>2</v>
      </c>
      <c r="B160" s="22">
        <v>44833</v>
      </c>
      <c r="C160" s="20" t="s">
        <v>1240</v>
      </c>
      <c r="D160" s="20" t="s">
        <v>1241</v>
      </c>
      <c r="E160" s="20"/>
      <c r="F160" s="20"/>
      <c r="G160" s="20" t="s">
        <v>28</v>
      </c>
      <c r="H160" s="20" t="s">
        <v>13</v>
      </c>
      <c r="I160" s="20" t="s">
        <v>29</v>
      </c>
      <c r="J160" s="20" t="s">
        <v>30</v>
      </c>
      <c r="K160" s="20" t="s">
        <v>22</v>
      </c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</row>
    <row r="161" spans="1:23" ht="12.5">
      <c r="A161" s="20">
        <v>3</v>
      </c>
      <c r="B161" s="22">
        <v>44833</v>
      </c>
      <c r="C161" s="20" t="s">
        <v>1242</v>
      </c>
      <c r="D161" s="20"/>
      <c r="E161" s="20"/>
      <c r="F161" s="20"/>
      <c r="G161" s="20" t="s">
        <v>28</v>
      </c>
      <c r="H161" s="20" t="s">
        <v>13</v>
      </c>
      <c r="I161" s="20" t="s">
        <v>757</v>
      </c>
      <c r="J161" s="20" t="s">
        <v>1243</v>
      </c>
      <c r="K161" s="20" t="s">
        <v>22</v>
      </c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</row>
    <row r="162" spans="1:23" ht="12.5">
      <c r="A162" s="20">
        <v>4</v>
      </c>
      <c r="B162" s="22">
        <v>44833</v>
      </c>
      <c r="C162" s="20" t="s">
        <v>1244</v>
      </c>
      <c r="D162" s="20" t="s">
        <v>1245</v>
      </c>
      <c r="E162" s="20"/>
      <c r="F162" s="20"/>
      <c r="G162" s="20" t="s">
        <v>12</v>
      </c>
      <c r="H162" s="20" t="s">
        <v>19</v>
      </c>
      <c r="I162" s="20" t="s">
        <v>1246</v>
      </c>
      <c r="J162" s="20" t="s">
        <v>1247</v>
      </c>
      <c r="K162" s="20" t="s">
        <v>22</v>
      </c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</row>
    <row r="163" spans="1:23" ht="13">
      <c r="A163" s="20">
        <v>5</v>
      </c>
      <c r="B163" s="22">
        <v>44833</v>
      </c>
      <c r="C163" s="20" t="s">
        <v>1248</v>
      </c>
      <c r="D163" s="20"/>
      <c r="E163" s="20"/>
      <c r="F163" s="23" t="s">
        <v>1234</v>
      </c>
      <c r="G163" s="20" t="s">
        <v>12</v>
      </c>
      <c r="H163" s="20" t="s">
        <v>146</v>
      </c>
      <c r="I163" s="20" t="s">
        <v>1249</v>
      </c>
      <c r="J163" s="20"/>
      <c r="K163" s="20" t="s">
        <v>22</v>
      </c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</row>
    <row r="164" spans="1:23" ht="12.5">
      <c r="A164" s="20">
        <v>1</v>
      </c>
      <c r="B164" s="22">
        <v>44834</v>
      </c>
      <c r="C164" s="20" t="s">
        <v>1250</v>
      </c>
      <c r="D164" s="20" t="s">
        <v>1251</v>
      </c>
      <c r="E164" s="20" t="s">
        <v>1252</v>
      </c>
      <c r="F164" s="20"/>
      <c r="G164" s="20" t="s">
        <v>12</v>
      </c>
      <c r="H164" s="20" t="s">
        <v>61</v>
      </c>
      <c r="I164" s="20" t="s">
        <v>378</v>
      </c>
      <c r="J164" s="20"/>
      <c r="K164" s="20" t="s">
        <v>22</v>
      </c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</row>
    <row r="165" spans="1:23" ht="12.5">
      <c r="A165" s="20">
        <v>2</v>
      </c>
      <c r="B165" s="22">
        <v>44834</v>
      </c>
      <c r="C165" s="20" t="s">
        <v>1253</v>
      </c>
      <c r="D165" s="20" t="s">
        <v>1251</v>
      </c>
      <c r="E165" s="20" t="s">
        <v>1252</v>
      </c>
      <c r="F165" s="20"/>
      <c r="G165" s="20" t="s">
        <v>12</v>
      </c>
      <c r="H165" s="20" t="s">
        <v>61</v>
      </c>
      <c r="I165" s="20" t="s">
        <v>378</v>
      </c>
      <c r="J165" s="20"/>
      <c r="K165" s="20" t="s">
        <v>22</v>
      </c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</row>
    <row r="166" spans="1:23" ht="12.5">
      <c r="A166" s="20">
        <v>3</v>
      </c>
      <c r="B166" s="22">
        <v>44834</v>
      </c>
      <c r="C166" s="20" t="s">
        <v>1254</v>
      </c>
      <c r="D166" s="20" t="s">
        <v>1251</v>
      </c>
      <c r="E166" s="20" t="s">
        <v>1252</v>
      </c>
      <c r="F166" s="20"/>
      <c r="G166" s="20" t="s">
        <v>12</v>
      </c>
      <c r="H166" s="20" t="s">
        <v>61</v>
      </c>
      <c r="I166" s="20" t="s">
        <v>378</v>
      </c>
      <c r="J166" s="20"/>
      <c r="K166" s="20" t="s">
        <v>22</v>
      </c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</row>
    <row r="167" spans="1:23" ht="12.5">
      <c r="A167" s="20">
        <v>4</v>
      </c>
      <c r="B167" s="22">
        <v>44834</v>
      </c>
      <c r="C167" s="20" t="s">
        <v>1255</v>
      </c>
      <c r="D167" s="20" t="s">
        <v>1256</v>
      </c>
      <c r="E167" s="20"/>
      <c r="F167" s="20"/>
      <c r="G167" s="20" t="s">
        <v>28</v>
      </c>
      <c r="H167" s="20" t="s">
        <v>13</v>
      </c>
      <c r="I167" s="20" t="s">
        <v>29</v>
      </c>
      <c r="J167" s="20" t="s">
        <v>30</v>
      </c>
      <c r="K167" s="20" t="s">
        <v>22</v>
      </c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</row>
    <row r="168" spans="1:23" ht="12.5">
      <c r="A168" s="20">
        <v>5</v>
      </c>
      <c r="B168" s="22">
        <v>44834</v>
      </c>
      <c r="C168" s="20" t="s">
        <v>1257</v>
      </c>
      <c r="D168" s="20"/>
      <c r="E168" s="20"/>
      <c r="F168" s="20"/>
      <c r="G168" s="20" t="s">
        <v>12</v>
      </c>
      <c r="H168" s="20" t="s">
        <v>19</v>
      </c>
      <c r="I168" s="20" t="s">
        <v>337</v>
      </c>
      <c r="J168" s="20"/>
      <c r="K168" s="20" t="s">
        <v>22</v>
      </c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</row>
    <row r="169" spans="1:23" ht="12.5">
      <c r="A169" s="20">
        <v>1</v>
      </c>
      <c r="B169" s="22">
        <v>44835</v>
      </c>
      <c r="C169" s="20" t="s">
        <v>1258</v>
      </c>
      <c r="D169" s="20" t="s">
        <v>1259</v>
      </c>
      <c r="E169" s="20" t="s">
        <v>1260</v>
      </c>
      <c r="F169" s="20"/>
      <c r="G169" s="20" t="s">
        <v>12</v>
      </c>
      <c r="H169" s="20" t="s">
        <v>61</v>
      </c>
      <c r="I169" s="20" t="s">
        <v>378</v>
      </c>
      <c r="J169" s="20"/>
      <c r="K169" s="20" t="s">
        <v>22</v>
      </c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</row>
    <row r="170" spans="1:23" ht="12.5">
      <c r="A170" s="20">
        <v>3</v>
      </c>
      <c r="B170" s="22">
        <v>44835</v>
      </c>
      <c r="C170" s="20" t="s">
        <v>1261</v>
      </c>
      <c r="D170" s="20" t="s">
        <v>1262</v>
      </c>
      <c r="E170" s="20"/>
      <c r="F170" s="20"/>
      <c r="G170" s="20" t="s">
        <v>12</v>
      </c>
      <c r="H170" s="20" t="s">
        <v>61</v>
      </c>
      <c r="I170" s="20" t="s">
        <v>378</v>
      </c>
      <c r="J170" s="20"/>
      <c r="K170" s="20" t="s">
        <v>22</v>
      </c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</row>
    <row r="171" spans="1:23" ht="12.5">
      <c r="A171" s="20">
        <v>2</v>
      </c>
      <c r="B171" s="22">
        <v>44835</v>
      </c>
      <c r="C171" s="20" t="s">
        <v>1263</v>
      </c>
      <c r="D171" s="20" t="s">
        <v>1264</v>
      </c>
      <c r="E171" s="20"/>
      <c r="F171" s="20"/>
      <c r="G171" s="20" t="s">
        <v>28</v>
      </c>
      <c r="H171" s="20" t="s">
        <v>13</v>
      </c>
      <c r="I171" s="20" t="s">
        <v>29</v>
      </c>
      <c r="J171" s="20" t="s">
        <v>30</v>
      </c>
      <c r="K171" s="20" t="s">
        <v>22</v>
      </c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</row>
    <row r="172" spans="1:23" ht="12.5">
      <c r="A172" s="20">
        <v>4</v>
      </c>
      <c r="B172" s="22">
        <v>44835</v>
      </c>
      <c r="C172" s="20" t="s">
        <v>1265</v>
      </c>
      <c r="D172" s="20" t="s">
        <v>1266</v>
      </c>
      <c r="E172" s="20"/>
      <c r="F172" s="20"/>
      <c r="G172" s="20" t="s">
        <v>12</v>
      </c>
      <c r="H172" s="20" t="s">
        <v>13</v>
      </c>
      <c r="I172" s="20" t="s">
        <v>34</v>
      </c>
      <c r="J172" s="20" t="s">
        <v>35</v>
      </c>
      <c r="K172" s="20" t="s">
        <v>22</v>
      </c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</row>
    <row r="173" spans="1:23" ht="12.5">
      <c r="A173" s="20">
        <v>5</v>
      </c>
      <c r="B173" s="22">
        <v>44835</v>
      </c>
      <c r="C173" s="20" t="s">
        <v>1267</v>
      </c>
      <c r="D173" s="20" t="s">
        <v>1268</v>
      </c>
      <c r="E173" s="20"/>
      <c r="F173" s="20"/>
      <c r="G173" s="20" t="s">
        <v>12</v>
      </c>
      <c r="H173" s="20" t="s">
        <v>66</v>
      </c>
      <c r="I173" s="20" t="s">
        <v>1269</v>
      </c>
      <c r="J173" s="20" t="s">
        <v>1270</v>
      </c>
      <c r="K173" s="20" t="s">
        <v>22</v>
      </c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</row>
    <row r="174" spans="1:23" ht="12.5">
      <c r="A174" s="20">
        <v>1</v>
      </c>
      <c r="B174" s="22">
        <v>44836</v>
      </c>
      <c r="C174" s="20" t="s">
        <v>1271</v>
      </c>
      <c r="D174" s="20" t="s">
        <v>1272</v>
      </c>
      <c r="E174" s="20" t="s">
        <v>1273</v>
      </c>
      <c r="F174" s="20"/>
      <c r="G174" s="20" t="s">
        <v>28</v>
      </c>
      <c r="H174" s="20" t="s">
        <v>13</v>
      </c>
      <c r="I174" s="20" t="s">
        <v>29</v>
      </c>
      <c r="J174" s="20" t="s">
        <v>106</v>
      </c>
      <c r="K174" s="20" t="s">
        <v>22</v>
      </c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</row>
    <row r="175" spans="1:23" ht="12.5">
      <c r="A175" s="20">
        <v>2</v>
      </c>
      <c r="B175" s="22">
        <v>44836</v>
      </c>
      <c r="C175" s="20" t="s">
        <v>1274</v>
      </c>
      <c r="D175" s="20" t="s">
        <v>1275</v>
      </c>
      <c r="E175" s="20"/>
      <c r="F175" s="20"/>
      <c r="G175" s="20" t="s">
        <v>12</v>
      </c>
      <c r="H175" s="20" t="s">
        <v>61</v>
      </c>
      <c r="I175" s="20" t="s">
        <v>378</v>
      </c>
      <c r="J175" s="20"/>
      <c r="K175" s="20" t="s">
        <v>22</v>
      </c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</row>
    <row r="176" spans="1:23" ht="12.5">
      <c r="A176" s="20">
        <v>3</v>
      </c>
      <c r="B176" s="22">
        <v>44836</v>
      </c>
      <c r="C176" s="20" t="s">
        <v>1276</v>
      </c>
      <c r="D176" s="20"/>
      <c r="E176" s="20"/>
      <c r="F176" s="20"/>
      <c r="G176" s="20" t="s">
        <v>12</v>
      </c>
      <c r="H176" s="20" t="s">
        <v>61</v>
      </c>
      <c r="I176" s="20" t="s">
        <v>378</v>
      </c>
      <c r="J176" s="20"/>
      <c r="K176" s="20" t="s">
        <v>22</v>
      </c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</row>
    <row r="177" spans="1:23" ht="12.5">
      <c r="A177" s="20">
        <v>4</v>
      </c>
      <c r="B177" s="22">
        <v>44836</v>
      </c>
      <c r="C177" s="20" t="s">
        <v>1277</v>
      </c>
      <c r="D177" s="20"/>
      <c r="E177" s="20"/>
      <c r="F177" s="20"/>
      <c r="G177" s="20" t="s">
        <v>12</v>
      </c>
      <c r="H177" s="20" t="s">
        <v>13</v>
      </c>
      <c r="I177" s="20" t="s">
        <v>438</v>
      </c>
      <c r="J177" s="20"/>
      <c r="K177" s="20" t="s">
        <v>22</v>
      </c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</row>
    <row r="178" spans="1:23" ht="12.5">
      <c r="A178" s="20">
        <v>5</v>
      </c>
      <c r="B178" s="22">
        <v>44836</v>
      </c>
      <c r="C178" s="20" t="s">
        <v>1278</v>
      </c>
      <c r="D178" s="20" t="s">
        <v>1279</v>
      </c>
      <c r="E178" s="20"/>
      <c r="F178" s="20"/>
      <c r="G178" s="20" t="s">
        <v>12</v>
      </c>
      <c r="H178" s="20" t="s">
        <v>214</v>
      </c>
      <c r="I178" s="20" t="s">
        <v>78</v>
      </c>
      <c r="J178" s="20" t="s">
        <v>291</v>
      </c>
      <c r="K178" s="20" t="s">
        <v>22</v>
      </c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</row>
    <row r="179" spans="1:23" ht="12.5">
      <c r="A179" s="20">
        <v>6</v>
      </c>
      <c r="B179" s="22">
        <v>44836</v>
      </c>
      <c r="C179" s="20" t="s">
        <v>1280</v>
      </c>
      <c r="D179" s="20"/>
      <c r="E179" s="20"/>
      <c r="F179" s="20"/>
      <c r="G179" s="20" t="s">
        <v>12</v>
      </c>
      <c r="H179" s="20" t="s">
        <v>13</v>
      </c>
      <c r="I179" s="20" t="s">
        <v>29</v>
      </c>
      <c r="J179" s="20" t="s">
        <v>1281</v>
      </c>
      <c r="K179" s="20" t="s">
        <v>22</v>
      </c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</row>
    <row r="180" spans="1:23" ht="12.5">
      <c r="A180" s="20">
        <v>1</v>
      </c>
      <c r="B180" s="22">
        <v>44837</v>
      </c>
      <c r="C180" s="20" t="s">
        <v>1282</v>
      </c>
      <c r="D180" s="20" t="s">
        <v>1283</v>
      </c>
      <c r="E180" s="20"/>
      <c r="F180" s="20"/>
      <c r="G180" s="20" t="s">
        <v>12</v>
      </c>
      <c r="H180" s="20" t="s">
        <v>61</v>
      </c>
      <c r="I180" s="20" t="s">
        <v>378</v>
      </c>
      <c r="J180" s="20"/>
      <c r="K180" s="20" t="s">
        <v>22</v>
      </c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</row>
    <row r="181" spans="1:23" ht="12.5">
      <c r="A181" s="20">
        <v>2</v>
      </c>
      <c r="B181" s="22">
        <v>44837</v>
      </c>
      <c r="C181" s="20" t="s">
        <v>1284</v>
      </c>
      <c r="D181" s="20" t="s">
        <v>1283</v>
      </c>
      <c r="E181" s="20"/>
      <c r="F181" s="20"/>
      <c r="G181" s="20" t="s">
        <v>12</v>
      </c>
      <c r="H181" s="20" t="s">
        <v>61</v>
      </c>
      <c r="I181" s="20" t="s">
        <v>378</v>
      </c>
      <c r="J181" s="20"/>
      <c r="K181" s="20" t="s">
        <v>22</v>
      </c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</row>
    <row r="182" spans="1:23" ht="12.5">
      <c r="A182" s="20">
        <v>3</v>
      </c>
      <c r="B182" s="22">
        <v>44837</v>
      </c>
      <c r="C182" s="20" t="s">
        <v>1285</v>
      </c>
      <c r="D182" s="20" t="s">
        <v>1286</v>
      </c>
      <c r="E182" s="20" t="s">
        <v>1287</v>
      </c>
      <c r="F182" s="20"/>
      <c r="G182" s="20" t="s">
        <v>28</v>
      </c>
      <c r="H182" s="20" t="s">
        <v>13</v>
      </c>
      <c r="I182" s="20" t="s">
        <v>29</v>
      </c>
      <c r="J182" s="20" t="s">
        <v>106</v>
      </c>
      <c r="K182" s="20" t="s">
        <v>22</v>
      </c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</row>
    <row r="183" spans="1:23" ht="13">
      <c r="A183" s="20">
        <v>4</v>
      </c>
      <c r="B183" s="22">
        <v>44837</v>
      </c>
      <c r="C183" s="20" t="s">
        <v>1288</v>
      </c>
      <c r="D183" s="20" t="s">
        <v>1289</v>
      </c>
      <c r="E183" s="20"/>
      <c r="F183" s="23" t="s">
        <v>930</v>
      </c>
      <c r="G183" s="20" t="s">
        <v>12</v>
      </c>
      <c r="H183" s="20" t="s">
        <v>13</v>
      </c>
      <c r="I183" s="20" t="s">
        <v>14</v>
      </c>
      <c r="J183" s="20" t="s">
        <v>1290</v>
      </c>
      <c r="K183" s="20" t="s">
        <v>15</v>
      </c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</row>
    <row r="184" spans="1:23" ht="12.5">
      <c r="A184" s="20">
        <v>5</v>
      </c>
      <c r="B184" s="22">
        <v>44837</v>
      </c>
      <c r="C184" s="20" t="s">
        <v>1291</v>
      </c>
      <c r="D184" s="20" t="s">
        <v>1292</v>
      </c>
      <c r="E184" s="20"/>
      <c r="F184" s="20"/>
      <c r="G184" s="20" t="s">
        <v>12</v>
      </c>
      <c r="H184" s="20" t="s">
        <v>13</v>
      </c>
      <c r="I184" s="20" t="s">
        <v>25</v>
      </c>
      <c r="J184" s="20" t="s">
        <v>975</v>
      </c>
      <c r="K184" s="20" t="s">
        <v>22</v>
      </c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</row>
    <row r="185" spans="1:23" ht="12.5">
      <c r="A185" s="20">
        <v>6</v>
      </c>
      <c r="B185" s="22">
        <v>44837</v>
      </c>
      <c r="C185" s="20" t="s">
        <v>1293</v>
      </c>
      <c r="D185" s="20" t="s">
        <v>1294</v>
      </c>
      <c r="E185" s="20"/>
      <c r="F185" s="20"/>
      <c r="G185" s="20" t="s">
        <v>28</v>
      </c>
      <c r="H185" s="20" t="s">
        <v>13</v>
      </c>
      <c r="I185" s="20" t="s">
        <v>757</v>
      </c>
      <c r="J185" s="20" t="s">
        <v>1243</v>
      </c>
      <c r="K185" s="20" t="s">
        <v>225</v>
      </c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</row>
    <row r="186" spans="1:23" ht="12.5">
      <c r="A186" s="20">
        <v>1</v>
      </c>
      <c r="B186" s="22">
        <v>44838</v>
      </c>
      <c r="C186" s="20" t="s">
        <v>1295</v>
      </c>
      <c r="D186" s="20" t="s">
        <v>1296</v>
      </c>
      <c r="E186" s="20"/>
      <c r="F186" s="20"/>
      <c r="G186" s="20" t="s">
        <v>28</v>
      </c>
      <c r="H186" s="20" t="s">
        <v>13</v>
      </c>
      <c r="I186" s="20" t="s">
        <v>29</v>
      </c>
      <c r="J186" s="20" t="s">
        <v>106</v>
      </c>
      <c r="K186" s="20" t="s">
        <v>22</v>
      </c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</row>
    <row r="187" spans="1:23" ht="12.5">
      <c r="A187" s="20">
        <v>2</v>
      </c>
      <c r="B187" s="22">
        <v>44838</v>
      </c>
      <c r="C187" s="20" t="s">
        <v>1297</v>
      </c>
      <c r="D187" s="20" t="s">
        <v>1298</v>
      </c>
      <c r="E187" s="20" t="s">
        <v>1299</v>
      </c>
      <c r="F187" s="20"/>
      <c r="G187" s="20" t="s">
        <v>12</v>
      </c>
      <c r="H187" s="20" t="s">
        <v>66</v>
      </c>
      <c r="I187" s="20" t="s">
        <v>1300</v>
      </c>
      <c r="J187" s="20" t="s">
        <v>1301</v>
      </c>
      <c r="K187" s="20" t="s">
        <v>22</v>
      </c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</row>
    <row r="188" spans="1:23" ht="12.5">
      <c r="A188" s="20">
        <v>3</v>
      </c>
      <c r="B188" s="22">
        <v>44838</v>
      </c>
      <c r="C188" s="20" t="s">
        <v>1302</v>
      </c>
      <c r="D188" s="20" t="s">
        <v>1303</v>
      </c>
      <c r="E188" s="20"/>
      <c r="F188" s="20"/>
      <c r="G188" s="20" t="s">
        <v>12</v>
      </c>
      <c r="H188" s="20" t="s">
        <v>13</v>
      </c>
      <c r="I188" s="20" t="s">
        <v>47</v>
      </c>
      <c r="J188" s="27" t="str">
        <f>"Jan 6"</f>
        <v>Jan 6</v>
      </c>
      <c r="K188" s="20" t="s">
        <v>22</v>
      </c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</row>
    <row r="189" spans="1:23" ht="12.5">
      <c r="A189" s="20">
        <v>4</v>
      </c>
      <c r="B189" s="22">
        <v>44838</v>
      </c>
      <c r="C189" s="20" t="s">
        <v>1304</v>
      </c>
      <c r="D189" s="20" t="s">
        <v>1305</v>
      </c>
      <c r="E189" s="20"/>
      <c r="F189" s="20"/>
      <c r="G189" s="20" t="s">
        <v>12</v>
      </c>
      <c r="H189" s="20" t="s">
        <v>61</v>
      </c>
      <c r="I189" s="20" t="s">
        <v>378</v>
      </c>
      <c r="J189" s="20"/>
      <c r="K189" s="20" t="s">
        <v>22</v>
      </c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</row>
    <row r="190" spans="1:23" ht="13">
      <c r="A190" s="20">
        <v>5</v>
      </c>
      <c r="B190" s="22">
        <v>44838</v>
      </c>
      <c r="C190" s="20" t="s">
        <v>1306</v>
      </c>
      <c r="D190" s="20"/>
      <c r="E190" s="20"/>
      <c r="F190" s="23" t="s">
        <v>930</v>
      </c>
      <c r="G190" s="20" t="s">
        <v>12</v>
      </c>
      <c r="H190" s="20" t="s">
        <v>13</v>
      </c>
      <c r="I190" s="20" t="s">
        <v>14</v>
      </c>
      <c r="J190" s="20" t="s">
        <v>1307</v>
      </c>
      <c r="K190" s="20" t="s">
        <v>15</v>
      </c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</row>
    <row r="191" spans="1:23" ht="12.5">
      <c r="A191" s="20">
        <v>1</v>
      </c>
      <c r="B191" s="22">
        <v>44839</v>
      </c>
      <c r="C191" s="20" t="s">
        <v>1308</v>
      </c>
      <c r="D191" s="20" t="s">
        <v>1309</v>
      </c>
      <c r="E191" s="20"/>
      <c r="F191" s="20"/>
      <c r="G191" s="20" t="s">
        <v>12</v>
      </c>
      <c r="H191" s="20" t="s">
        <v>61</v>
      </c>
      <c r="I191" s="20" t="s">
        <v>378</v>
      </c>
      <c r="J191" s="20"/>
      <c r="K191" s="20" t="s">
        <v>22</v>
      </c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</row>
    <row r="192" spans="1:23" ht="12.5">
      <c r="A192" s="20">
        <v>2</v>
      </c>
      <c r="B192" s="22">
        <v>44839</v>
      </c>
      <c r="C192" s="20" t="s">
        <v>1310</v>
      </c>
      <c r="D192" s="20" t="s">
        <v>1311</v>
      </c>
      <c r="E192" s="20" t="s">
        <v>1312</v>
      </c>
      <c r="F192" s="20"/>
      <c r="G192" s="20" t="s">
        <v>28</v>
      </c>
      <c r="H192" s="20" t="s">
        <v>13</v>
      </c>
      <c r="I192" s="20" t="s">
        <v>29</v>
      </c>
      <c r="J192" s="20" t="s">
        <v>106</v>
      </c>
      <c r="K192" s="20" t="s">
        <v>22</v>
      </c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</row>
    <row r="193" spans="1:23" ht="12.5">
      <c r="A193" s="20">
        <v>3</v>
      </c>
      <c r="B193" s="22">
        <v>44839</v>
      </c>
      <c r="C193" s="20" t="s">
        <v>1313</v>
      </c>
      <c r="D193" s="20" t="s">
        <v>1314</v>
      </c>
      <c r="E193" s="20"/>
      <c r="F193" s="20"/>
      <c r="G193" s="20" t="s">
        <v>12</v>
      </c>
      <c r="H193" s="20" t="s">
        <v>13</v>
      </c>
      <c r="I193" s="20" t="s">
        <v>34</v>
      </c>
      <c r="J193" s="20" t="s">
        <v>35</v>
      </c>
      <c r="K193" s="20" t="s">
        <v>15</v>
      </c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</row>
    <row r="194" spans="1:23" ht="12.5">
      <c r="A194" s="20">
        <v>4</v>
      </c>
      <c r="B194" s="22">
        <v>44839</v>
      </c>
      <c r="C194" s="20" t="s">
        <v>1315</v>
      </c>
      <c r="D194" s="20"/>
      <c r="E194" s="20"/>
      <c r="F194" s="20"/>
      <c r="G194" s="20" t="s">
        <v>12</v>
      </c>
      <c r="H194" s="20" t="s">
        <v>81</v>
      </c>
      <c r="I194" s="20" t="s">
        <v>456</v>
      </c>
      <c r="J194" s="20" t="s">
        <v>457</v>
      </c>
      <c r="K194" s="20" t="s">
        <v>22</v>
      </c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</row>
    <row r="195" spans="1:23" ht="13">
      <c r="A195" s="20">
        <v>5</v>
      </c>
      <c r="B195" s="22">
        <v>44839</v>
      </c>
      <c r="C195" s="20" t="s">
        <v>1316</v>
      </c>
      <c r="D195" s="20"/>
      <c r="E195" s="20"/>
      <c r="F195" s="23" t="s">
        <v>1187</v>
      </c>
      <c r="G195" s="20" t="s">
        <v>12</v>
      </c>
      <c r="H195" s="20" t="s">
        <v>13</v>
      </c>
      <c r="I195" s="8" t="s">
        <v>951</v>
      </c>
      <c r="J195" s="8" t="s">
        <v>1188</v>
      </c>
      <c r="K195" s="20" t="s">
        <v>22</v>
      </c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</row>
    <row r="196" spans="1:23" ht="12.5">
      <c r="A196" s="20">
        <v>6</v>
      </c>
      <c r="B196" s="22">
        <v>44839</v>
      </c>
      <c r="C196" s="20" t="s">
        <v>1317</v>
      </c>
      <c r="D196" s="20" t="s">
        <v>1318</v>
      </c>
      <c r="E196" s="20"/>
      <c r="F196" s="20"/>
      <c r="G196" s="20" t="s">
        <v>12</v>
      </c>
      <c r="H196" s="20" t="s">
        <v>146</v>
      </c>
      <c r="I196" s="20" t="s">
        <v>148</v>
      </c>
      <c r="J196" s="20" t="s">
        <v>459</v>
      </c>
      <c r="K196" s="20" t="s">
        <v>22</v>
      </c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</row>
    <row r="197" spans="1:23" ht="12.5">
      <c r="A197" s="20">
        <v>1</v>
      </c>
      <c r="B197" s="22">
        <v>44840</v>
      </c>
      <c r="C197" s="20" t="s">
        <v>1319</v>
      </c>
      <c r="D197" s="20"/>
      <c r="E197" s="20"/>
      <c r="F197" s="20"/>
      <c r="G197" s="20" t="s">
        <v>12</v>
      </c>
      <c r="H197" s="20" t="s">
        <v>13</v>
      </c>
      <c r="I197" s="20" t="s">
        <v>78</v>
      </c>
      <c r="J197" s="20"/>
      <c r="K197" s="20" t="s">
        <v>22</v>
      </c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</row>
    <row r="198" spans="1:23" ht="12.5">
      <c r="A198" s="20">
        <v>2</v>
      </c>
      <c r="B198" s="22">
        <v>44840</v>
      </c>
      <c r="C198" s="20" t="s">
        <v>1320</v>
      </c>
      <c r="D198" s="20" t="s">
        <v>1321</v>
      </c>
      <c r="E198" s="20" t="s">
        <v>1322</v>
      </c>
      <c r="F198" s="20"/>
      <c r="G198" s="20" t="s">
        <v>12</v>
      </c>
      <c r="H198" s="20" t="s">
        <v>13</v>
      </c>
      <c r="I198" s="20" t="s">
        <v>1323</v>
      </c>
      <c r="J198" s="20"/>
      <c r="K198" s="20" t="s">
        <v>22</v>
      </c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</row>
    <row r="199" spans="1:23" ht="12.5">
      <c r="A199" s="20">
        <v>3</v>
      </c>
      <c r="B199" s="22">
        <v>44840</v>
      </c>
      <c r="C199" s="20" t="s">
        <v>1324</v>
      </c>
      <c r="D199" s="20" t="s">
        <v>1325</v>
      </c>
      <c r="E199" s="20"/>
      <c r="F199" s="20"/>
      <c r="G199" s="20" t="s">
        <v>28</v>
      </c>
      <c r="H199" s="20" t="s">
        <v>13</v>
      </c>
      <c r="I199" s="20" t="s">
        <v>29</v>
      </c>
      <c r="J199" s="20" t="s">
        <v>30</v>
      </c>
      <c r="K199" s="20" t="s">
        <v>22</v>
      </c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</row>
    <row r="200" spans="1:23" ht="13">
      <c r="A200" s="20">
        <v>4</v>
      </c>
      <c r="B200" s="22">
        <v>44840</v>
      </c>
      <c r="C200" s="20" t="s">
        <v>1326</v>
      </c>
      <c r="D200" s="20"/>
      <c r="E200" s="20"/>
      <c r="F200" s="23" t="s">
        <v>1146</v>
      </c>
      <c r="G200" s="20" t="s">
        <v>12</v>
      </c>
      <c r="H200" s="20" t="s">
        <v>13</v>
      </c>
      <c r="I200" s="20" t="s">
        <v>360</v>
      </c>
      <c r="J200" s="20" t="s">
        <v>361</v>
      </c>
      <c r="K200" s="20" t="s">
        <v>32</v>
      </c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</row>
    <row r="201" spans="1:23" ht="12.5">
      <c r="A201" s="20">
        <v>5</v>
      </c>
      <c r="B201" s="22">
        <v>44840</v>
      </c>
      <c r="C201" s="20" t="s">
        <v>1327</v>
      </c>
      <c r="D201" s="20" t="s">
        <v>1328</v>
      </c>
      <c r="E201" s="20"/>
      <c r="F201" s="20"/>
      <c r="G201" s="20" t="s">
        <v>12</v>
      </c>
      <c r="H201" s="20" t="s">
        <v>13</v>
      </c>
      <c r="I201" s="20" t="s">
        <v>47</v>
      </c>
      <c r="J201" s="20" t="s">
        <v>53</v>
      </c>
      <c r="K201" s="20" t="s">
        <v>22</v>
      </c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</row>
    <row r="202" spans="1:23" ht="12.5">
      <c r="A202" s="20">
        <v>6</v>
      </c>
      <c r="B202" s="22">
        <v>44840</v>
      </c>
      <c r="C202" s="20" t="s">
        <v>1329</v>
      </c>
      <c r="D202" s="20" t="s">
        <v>1330</v>
      </c>
      <c r="E202" s="20"/>
      <c r="F202" s="20"/>
      <c r="G202" s="20" t="s">
        <v>12</v>
      </c>
      <c r="H202" s="20" t="s">
        <v>61</v>
      </c>
      <c r="I202" s="20" t="s">
        <v>378</v>
      </c>
      <c r="J202" s="20"/>
      <c r="K202" s="20" t="s">
        <v>22</v>
      </c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</row>
    <row r="203" spans="1:23" ht="12.5">
      <c r="A203" s="20">
        <v>1</v>
      </c>
      <c r="B203" s="22">
        <v>44841</v>
      </c>
      <c r="C203" s="20" t="s">
        <v>1331</v>
      </c>
      <c r="D203" s="20" t="s">
        <v>1332</v>
      </c>
      <c r="E203" s="20" t="s">
        <v>1333</v>
      </c>
      <c r="F203" s="20"/>
      <c r="G203" s="20" t="s">
        <v>12</v>
      </c>
      <c r="H203" s="20" t="s">
        <v>13</v>
      </c>
      <c r="I203" s="20" t="s">
        <v>47</v>
      </c>
      <c r="J203" s="20" t="s">
        <v>256</v>
      </c>
      <c r="K203" s="20" t="s">
        <v>22</v>
      </c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</row>
    <row r="204" spans="1:23" ht="12.5">
      <c r="A204" s="20">
        <v>2</v>
      </c>
      <c r="B204" s="22">
        <v>44841</v>
      </c>
      <c r="C204" s="20" t="s">
        <v>1334</v>
      </c>
      <c r="D204" s="20"/>
      <c r="E204" s="20"/>
      <c r="F204" s="20"/>
      <c r="G204" s="20" t="s">
        <v>12</v>
      </c>
      <c r="H204" s="20" t="s">
        <v>13</v>
      </c>
      <c r="I204" s="20" t="s">
        <v>482</v>
      </c>
      <c r="J204" s="20"/>
      <c r="K204" s="20" t="s">
        <v>32</v>
      </c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</row>
    <row r="205" spans="1:23" ht="13">
      <c r="A205" s="20">
        <v>3</v>
      </c>
      <c r="B205" s="22">
        <v>44841</v>
      </c>
      <c r="C205" s="24" t="s">
        <v>1335</v>
      </c>
      <c r="D205" s="20" t="s">
        <v>1336</v>
      </c>
      <c r="E205" s="20"/>
      <c r="F205" s="23" t="s">
        <v>1157</v>
      </c>
      <c r="G205" s="20" t="s">
        <v>12</v>
      </c>
      <c r="H205" s="20" t="s">
        <v>19</v>
      </c>
      <c r="I205" s="20" t="s">
        <v>42</v>
      </c>
      <c r="J205" s="20" t="s">
        <v>1158</v>
      </c>
      <c r="K205" s="20" t="s">
        <v>22</v>
      </c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</row>
    <row r="206" spans="1:23" ht="12.5">
      <c r="A206" s="20">
        <v>4</v>
      </c>
      <c r="B206" s="22">
        <v>44841</v>
      </c>
      <c r="C206" s="20" t="s">
        <v>1337</v>
      </c>
      <c r="D206" s="20" t="s">
        <v>1338</v>
      </c>
      <c r="E206" s="20"/>
      <c r="F206" s="20"/>
      <c r="G206" s="20" t="s">
        <v>12</v>
      </c>
      <c r="H206" s="20" t="s">
        <v>13</v>
      </c>
      <c r="I206" s="20" t="s">
        <v>1339</v>
      </c>
      <c r="J206" s="20" t="s">
        <v>1340</v>
      </c>
      <c r="K206" s="20" t="s">
        <v>15</v>
      </c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</row>
    <row r="207" spans="1:23" ht="12.5">
      <c r="A207" s="20">
        <v>5</v>
      </c>
      <c r="B207" s="22">
        <v>44841</v>
      </c>
      <c r="C207" s="20" t="s">
        <v>1341</v>
      </c>
      <c r="D207" s="20" t="s">
        <v>1342</v>
      </c>
      <c r="E207" s="20"/>
      <c r="F207" s="20"/>
      <c r="G207" s="20" t="s">
        <v>12</v>
      </c>
      <c r="H207" s="20" t="s">
        <v>13</v>
      </c>
      <c r="I207" s="20" t="s">
        <v>14</v>
      </c>
      <c r="J207" s="20" t="s">
        <v>1343</v>
      </c>
      <c r="K207" s="20" t="s">
        <v>15</v>
      </c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</row>
    <row r="208" spans="1:23" ht="12.5">
      <c r="A208" s="20">
        <v>6</v>
      </c>
      <c r="B208" s="22">
        <v>44841</v>
      </c>
      <c r="C208" s="20" t="s">
        <v>1344</v>
      </c>
      <c r="D208" s="20"/>
      <c r="E208" s="20"/>
      <c r="F208" s="20"/>
      <c r="G208" s="20" t="s">
        <v>28</v>
      </c>
      <c r="H208" s="20" t="s">
        <v>13</v>
      </c>
      <c r="I208" s="20" t="s">
        <v>488</v>
      </c>
      <c r="J208" s="20"/>
      <c r="K208" s="20" t="s">
        <v>22</v>
      </c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</row>
    <row r="209" spans="1:23" ht="12.5">
      <c r="A209" s="20"/>
      <c r="B209" s="22">
        <v>44842</v>
      </c>
      <c r="C209" s="20" t="s">
        <v>1345</v>
      </c>
      <c r="D209" s="20" t="s">
        <v>1346</v>
      </c>
      <c r="E209" s="20"/>
      <c r="F209" s="20"/>
      <c r="G209" s="20" t="s">
        <v>12</v>
      </c>
      <c r="H209" s="20" t="s">
        <v>13</v>
      </c>
      <c r="I209" s="20" t="s">
        <v>76</v>
      </c>
      <c r="J209" s="20" t="s">
        <v>969</v>
      </c>
      <c r="K209" s="20" t="s">
        <v>15</v>
      </c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</row>
    <row r="210" spans="1:23" ht="12.5">
      <c r="A210" s="20"/>
      <c r="B210" s="22">
        <v>44842</v>
      </c>
      <c r="C210" s="20" t="s">
        <v>1347</v>
      </c>
      <c r="D210" s="20" t="s">
        <v>1348</v>
      </c>
      <c r="E210" s="20" t="s">
        <v>1349</v>
      </c>
      <c r="F210" s="20"/>
      <c r="G210" s="20" t="s">
        <v>28</v>
      </c>
      <c r="H210" s="20" t="s">
        <v>13</v>
      </c>
      <c r="I210" s="20" t="s">
        <v>29</v>
      </c>
      <c r="J210" s="20" t="s">
        <v>30</v>
      </c>
      <c r="K210" s="20" t="s">
        <v>22</v>
      </c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</row>
    <row r="211" spans="1:23" ht="12.5">
      <c r="A211" s="20"/>
      <c r="B211" s="22">
        <v>44842</v>
      </c>
      <c r="C211" s="20" t="s">
        <v>1350</v>
      </c>
      <c r="D211" s="20" t="s">
        <v>1351</v>
      </c>
      <c r="E211" s="20"/>
      <c r="F211" s="20"/>
      <c r="G211" s="20" t="s">
        <v>12</v>
      </c>
      <c r="H211" s="20" t="s">
        <v>57</v>
      </c>
      <c r="I211" s="20" t="s">
        <v>57</v>
      </c>
      <c r="J211" s="20" t="s">
        <v>187</v>
      </c>
      <c r="K211" s="20" t="s">
        <v>22</v>
      </c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</row>
    <row r="212" spans="1:23" ht="12.5">
      <c r="A212" s="20"/>
      <c r="B212" s="22">
        <v>44842</v>
      </c>
      <c r="C212" s="20" t="s">
        <v>1352</v>
      </c>
      <c r="D212" s="20" t="s">
        <v>1353</v>
      </c>
      <c r="E212" s="20"/>
      <c r="F212" s="20"/>
      <c r="G212" s="20" t="s">
        <v>12</v>
      </c>
      <c r="H212" s="20" t="s">
        <v>19</v>
      </c>
      <c r="I212" s="20" t="s">
        <v>20</v>
      </c>
      <c r="J212" s="20" t="s">
        <v>253</v>
      </c>
      <c r="K212" s="20" t="s">
        <v>22</v>
      </c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</row>
    <row r="213" spans="1:23" ht="12.5">
      <c r="A213" s="20"/>
      <c r="B213" s="22">
        <v>44842</v>
      </c>
      <c r="C213" s="20" t="s">
        <v>1354</v>
      </c>
      <c r="D213" s="20" t="s">
        <v>1355</v>
      </c>
      <c r="E213" s="20"/>
      <c r="F213" s="20"/>
      <c r="G213" s="20" t="s">
        <v>12</v>
      </c>
      <c r="H213" s="20" t="s">
        <v>146</v>
      </c>
      <c r="I213" s="20" t="s">
        <v>1356</v>
      </c>
      <c r="J213" s="20" t="s">
        <v>1357</v>
      </c>
      <c r="K213" s="20" t="s">
        <v>22</v>
      </c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</row>
    <row r="214" spans="1:23" ht="12.5">
      <c r="A214" s="20"/>
      <c r="B214" s="22">
        <v>44842</v>
      </c>
      <c r="C214" s="20" t="s">
        <v>1358</v>
      </c>
      <c r="D214" s="20"/>
      <c r="E214" s="20"/>
      <c r="F214" s="20"/>
      <c r="G214" s="20" t="s">
        <v>28</v>
      </c>
      <c r="H214" s="20" t="s">
        <v>13</v>
      </c>
      <c r="I214" s="20" t="s">
        <v>29</v>
      </c>
      <c r="J214" s="20" t="s">
        <v>1359</v>
      </c>
      <c r="K214" s="20" t="s">
        <v>22</v>
      </c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</row>
    <row r="215" spans="1:23" ht="13">
      <c r="A215" s="20">
        <v>1</v>
      </c>
      <c r="B215" s="22">
        <v>44843</v>
      </c>
      <c r="C215" s="20" t="s">
        <v>1360</v>
      </c>
      <c r="D215" s="20" t="s">
        <v>1361</v>
      </c>
      <c r="E215" s="20"/>
      <c r="F215" s="23" t="s">
        <v>1362</v>
      </c>
      <c r="G215" s="20" t="s">
        <v>12</v>
      </c>
      <c r="H215" s="20" t="s">
        <v>13</v>
      </c>
      <c r="I215" s="20" t="s">
        <v>14</v>
      </c>
      <c r="J215" s="8" t="s">
        <v>1363</v>
      </c>
      <c r="K215" s="20" t="s">
        <v>22</v>
      </c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</row>
    <row r="216" spans="1:23" ht="12.5">
      <c r="A216" s="20">
        <v>2</v>
      </c>
      <c r="B216" s="22">
        <v>44843</v>
      </c>
      <c r="C216" s="20" t="s">
        <v>1364</v>
      </c>
      <c r="D216" s="20" t="s">
        <v>1365</v>
      </c>
      <c r="E216" s="20" t="s">
        <v>1366</v>
      </c>
      <c r="F216" s="20"/>
      <c r="G216" s="20" t="s">
        <v>28</v>
      </c>
      <c r="H216" s="20" t="s">
        <v>13</v>
      </c>
      <c r="I216" s="20" t="s">
        <v>29</v>
      </c>
      <c r="J216" s="20" t="s">
        <v>30</v>
      </c>
      <c r="K216" s="20" t="s">
        <v>22</v>
      </c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</row>
    <row r="217" spans="1:23" ht="12.5">
      <c r="A217" s="20">
        <v>3</v>
      </c>
      <c r="B217" s="22">
        <v>44843</v>
      </c>
      <c r="C217" s="20" t="s">
        <v>1367</v>
      </c>
      <c r="D217" s="20" t="s">
        <v>1368</v>
      </c>
      <c r="E217" s="20"/>
      <c r="F217" s="20"/>
      <c r="G217" s="20" t="s">
        <v>12</v>
      </c>
      <c r="H217" s="20" t="s">
        <v>13</v>
      </c>
      <c r="I217" s="20" t="s">
        <v>800</v>
      </c>
      <c r="J217" s="20"/>
      <c r="K217" s="20" t="s">
        <v>22</v>
      </c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</row>
    <row r="218" spans="1:23" ht="12.5">
      <c r="A218" s="20">
        <v>4</v>
      </c>
      <c r="B218" s="22">
        <v>44843</v>
      </c>
      <c r="C218" s="20" t="s">
        <v>1369</v>
      </c>
      <c r="D218" s="20" t="s">
        <v>1370</v>
      </c>
      <c r="E218" s="20"/>
      <c r="F218" s="20"/>
      <c r="G218" s="20" t="s">
        <v>28</v>
      </c>
      <c r="H218" s="20" t="s">
        <v>13</v>
      </c>
      <c r="I218" s="20" t="s">
        <v>1371</v>
      </c>
      <c r="J218" s="20" t="s">
        <v>1372</v>
      </c>
      <c r="K218" s="20" t="s">
        <v>22</v>
      </c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</row>
    <row r="219" spans="1:23" ht="12.5">
      <c r="A219" s="20">
        <v>5</v>
      </c>
      <c r="B219" s="22">
        <v>44843</v>
      </c>
      <c r="C219" s="20" t="s">
        <v>1373</v>
      </c>
      <c r="D219" s="20" t="s">
        <v>1374</v>
      </c>
      <c r="E219" s="20"/>
      <c r="F219" s="20"/>
      <c r="G219" s="20" t="s">
        <v>12</v>
      </c>
      <c r="H219" s="20" t="s">
        <v>81</v>
      </c>
      <c r="I219" s="20" t="s">
        <v>1375</v>
      </c>
      <c r="J219" s="20" t="s">
        <v>1376</v>
      </c>
      <c r="K219" s="20" t="s">
        <v>22</v>
      </c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</row>
    <row r="220" spans="1:23" ht="12.5">
      <c r="A220" s="20">
        <v>1</v>
      </c>
      <c r="B220" s="22">
        <v>44844</v>
      </c>
      <c r="C220" s="20" t="s">
        <v>1377</v>
      </c>
      <c r="D220" s="20" t="s">
        <v>1378</v>
      </c>
      <c r="E220" s="20"/>
      <c r="F220" s="20"/>
      <c r="G220" s="20" t="s">
        <v>28</v>
      </c>
      <c r="H220" s="20" t="s">
        <v>13</v>
      </c>
      <c r="I220" s="20" t="s">
        <v>29</v>
      </c>
      <c r="J220" s="8" t="s">
        <v>1379</v>
      </c>
      <c r="K220" s="20" t="s">
        <v>22</v>
      </c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</row>
    <row r="221" spans="1:23" ht="13">
      <c r="A221" s="20">
        <v>2</v>
      </c>
      <c r="B221" s="22">
        <v>44844</v>
      </c>
      <c r="C221" s="20" t="s">
        <v>1380</v>
      </c>
      <c r="D221" s="20" t="s">
        <v>1381</v>
      </c>
      <c r="E221" s="20" t="s">
        <v>1382</v>
      </c>
      <c r="F221" s="23" t="s">
        <v>1146</v>
      </c>
      <c r="G221" s="20" t="s">
        <v>12</v>
      </c>
      <c r="H221" s="20" t="s">
        <v>13</v>
      </c>
      <c r="I221" s="20" t="s">
        <v>57</v>
      </c>
      <c r="J221" s="20" t="s">
        <v>58</v>
      </c>
      <c r="K221" s="20" t="s">
        <v>22</v>
      </c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</row>
    <row r="222" spans="1:23" ht="12.5">
      <c r="A222" s="20">
        <v>3</v>
      </c>
      <c r="B222" s="22">
        <v>44844</v>
      </c>
      <c r="C222" s="20" t="s">
        <v>1383</v>
      </c>
      <c r="D222" s="20" t="s">
        <v>1384</v>
      </c>
      <c r="E222" s="20"/>
      <c r="F222" s="20"/>
      <c r="G222" s="20" t="s">
        <v>28</v>
      </c>
      <c r="H222" s="20" t="s">
        <v>13</v>
      </c>
      <c r="I222" s="20" t="s">
        <v>29</v>
      </c>
      <c r="J222" s="20" t="s">
        <v>30</v>
      </c>
      <c r="K222" s="20" t="s">
        <v>22</v>
      </c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</row>
    <row r="223" spans="1:23" ht="12.5">
      <c r="A223" s="20">
        <v>4</v>
      </c>
      <c r="B223" s="22">
        <v>44844</v>
      </c>
      <c r="C223" s="20" t="s">
        <v>1385</v>
      </c>
      <c r="D223" s="20"/>
      <c r="E223" s="20"/>
      <c r="F223" s="20"/>
      <c r="G223" s="20" t="s">
        <v>12</v>
      </c>
      <c r="H223" s="20" t="s">
        <v>13</v>
      </c>
      <c r="I223" s="20" t="s">
        <v>894</v>
      </c>
      <c r="J223" s="20" t="s">
        <v>1386</v>
      </c>
      <c r="K223" s="20" t="s">
        <v>22</v>
      </c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</row>
    <row r="224" spans="1:23" ht="12.5">
      <c r="A224" s="20">
        <v>5</v>
      </c>
      <c r="B224" s="22">
        <v>44844</v>
      </c>
      <c r="C224" s="20" t="s">
        <v>1387</v>
      </c>
      <c r="D224" s="20"/>
      <c r="E224" s="20"/>
      <c r="F224" s="20"/>
      <c r="G224" s="20" t="s">
        <v>12</v>
      </c>
      <c r="H224" s="20" t="s">
        <v>13</v>
      </c>
      <c r="I224" s="20" t="s">
        <v>439</v>
      </c>
      <c r="J224" s="20"/>
      <c r="K224" s="20" t="s">
        <v>22</v>
      </c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</row>
    <row r="225" spans="1:23" ht="12.5">
      <c r="A225" s="20">
        <v>1</v>
      </c>
      <c r="B225" s="22">
        <v>44845</v>
      </c>
      <c r="C225" s="20" t="s">
        <v>1388</v>
      </c>
      <c r="D225" s="20" t="s">
        <v>1389</v>
      </c>
      <c r="E225" s="20" t="s">
        <v>1390</v>
      </c>
      <c r="F225" s="20"/>
      <c r="G225" s="20" t="s">
        <v>28</v>
      </c>
      <c r="H225" s="20" t="s">
        <v>13</v>
      </c>
      <c r="I225" s="20" t="s">
        <v>29</v>
      </c>
      <c r="J225" s="8" t="s">
        <v>106</v>
      </c>
      <c r="K225" s="20" t="s">
        <v>22</v>
      </c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</row>
    <row r="226" spans="1:23" ht="12.5">
      <c r="A226" s="20">
        <v>2</v>
      </c>
      <c r="B226" s="22">
        <v>44845</v>
      </c>
      <c r="C226" s="20" t="s">
        <v>1391</v>
      </c>
      <c r="D226" s="20"/>
      <c r="E226" s="20"/>
      <c r="F226" s="20"/>
      <c r="G226" s="20" t="s">
        <v>28</v>
      </c>
      <c r="H226" s="20" t="s">
        <v>13</v>
      </c>
      <c r="I226" s="20" t="s">
        <v>29</v>
      </c>
      <c r="J226" s="8" t="s">
        <v>106</v>
      </c>
      <c r="K226" s="20" t="s">
        <v>22</v>
      </c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</row>
    <row r="227" spans="1:23" ht="12.5">
      <c r="A227" s="20">
        <v>3</v>
      </c>
      <c r="B227" s="22">
        <v>44845</v>
      </c>
      <c r="C227" s="20" t="s">
        <v>1392</v>
      </c>
      <c r="D227" s="20" t="s">
        <v>1393</v>
      </c>
      <c r="E227" s="20"/>
      <c r="F227" s="20"/>
      <c r="G227" s="20" t="s">
        <v>12</v>
      </c>
      <c r="H227" s="20" t="s">
        <v>57</v>
      </c>
      <c r="I227" s="20" t="s">
        <v>57</v>
      </c>
      <c r="J227" s="20" t="s">
        <v>1394</v>
      </c>
      <c r="K227" s="20" t="s">
        <v>22</v>
      </c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</row>
    <row r="228" spans="1:23" ht="12.5">
      <c r="A228" s="20">
        <v>4</v>
      </c>
      <c r="B228" s="22">
        <v>44845</v>
      </c>
      <c r="C228" s="20" t="s">
        <v>1395</v>
      </c>
      <c r="D228" s="20"/>
      <c r="E228" s="20"/>
      <c r="F228" s="20"/>
      <c r="G228" s="20" t="s">
        <v>12</v>
      </c>
      <c r="H228" s="20" t="s">
        <v>13</v>
      </c>
      <c r="I228" s="20" t="s">
        <v>42</v>
      </c>
      <c r="J228" s="20" t="s">
        <v>645</v>
      </c>
      <c r="K228" s="20" t="s">
        <v>22</v>
      </c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</row>
    <row r="229" spans="1:23" ht="12.5">
      <c r="A229" s="20">
        <v>5</v>
      </c>
      <c r="B229" s="22">
        <v>44845</v>
      </c>
      <c r="C229" s="20" t="s">
        <v>1396</v>
      </c>
      <c r="D229" s="20" t="s">
        <v>1397</v>
      </c>
      <c r="E229" s="20"/>
      <c r="F229" s="20"/>
      <c r="G229" s="20" t="s">
        <v>12</v>
      </c>
      <c r="H229" s="20" t="s">
        <v>13</v>
      </c>
      <c r="I229" s="20" t="s">
        <v>894</v>
      </c>
      <c r="J229" s="20" t="s">
        <v>1119</v>
      </c>
      <c r="K229" s="20" t="s">
        <v>22</v>
      </c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</row>
    <row r="230" spans="1:23" ht="12.5">
      <c r="A230" s="20">
        <v>6</v>
      </c>
      <c r="B230" s="22">
        <v>44845</v>
      </c>
      <c r="C230" s="20" t="s">
        <v>1398</v>
      </c>
      <c r="D230" s="20" t="s">
        <v>1399</v>
      </c>
      <c r="E230" s="20"/>
      <c r="F230" s="20"/>
      <c r="G230" s="20" t="s">
        <v>12</v>
      </c>
      <c r="H230" s="20" t="s">
        <v>13</v>
      </c>
      <c r="I230" s="20" t="s">
        <v>76</v>
      </c>
      <c r="J230" s="20" t="s">
        <v>1400</v>
      </c>
      <c r="K230" s="20" t="s">
        <v>22</v>
      </c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</row>
    <row r="231" spans="1:23" ht="12.5">
      <c r="A231" s="20">
        <v>1</v>
      </c>
      <c r="B231" s="22">
        <v>44846</v>
      </c>
      <c r="C231" s="20" t="s">
        <v>1401</v>
      </c>
      <c r="D231" s="20" t="s">
        <v>1402</v>
      </c>
      <c r="E231" s="20" t="s">
        <v>1403</v>
      </c>
      <c r="F231" s="20"/>
      <c r="G231" s="20" t="s">
        <v>28</v>
      </c>
      <c r="H231" s="20" t="s">
        <v>13</v>
      </c>
      <c r="I231" s="20" t="s">
        <v>29</v>
      </c>
      <c r="J231" s="20" t="s">
        <v>49</v>
      </c>
      <c r="K231" s="20" t="s">
        <v>22</v>
      </c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</row>
    <row r="232" spans="1:23" ht="12.5">
      <c r="A232" s="20">
        <v>2</v>
      </c>
      <c r="B232" s="22">
        <v>44846</v>
      </c>
      <c r="C232" s="20" t="s">
        <v>1404</v>
      </c>
      <c r="D232" s="20"/>
      <c r="E232" s="20"/>
      <c r="F232" s="20"/>
      <c r="G232" s="20" t="s">
        <v>28</v>
      </c>
      <c r="H232" s="20" t="s">
        <v>13</v>
      </c>
      <c r="I232" s="20" t="s">
        <v>29</v>
      </c>
      <c r="J232" s="8" t="s">
        <v>106</v>
      </c>
      <c r="K232" s="20" t="s">
        <v>22</v>
      </c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</row>
    <row r="233" spans="1:23" ht="12.5">
      <c r="A233" s="20">
        <v>3</v>
      </c>
      <c r="B233" s="22">
        <v>44846</v>
      </c>
      <c r="C233" s="20" t="s">
        <v>1405</v>
      </c>
      <c r="D233" s="20" t="s">
        <v>1406</v>
      </c>
      <c r="E233" s="20"/>
      <c r="F233" s="20"/>
      <c r="G233" s="20" t="s">
        <v>12</v>
      </c>
      <c r="H233" s="20" t="s">
        <v>13</v>
      </c>
      <c r="I233" s="20" t="s">
        <v>34</v>
      </c>
      <c r="J233" s="20" t="s">
        <v>35</v>
      </c>
      <c r="K233" s="20" t="s">
        <v>15</v>
      </c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</row>
    <row r="234" spans="1:23" ht="12.5">
      <c r="A234" s="20">
        <v>4</v>
      </c>
      <c r="B234" s="22">
        <v>44846</v>
      </c>
      <c r="C234" s="20" t="s">
        <v>1407</v>
      </c>
      <c r="D234" s="20" t="s">
        <v>1408</v>
      </c>
      <c r="E234" s="20"/>
      <c r="F234" s="20"/>
      <c r="G234" s="20" t="s">
        <v>12</v>
      </c>
      <c r="H234" s="20" t="s">
        <v>19</v>
      </c>
      <c r="I234" s="20" t="s">
        <v>1409</v>
      </c>
      <c r="J234" s="20"/>
      <c r="K234" s="20" t="s">
        <v>22</v>
      </c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</row>
    <row r="235" spans="1:23" ht="12.5">
      <c r="A235" s="20">
        <v>5</v>
      </c>
      <c r="B235" s="22">
        <v>44846</v>
      </c>
      <c r="C235" s="20" t="s">
        <v>1410</v>
      </c>
      <c r="D235" s="20" t="s">
        <v>1411</v>
      </c>
      <c r="E235" s="20"/>
      <c r="F235" s="20"/>
      <c r="G235" s="20" t="s">
        <v>12</v>
      </c>
      <c r="H235" s="20" t="s">
        <v>57</v>
      </c>
      <c r="I235" s="20" t="s">
        <v>57</v>
      </c>
      <c r="J235" s="20" t="s">
        <v>1412</v>
      </c>
      <c r="K235" s="20" t="s">
        <v>22</v>
      </c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</row>
    <row r="236" spans="1:23" ht="12.5">
      <c r="A236" s="20">
        <v>1</v>
      </c>
      <c r="B236" s="22">
        <v>44847</v>
      </c>
      <c r="C236" s="20" t="s">
        <v>1413</v>
      </c>
      <c r="D236" s="20" t="s">
        <v>1414</v>
      </c>
      <c r="E236" s="20"/>
      <c r="F236" s="20"/>
      <c r="G236" s="20" t="s">
        <v>28</v>
      </c>
      <c r="H236" s="20" t="s">
        <v>13</v>
      </c>
      <c r="I236" s="20" t="s">
        <v>1005</v>
      </c>
      <c r="J236" s="20"/>
      <c r="K236" s="20" t="s">
        <v>22</v>
      </c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</row>
    <row r="237" spans="1:23" ht="12.5">
      <c r="A237" s="20">
        <v>2</v>
      </c>
      <c r="B237" s="22">
        <v>44847</v>
      </c>
      <c r="C237" s="20" t="s">
        <v>1415</v>
      </c>
      <c r="D237" s="20" t="s">
        <v>1416</v>
      </c>
      <c r="E237" s="20" t="s">
        <v>1417</v>
      </c>
      <c r="F237" s="20"/>
      <c r="G237" s="20" t="s">
        <v>12</v>
      </c>
      <c r="H237" s="20" t="s">
        <v>13</v>
      </c>
      <c r="I237" s="20" t="s">
        <v>34</v>
      </c>
      <c r="J237" s="20" t="s">
        <v>35</v>
      </c>
      <c r="K237" s="20" t="s">
        <v>15</v>
      </c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</row>
    <row r="238" spans="1:23" ht="12.5">
      <c r="A238" s="20">
        <v>3</v>
      </c>
      <c r="B238" s="22">
        <v>44847</v>
      </c>
      <c r="C238" s="20" t="s">
        <v>1418</v>
      </c>
      <c r="D238" s="20" t="s">
        <v>1419</v>
      </c>
      <c r="E238" s="20"/>
      <c r="F238" s="20"/>
      <c r="G238" s="20" t="s">
        <v>28</v>
      </c>
      <c r="H238" s="20" t="s">
        <v>13</v>
      </c>
      <c r="I238" s="20" t="s">
        <v>29</v>
      </c>
      <c r="J238" s="20" t="s">
        <v>30</v>
      </c>
      <c r="K238" s="20" t="s">
        <v>22</v>
      </c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</row>
    <row r="239" spans="1:23" ht="12.5">
      <c r="A239" s="20">
        <v>4</v>
      </c>
      <c r="B239" s="22">
        <v>44847</v>
      </c>
      <c r="C239" s="20" t="s">
        <v>1420</v>
      </c>
      <c r="D239" s="20"/>
      <c r="E239" s="20"/>
      <c r="F239" s="20"/>
      <c r="G239" s="20" t="s">
        <v>12</v>
      </c>
      <c r="H239" s="20" t="s">
        <v>13</v>
      </c>
      <c r="I239" s="20" t="s">
        <v>205</v>
      </c>
      <c r="J239" s="20" t="s">
        <v>1421</v>
      </c>
      <c r="K239" s="20" t="s">
        <v>22</v>
      </c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</row>
    <row r="240" spans="1:23" ht="12.5">
      <c r="A240" s="20">
        <v>5</v>
      </c>
      <c r="B240" s="22">
        <v>44847</v>
      </c>
      <c r="C240" s="20" t="s">
        <v>1422</v>
      </c>
      <c r="D240" s="20"/>
      <c r="E240" s="20"/>
      <c r="F240" s="20" t="s">
        <v>930</v>
      </c>
      <c r="G240" s="20" t="s">
        <v>12</v>
      </c>
      <c r="H240" s="20" t="s">
        <v>13</v>
      </c>
      <c r="I240" s="20" t="s">
        <v>14</v>
      </c>
      <c r="J240" s="20" t="s">
        <v>1423</v>
      </c>
      <c r="K240" s="20" t="s">
        <v>22</v>
      </c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</row>
    <row r="241" spans="1:23" ht="12.5">
      <c r="A241" s="20">
        <v>6</v>
      </c>
      <c r="B241" s="22">
        <v>44847</v>
      </c>
      <c r="C241" s="20" t="s">
        <v>1424</v>
      </c>
      <c r="D241" s="20"/>
      <c r="E241" s="20"/>
      <c r="F241" s="20"/>
      <c r="G241" s="20" t="s">
        <v>12</v>
      </c>
      <c r="H241" s="20" t="s">
        <v>13</v>
      </c>
      <c r="I241" s="20" t="s">
        <v>467</v>
      </c>
      <c r="J241" s="20" t="s">
        <v>1425</v>
      </c>
      <c r="K241" s="20" t="s">
        <v>22</v>
      </c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</row>
    <row r="242" spans="1:23" ht="12.5">
      <c r="A242" s="20">
        <v>1</v>
      </c>
      <c r="B242" s="22">
        <v>44848</v>
      </c>
      <c r="C242" s="20" t="s">
        <v>1426</v>
      </c>
      <c r="D242" s="20" t="s">
        <v>1427</v>
      </c>
      <c r="E242" s="20" t="s">
        <v>1428</v>
      </c>
      <c r="F242" s="20"/>
      <c r="G242" s="20" t="s">
        <v>12</v>
      </c>
      <c r="H242" s="20" t="s">
        <v>13</v>
      </c>
      <c r="I242" s="20" t="s">
        <v>34</v>
      </c>
      <c r="J242" s="20" t="s">
        <v>35</v>
      </c>
      <c r="K242" s="20" t="s">
        <v>22</v>
      </c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</row>
    <row r="243" spans="1:23" ht="12.5">
      <c r="A243" s="20">
        <v>2</v>
      </c>
      <c r="B243" s="22">
        <v>44848</v>
      </c>
      <c r="C243" s="20" t="s">
        <v>1429</v>
      </c>
      <c r="D243" s="20"/>
      <c r="E243" s="20"/>
      <c r="F243" s="20"/>
      <c r="G243" s="20" t="s">
        <v>12</v>
      </c>
      <c r="H243" s="20" t="s">
        <v>13</v>
      </c>
      <c r="I243" s="20" t="s">
        <v>47</v>
      </c>
      <c r="J243" s="27" t="str">
        <f>"Jan 6"</f>
        <v>Jan 6</v>
      </c>
      <c r="K243" s="20" t="s">
        <v>22</v>
      </c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</row>
    <row r="244" spans="1:23" ht="12.5">
      <c r="A244" s="20">
        <v>3</v>
      </c>
      <c r="B244" s="22">
        <v>44848</v>
      </c>
      <c r="C244" s="20" t="s">
        <v>1430</v>
      </c>
      <c r="D244" s="24" t="s">
        <v>1431</v>
      </c>
      <c r="E244" s="20"/>
      <c r="F244" s="20"/>
      <c r="G244" s="20" t="s">
        <v>12</v>
      </c>
      <c r="H244" s="20" t="s">
        <v>57</v>
      </c>
      <c r="I244" s="20" t="s">
        <v>57</v>
      </c>
      <c r="J244" s="20" t="s">
        <v>58</v>
      </c>
      <c r="K244" s="20" t="s">
        <v>22</v>
      </c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</row>
    <row r="245" spans="1:23" ht="12.5">
      <c r="A245" s="20">
        <v>4</v>
      </c>
      <c r="B245" s="22">
        <v>44848</v>
      </c>
      <c r="C245" s="20" t="s">
        <v>1432</v>
      </c>
      <c r="D245" s="20"/>
      <c r="E245" s="20"/>
      <c r="F245" s="20"/>
      <c r="G245" s="20" t="s">
        <v>12</v>
      </c>
      <c r="H245" s="20" t="s">
        <v>13</v>
      </c>
      <c r="I245" s="20" t="s">
        <v>14</v>
      </c>
      <c r="J245" s="8" t="s">
        <v>1433</v>
      </c>
      <c r="K245" s="20" t="s">
        <v>225</v>
      </c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</row>
    <row r="246" spans="1:23" ht="12.5">
      <c r="A246" s="20">
        <v>5</v>
      </c>
      <c r="B246" s="22">
        <v>44848</v>
      </c>
      <c r="C246" s="20" t="s">
        <v>1434</v>
      </c>
      <c r="D246" s="20" t="s">
        <v>1435</v>
      </c>
      <c r="E246" s="20"/>
      <c r="F246" s="20"/>
      <c r="G246" s="20" t="s">
        <v>28</v>
      </c>
      <c r="H246" s="20" t="s">
        <v>13</v>
      </c>
      <c r="I246" s="20" t="s">
        <v>29</v>
      </c>
      <c r="J246" s="8" t="s">
        <v>106</v>
      </c>
      <c r="K246" s="20" t="s">
        <v>22</v>
      </c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</row>
    <row r="247" spans="1:23" ht="12.5">
      <c r="A247" s="20">
        <v>6</v>
      </c>
      <c r="B247" s="22">
        <v>44848</v>
      </c>
      <c r="C247" s="20" t="s">
        <v>1436</v>
      </c>
      <c r="D247" s="20"/>
      <c r="E247" s="20"/>
      <c r="F247" s="20"/>
      <c r="G247" s="20" t="s">
        <v>12</v>
      </c>
      <c r="H247" s="20" t="s">
        <v>13</v>
      </c>
      <c r="I247" s="20" t="s">
        <v>34</v>
      </c>
      <c r="J247" s="20" t="s">
        <v>35</v>
      </c>
      <c r="K247" s="20" t="s">
        <v>15</v>
      </c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</row>
    <row r="248" spans="1:23" ht="12.5">
      <c r="A248" s="20">
        <v>1</v>
      </c>
      <c r="B248" s="22">
        <v>44849</v>
      </c>
      <c r="C248" s="20" t="s">
        <v>1437</v>
      </c>
      <c r="D248" s="20" t="s">
        <v>1438</v>
      </c>
      <c r="E248" s="20"/>
      <c r="F248" s="20"/>
      <c r="G248" s="20" t="s">
        <v>28</v>
      </c>
      <c r="H248" s="20" t="s">
        <v>13</v>
      </c>
      <c r="I248" s="20" t="s">
        <v>29</v>
      </c>
      <c r="J248" s="20" t="s">
        <v>30</v>
      </c>
      <c r="K248" s="20" t="s">
        <v>22</v>
      </c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</row>
    <row r="249" spans="1:23" ht="12.5">
      <c r="A249" s="20">
        <v>2</v>
      </c>
      <c r="B249" s="22">
        <v>44849</v>
      </c>
      <c r="C249" s="20" t="s">
        <v>1439</v>
      </c>
      <c r="D249" s="20" t="s">
        <v>1440</v>
      </c>
      <c r="E249" s="20" t="s">
        <v>1441</v>
      </c>
      <c r="F249" s="20"/>
      <c r="G249" s="20" t="s">
        <v>12</v>
      </c>
      <c r="H249" s="20" t="s">
        <v>13</v>
      </c>
      <c r="I249" s="20" t="s">
        <v>29</v>
      </c>
      <c r="J249" s="20" t="s">
        <v>1442</v>
      </c>
      <c r="K249" s="20" t="s">
        <v>22</v>
      </c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</row>
    <row r="250" spans="1:23" ht="12.5">
      <c r="A250" s="20">
        <v>3</v>
      </c>
      <c r="B250" s="22">
        <v>44849</v>
      </c>
      <c r="C250" s="20" t="s">
        <v>1443</v>
      </c>
      <c r="D250" s="20" t="s">
        <v>1444</v>
      </c>
      <c r="E250" s="20"/>
      <c r="F250" s="20"/>
      <c r="G250" s="20" t="s">
        <v>12</v>
      </c>
      <c r="H250" s="20" t="s">
        <v>13</v>
      </c>
      <c r="I250" s="20" t="s">
        <v>78</v>
      </c>
      <c r="J250" s="20" t="s">
        <v>1445</v>
      </c>
      <c r="K250" s="20" t="s">
        <v>22</v>
      </c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</row>
    <row r="251" spans="1:23" ht="12.5">
      <c r="A251" s="20">
        <v>4</v>
      </c>
      <c r="B251" s="22">
        <v>44849</v>
      </c>
      <c r="C251" s="20" t="s">
        <v>1446</v>
      </c>
      <c r="D251" s="20" t="s">
        <v>1447</v>
      </c>
      <c r="E251" s="20"/>
      <c r="F251" s="20"/>
      <c r="G251" s="20" t="s">
        <v>12</v>
      </c>
      <c r="H251" s="20" t="s">
        <v>214</v>
      </c>
      <c r="I251" s="20" t="s">
        <v>1448</v>
      </c>
      <c r="J251" s="20"/>
      <c r="K251" s="20" t="s">
        <v>22</v>
      </c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</row>
    <row r="252" spans="1:23" ht="12.5">
      <c r="A252" s="20">
        <v>5</v>
      </c>
      <c r="B252" s="22">
        <v>44849</v>
      </c>
      <c r="C252" s="20" t="s">
        <v>1449</v>
      </c>
      <c r="D252" s="20" t="s">
        <v>1450</v>
      </c>
      <c r="E252" s="20"/>
      <c r="F252" s="20"/>
      <c r="G252" s="20" t="s">
        <v>12</v>
      </c>
      <c r="H252" s="20" t="s">
        <v>13</v>
      </c>
      <c r="I252" s="20" t="s">
        <v>47</v>
      </c>
      <c r="J252" s="8" t="s">
        <v>1451</v>
      </c>
      <c r="K252" s="20" t="s">
        <v>22</v>
      </c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</row>
    <row r="253" spans="1:23" ht="13">
      <c r="A253" s="20">
        <v>1</v>
      </c>
      <c r="B253" s="22">
        <v>44850</v>
      </c>
      <c r="C253" s="20" t="s">
        <v>1452</v>
      </c>
      <c r="D253" s="20" t="s">
        <v>1453</v>
      </c>
      <c r="E253" s="20"/>
      <c r="F253" s="28" t="s">
        <v>1187</v>
      </c>
      <c r="G253" s="20" t="s">
        <v>12</v>
      </c>
      <c r="H253" s="20" t="s">
        <v>13</v>
      </c>
      <c r="I253" s="20" t="s">
        <v>951</v>
      </c>
      <c r="J253" s="20" t="s">
        <v>1188</v>
      </c>
      <c r="K253" s="20" t="s">
        <v>22</v>
      </c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</row>
    <row r="254" spans="1:23" ht="12.5">
      <c r="A254" s="20">
        <v>2</v>
      </c>
      <c r="B254" s="22">
        <v>44850</v>
      </c>
      <c r="C254" s="20" t="s">
        <v>1454</v>
      </c>
      <c r="D254" s="20" t="s">
        <v>1455</v>
      </c>
      <c r="E254" s="20" t="s">
        <v>1456</v>
      </c>
      <c r="F254" s="20"/>
      <c r="G254" s="20" t="s">
        <v>28</v>
      </c>
      <c r="H254" s="20" t="s">
        <v>13</v>
      </c>
      <c r="I254" s="20" t="s">
        <v>29</v>
      </c>
      <c r="J254" s="20" t="s">
        <v>30</v>
      </c>
      <c r="K254" s="20" t="s">
        <v>22</v>
      </c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</row>
    <row r="255" spans="1:23" ht="12.5">
      <c r="A255" s="20">
        <v>3</v>
      </c>
      <c r="B255" s="22">
        <v>44850</v>
      </c>
      <c r="C255" s="20" t="s">
        <v>1457</v>
      </c>
      <c r="D255" s="20" t="s">
        <v>1458</v>
      </c>
      <c r="E255" s="20"/>
      <c r="F255" s="20"/>
      <c r="G255" s="20" t="s">
        <v>12</v>
      </c>
      <c r="H255" s="20" t="s">
        <v>13</v>
      </c>
      <c r="I255" s="20" t="s">
        <v>14</v>
      </c>
      <c r="J255" s="20" t="s">
        <v>1459</v>
      </c>
      <c r="K255" s="20" t="s">
        <v>225</v>
      </c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</row>
    <row r="256" spans="1:23" ht="12.5">
      <c r="A256" s="20">
        <v>4</v>
      </c>
      <c r="B256" s="22">
        <v>44850</v>
      </c>
      <c r="C256" s="20" t="s">
        <v>1460</v>
      </c>
      <c r="D256" s="20"/>
      <c r="E256" s="20"/>
      <c r="F256" s="20"/>
      <c r="G256" s="20" t="s">
        <v>12</v>
      </c>
      <c r="H256" s="20" t="s">
        <v>19</v>
      </c>
      <c r="I256" s="20" t="s">
        <v>337</v>
      </c>
      <c r="J256" s="20" t="s">
        <v>1461</v>
      </c>
      <c r="K256" s="20" t="s">
        <v>32</v>
      </c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</row>
    <row r="257" spans="1:23" ht="12.5">
      <c r="A257" s="20">
        <v>5</v>
      </c>
      <c r="B257" s="22">
        <v>44850</v>
      </c>
      <c r="C257" s="20" t="s">
        <v>1462</v>
      </c>
      <c r="D257" s="20"/>
      <c r="E257" s="20"/>
      <c r="F257" s="20"/>
      <c r="G257" s="20" t="s">
        <v>28</v>
      </c>
      <c r="H257" s="20" t="s">
        <v>13</v>
      </c>
      <c r="I257" s="20" t="s">
        <v>38</v>
      </c>
      <c r="J257" s="20" t="s">
        <v>1463</v>
      </c>
      <c r="K257" s="20" t="s">
        <v>22</v>
      </c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</row>
    <row r="258" spans="1:23" ht="12.5">
      <c r="A258" s="20">
        <v>6</v>
      </c>
      <c r="B258" s="22">
        <v>44850</v>
      </c>
      <c r="C258" s="20" t="s">
        <v>1464</v>
      </c>
      <c r="D258" s="20"/>
      <c r="E258" s="20"/>
      <c r="F258" s="20"/>
      <c r="G258" s="20" t="s">
        <v>12</v>
      </c>
      <c r="H258" s="20" t="s">
        <v>13</v>
      </c>
      <c r="I258" s="20" t="s">
        <v>34</v>
      </c>
      <c r="J258" s="20" t="s">
        <v>35</v>
      </c>
      <c r="K258" s="20" t="s">
        <v>15</v>
      </c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</row>
    <row r="259" spans="1:23" ht="13">
      <c r="A259" s="20">
        <v>1</v>
      </c>
      <c r="B259" s="22">
        <v>44851</v>
      </c>
      <c r="C259" s="20" t="s">
        <v>1465</v>
      </c>
      <c r="D259" s="20" t="s">
        <v>1466</v>
      </c>
      <c r="E259" s="20"/>
      <c r="F259" s="23" t="s">
        <v>911</v>
      </c>
      <c r="G259" s="20" t="s">
        <v>12</v>
      </c>
      <c r="H259" s="20" t="s">
        <v>146</v>
      </c>
      <c r="I259" s="20" t="s">
        <v>757</v>
      </c>
      <c r="J259" s="20" t="s">
        <v>1467</v>
      </c>
      <c r="K259" s="20" t="s">
        <v>22</v>
      </c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</row>
    <row r="260" spans="1:23" ht="12.5">
      <c r="A260" s="20">
        <v>2</v>
      </c>
      <c r="B260" s="22">
        <v>44851</v>
      </c>
      <c r="C260" s="20" t="s">
        <v>1468</v>
      </c>
      <c r="D260" s="20" t="s">
        <v>1469</v>
      </c>
      <c r="E260" s="20" t="s">
        <v>1470</v>
      </c>
      <c r="F260" s="20"/>
      <c r="G260" s="20" t="s">
        <v>28</v>
      </c>
      <c r="H260" s="20" t="s">
        <v>13</v>
      </c>
      <c r="I260" s="20" t="s">
        <v>29</v>
      </c>
      <c r="J260" s="20" t="s">
        <v>49</v>
      </c>
      <c r="K260" s="20" t="s">
        <v>22</v>
      </c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</row>
    <row r="261" spans="1:23" ht="12.5">
      <c r="A261" s="20">
        <v>3</v>
      </c>
      <c r="B261" s="22">
        <v>44851</v>
      </c>
      <c r="C261" s="20" t="s">
        <v>1471</v>
      </c>
      <c r="D261" s="20" t="s">
        <v>1472</v>
      </c>
      <c r="E261" s="20"/>
      <c r="F261" s="20"/>
      <c r="G261" s="20" t="s">
        <v>12</v>
      </c>
      <c r="H261" s="20" t="s">
        <v>13</v>
      </c>
      <c r="I261" s="20" t="s">
        <v>438</v>
      </c>
      <c r="J261" s="20" t="s">
        <v>1473</v>
      </c>
      <c r="K261" s="20" t="s">
        <v>22</v>
      </c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</row>
    <row r="262" spans="1:23" ht="12.5">
      <c r="A262" s="20">
        <v>4</v>
      </c>
      <c r="B262" s="22">
        <v>44851</v>
      </c>
      <c r="C262" s="20" t="s">
        <v>1474</v>
      </c>
      <c r="D262" s="20" t="s">
        <v>1475</v>
      </c>
      <c r="E262" s="20"/>
      <c r="F262" s="20"/>
      <c r="G262" s="20" t="s">
        <v>12</v>
      </c>
      <c r="H262" s="20" t="s">
        <v>13</v>
      </c>
      <c r="I262" s="20" t="s">
        <v>14</v>
      </c>
      <c r="J262" s="20" t="s">
        <v>1476</v>
      </c>
      <c r="K262" s="20" t="s">
        <v>225</v>
      </c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</row>
    <row r="263" spans="1:23" ht="12.5">
      <c r="A263" s="20">
        <v>5</v>
      </c>
      <c r="B263" s="22">
        <v>44851</v>
      </c>
      <c r="C263" s="20" t="s">
        <v>1477</v>
      </c>
      <c r="D263" s="20" t="s">
        <v>1478</v>
      </c>
      <c r="E263" s="20"/>
      <c r="F263" s="20"/>
      <c r="G263" s="20" t="s">
        <v>12</v>
      </c>
      <c r="H263" s="20" t="s">
        <v>13</v>
      </c>
      <c r="I263" s="20" t="s">
        <v>14</v>
      </c>
      <c r="J263" s="20" t="s">
        <v>1479</v>
      </c>
      <c r="K263" s="20" t="s">
        <v>225</v>
      </c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</row>
    <row r="264" spans="1:23" ht="13">
      <c r="A264" s="20">
        <v>6</v>
      </c>
      <c r="B264" s="22">
        <v>44851</v>
      </c>
      <c r="C264" s="20" t="s">
        <v>1480</v>
      </c>
      <c r="D264" s="20"/>
      <c r="E264" s="20"/>
      <c r="F264" s="20"/>
      <c r="G264" s="20" t="s">
        <v>28</v>
      </c>
      <c r="H264" s="20" t="s">
        <v>13</v>
      </c>
      <c r="I264" s="20" t="s">
        <v>38</v>
      </c>
      <c r="J264" s="29" t="s">
        <v>574</v>
      </c>
      <c r="K264" s="20" t="s">
        <v>22</v>
      </c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</row>
    <row r="265" spans="1:23" ht="12.5">
      <c r="A265" s="20">
        <v>1</v>
      </c>
      <c r="B265" s="22">
        <v>44852</v>
      </c>
      <c r="C265" s="20" t="s">
        <v>1481</v>
      </c>
      <c r="D265" s="20" t="s">
        <v>1482</v>
      </c>
      <c r="E265" s="20"/>
      <c r="F265" s="20"/>
      <c r="G265" s="20" t="s">
        <v>28</v>
      </c>
      <c r="H265" s="20" t="s">
        <v>13</v>
      </c>
      <c r="I265" s="20" t="s">
        <v>473</v>
      </c>
      <c r="J265" s="20" t="s">
        <v>1483</v>
      </c>
      <c r="K265" s="20" t="s">
        <v>22</v>
      </c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</row>
    <row r="266" spans="1:23" ht="12.5">
      <c r="A266" s="20">
        <v>2</v>
      </c>
      <c r="B266" s="22">
        <v>44852</v>
      </c>
      <c r="C266" s="20" t="s">
        <v>1484</v>
      </c>
      <c r="D266" s="20" t="s">
        <v>1485</v>
      </c>
      <c r="E266" s="20" t="s">
        <v>1486</v>
      </c>
      <c r="F266" s="20"/>
      <c r="G266" s="20" t="s">
        <v>28</v>
      </c>
      <c r="H266" s="20" t="s">
        <v>13</v>
      </c>
      <c r="I266" s="20" t="s">
        <v>29</v>
      </c>
      <c r="J266" s="8" t="s">
        <v>106</v>
      </c>
      <c r="K266" s="20" t="s">
        <v>22</v>
      </c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</row>
    <row r="267" spans="1:23" ht="12.5">
      <c r="A267" s="20">
        <v>3</v>
      </c>
      <c r="B267" s="22">
        <v>44852</v>
      </c>
      <c r="C267" s="20" t="s">
        <v>1487</v>
      </c>
      <c r="D267" s="20" t="s">
        <v>1488</v>
      </c>
      <c r="E267" s="20"/>
      <c r="F267" s="20"/>
      <c r="G267" s="20" t="s">
        <v>12</v>
      </c>
      <c r="H267" s="20" t="s">
        <v>13</v>
      </c>
      <c r="I267" s="20" t="s">
        <v>38</v>
      </c>
      <c r="J267" s="20" t="s">
        <v>39</v>
      </c>
      <c r="K267" s="20" t="s">
        <v>22</v>
      </c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</row>
    <row r="268" spans="1:23" ht="12.5">
      <c r="A268" s="20">
        <v>4</v>
      </c>
      <c r="B268" s="22">
        <v>44852</v>
      </c>
      <c r="C268" s="20" t="s">
        <v>1489</v>
      </c>
      <c r="D268" s="20"/>
      <c r="E268" s="20"/>
      <c r="F268" s="20"/>
      <c r="G268" s="20" t="s">
        <v>12</v>
      </c>
      <c r="H268" s="20" t="s">
        <v>19</v>
      </c>
      <c r="I268" s="20" t="s">
        <v>228</v>
      </c>
      <c r="J268" s="20"/>
      <c r="K268" s="20" t="s">
        <v>22</v>
      </c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</row>
    <row r="269" spans="1:23" ht="13">
      <c r="A269" s="20">
        <v>5</v>
      </c>
      <c r="B269" s="22">
        <v>44852</v>
      </c>
      <c r="C269" s="20" t="s">
        <v>1490</v>
      </c>
      <c r="D269" s="20" t="s">
        <v>1491</v>
      </c>
      <c r="E269" s="20"/>
      <c r="F269" s="23" t="s">
        <v>930</v>
      </c>
      <c r="G269" s="20" t="s">
        <v>12</v>
      </c>
      <c r="H269" s="20" t="s">
        <v>13</v>
      </c>
      <c r="I269" s="20" t="s">
        <v>14</v>
      </c>
      <c r="J269" s="20" t="s">
        <v>1492</v>
      </c>
      <c r="K269" s="20" t="s">
        <v>22</v>
      </c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</row>
    <row r="270" spans="1:23" ht="12.5">
      <c r="A270" s="20">
        <v>6</v>
      </c>
      <c r="B270" s="22">
        <v>44852</v>
      </c>
      <c r="C270" s="20" t="s">
        <v>1493</v>
      </c>
      <c r="D270" s="20"/>
      <c r="E270" s="20"/>
      <c r="F270" s="20"/>
      <c r="G270" s="20" t="s">
        <v>12</v>
      </c>
      <c r="H270" s="20" t="s">
        <v>57</v>
      </c>
      <c r="I270" s="20" t="s">
        <v>57</v>
      </c>
      <c r="J270" s="20" t="s">
        <v>1494</v>
      </c>
      <c r="K270" s="20" t="s">
        <v>22</v>
      </c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</row>
    <row r="271" spans="1:23" ht="13">
      <c r="A271" s="20">
        <v>1</v>
      </c>
      <c r="B271" s="22">
        <v>44853</v>
      </c>
      <c r="C271" s="20" t="s">
        <v>1495</v>
      </c>
      <c r="D271" s="20" t="s">
        <v>1496</v>
      </c>
      <c r="E271" s="20"/>
      <c r="F271" s="23" t="s">
        <v>1497</v>
      </c>
      <c r="G271" s="20" t="s">
        <v>12</v>
      </c>
      <c r="H271" s="20" t="s">
        <v>13</v>
      </c>
      <c r="I271" s="20" t="s">
        <v>1498</v>
      </c>
      <c r="J271" s="20"/>
      <c r="K271" s="20" t="s">
        <v>22</v>
      </c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</row>
    <row r="272" spans="1:23" ht="12.5">
      <c r="A272" s="20">
        <v>2</v>
      </c>
      <c r="B272" s="22">
        <v>44853</v>
      </c>
      <c r="C272" s="20" t="s">
        <v>1499</v>
      </c>
      <c r="D272" s="20" t="s">
        <v>1500</v>
      </c>
      <c r="E272" s="20"/>
      <c r="F272" s="20"/>
      <c r="G272" s="20" t="s">
        <v>12</v>
      </c>
      <c r="H272" s="20" t="s">
        <v>13</v>
      </c>
      <c r="I272" s="20" t="s">
        <v>34</v>
      </c>
      <c r="J272" s="20" t="s">
        <v>35</v>
      </c>
      <c r="K272" s="20" t="s">
        <v>22</v>
      </c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</row>
    <row r="273" spans="1:23" ht="12.5">
      <c r="A273" s="20">
        <v>3</v>
      </c>
      <c r="B273" s="22">
        <v>44853</v>
      </c>
      <c r="C273" s="20" t="s">
        <v>1501</v>
      </c>
      <c r="D273" s="20"/>
      <c r="E273" s="20"/>
      <c r="F273" s="20"/>
      <c r="G273" s="20" t="s">
        <v>28</v>
      </c>
      <c r="H273" s="20" t="s">
        <v>57</v>
      </c>
      <c r="I273" s="20" t="s">
        <v>1005</v>
      </c>
      <c r="J273" s="20"/>
      <c r="K273" s="20" t="s">
        <v>22</v>
      </c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</row>
    <row r="274" spans="1:23" ht="12.5">
      <c r="A274" s="20">
        <v>4</v>
      </c>
      <c r="B274" s="22">
        <v>44853</v>
      </c>
      <c r="C274" s="20" t="s">
        <v>1502</v>
      </c>
      <c r="D274" s="20" t="s">
        <v>1503</v>
      </c>
      <c r="E274" s="20"/>
      <c r="F274" s="20"/>
      <c r="G274" s="20" t="s">
        <v>12</v>
      </c>
      <c r="H274" s="20" t="s">
        <v>13</v>
      </c>
      <c r="I274" s="20" t="s">
        <v>76</v>
      </c>
      <c r="J274" s="20" t="s">
        <v>1504</v>
      </c>
      <c r="K274" s="20" t="s">
        <v>22</v>
      </c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</row>
    <row r="275" spans="1:23" ht="12.5">
      <c r="A275" s="20">
        <v>5</v>
      </c>
      <c r="B275" s="22">
        <v>44853</v>
      </c>
      <c r="C275" s="20" t="s">
        <v>1505</v>
      </c>
      <c r="D275" s="20"/>
      <c r="E275" s="20"/>
      <c r="F275" s="20"/>
      <c r="G275" s="20" t="s">
        <v>12</v>
      </c>
      <c r="H275" s="20" t="s">
        <v>19</v>
      </c>
      <c r="I275" s="20" t="s">
        <v>20</v>
      </c>
      <c r="J275" s="20" t="s">
        <v>1506</v>
      </c>
      <c r="K275" s="20" t="s">
        <v>22</v>
      </c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</row>
    <row r="276" spans="1:23" ht="12.5">
      <c r="A276" s="20">
        <v>1</v>
      </c>
      <c r="B276" s="22">
        <v>44854</v>
      </c>
      <c r="C276" s="20" t="s">
        <v>1507</v>
      </c>
      <c r="D276" s="20" t="s">
        <v>1508</v>
      </c>
      <c r="E276" s="20" t="s">
        <v>1509</v>
      </c>
      <c r="F276" s="20"/>
      <c r="G276" s="20" t="s">
        <v>28</v>
      </c>
      <c r="H276" s="20" t="s">
        <v>13</v>
      </c>
      <c r="I276" s="20" t="s">
        <v>29</v>
      </c>
      <c r="J276" s="20" t="s">
        <v>30</v>
      </c>
      <c r="K276" s="20" t="s">
        <v>22</v>
      </c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</row>
    <row r="277" spans="1:23" ht="13">
      <c r="A277" s="20">
        <v>2</v>
      </c>
      <c r="B277" s="22">
        <v>44854</v>
      </c>
      <c r="C277" s="20" t="s">
        <v>1510</v>
      </c>
      <c r="D277" s="20" t="s">
        <v>1511</v>
      </c>
      <c r="E277" s="20"/>
      <c r="F277" s="23" t="s">
        <v>1512</v>
      </c>
      <c r="G277" s="20" t="s">
        <v>12</v>
      </c>
      <c r="H277" s="20" t="s">
        <v>146</v>
      </c>
      <c r="I277" s="20" t="s">
        <v>1513</v>
      </c>
      <c r="J277" s="20"/>
      <c r="K277" s="20" t="s">
        <v>22</v>
      </c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</row>
    <row r="278" spans="1:23" ht="12.5">
      <c r="A278" s="20">
        <v>3</v>
      </c>
      <c r="B278" s="22">
        <v>44854</v>
      </c>
      <c r="C278" s="20" t="s">
        <v>1514</v>
      </c>
      <c r="D278" s="20" t="s">
        <v>1515</v>
      </c>
      <c r="E278" s="20"/>
      <c r="F278" s="20"/>
      <c r="G278" s="20" t="s">
        <v>12</v>
      </c>
      <c r="H278" s="20" t="s">
        <v>13</v>
      </c>
      <c r="I278" s="20" t="s">
        <v>1516</v>
      </c>
      <c r="J278" s="20" t="s">
        <v>1517</v>
      </c>
      <c r="K278" s="20" t="s">
        <v>22</v>
      </c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</row>
    <row r="279" spans="1:23" ht="12.5">
      <c r="A279" s="20">
        <v>4</v>
      </c>
      <c r="B279" s="22">
        <v>44854</v>
      </c>
      <c r="C279" s="20" t="s">
        <v>1518</v>
      </c>
      <c r="D279" s="20"/>
      <c r="E279" s="20"/>
      <c r="F279" s="20"/>
      <c r="G279" s="20" t="s">
        <v>12</v>
      </c>
      <c r="H279" s="20" t="s">
        <v>214</v>
      </c>
      <c r="I279" s="20" t="s">
        <v>340</v>
      </c>
      <c r="J279" s="20" t="s">
        <v>1519</v>
      </c>
      <c r="K279" s="20" t="s">
        <v>22</v>
      </c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</row>
    <row r="280" spans="1:23" ht="13">
      <c r="A280" s="20">
        <v>5</v>
      </c>
      <c r="B280" s="22">
        <v>44854</v>
      </c>
      <c r="C280" s="20" t="s">
        <v>1520</v>
      </c>
      <c r="D280" s="20" t="s">
        <v>1521</v>
      </c>
      <c r="E280" s="20"/>
      <c r="F280" s="23" t="s">
        <v>1497</v>
      </c>
      <c r="G280" s="20" t="s">
        <v>28</v>
      </c>
      <c r="H280" s="20" t="s">
        <v>13</v>
      </c>
      <c r="I280" s="20" t="s">
        <v>1498</v>
      </c>
      <c r="J280" s="20"/>
      <c r="K280" s="20" t="s">
        <v>22</v>
      </c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</row>
    <row r="281" spans="1:23" ht="12.5">
      <c r="A281" s="20">
        <v>1</v>
      </c>
      <c r="B281" s="22">
        <v>44855</v>
      </c>
      <c r="C281" s="20" t="s">
        <v>1522</v>
      </c>
      <c r="D281" s="20" t="s">
        <v>1523</v>
      </c>
      <c r="E281" s="20" t="s">
        <v>1524</v>
      </c>
      <c r="F281" s="20"/>
      <c r="G281" s="20" t="s">
        <v>28</v>
      </c>
      <c r="H281" s="20" t="s">
        <v>13</v>
      </c>
      <c r="I281" s="20" t="s">
        <v>112</v>
      </c>
      <c r="J281" s="20" t="s">
        <v>113</v>
      </c>
      <c r="K281" s="20" t="s">
        <v>22</v>
      </c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</row>
    <row r="282" spans="1:23" ht="12.5">
      <c r="A282" s="20">
        <v>2</v>
      </c>
      <c r="B282" s="22">
        <v>44855</v>
      </c>
      <c r="C282" s="20" t="s">
        <v>1525</v>
      </c>
      <c r="D282" s="20"/>
      <c r="E282" s="20"/>
      <c r="F282" s="20"/>
      <c r="G282" s="20" t="s">
        <v>28</v>
      </c>
      <c r="H282" s="20" t="s">
        <v>13</v>
      </c>
      <c r="I282" s="20" t="s">
        <v>112</v>
      </c>
      <c r="J282" s="20" t="s">
        <v>113</v>
      </c>
      <c r="K282" s="20" t="s">
        <v>22</v>
      </c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</row>
    <row r="283" spans="1:23" ht="13">
      <c r="A283" s="20">
        <v>3</v>
      </c>
      <c r="B283" s="22">
        <v>44855</v>
      </c>
      <c r="C283" s="20" t="s">
        <v>1526</v>
      </c>
      <c r="D283" s="20" t="s">
        <v>1527</v>
      </c>
      <c r="E283" s="20"/>
      <c r="F283" s="23" t="s">
        <v>1497</v>
      </c>
      <c r="G283" s="20" t="s">
        <v>12</v>
      </c>
      <c r="H283" s="20" t="s">
        <v>13</v>
      </c>
      <c r="I283" s="20" t="s">
        <v>1498</v>
      </c>
      <c r="J283" s="20"/>
      <c r="K283" s="20" t="s">
        <v>22</v>
      </c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</row>
    <row r="284" spans="1:23" ht="13">
      <c r="A284" s="20">
        <v>4</v>
      </c>
      <c r="B284" s="22">
        <v>44855</v>
      </c>
      <c r="C284" s="30" t="s">
        <v>1528</v>
      </c>
      <c r="D284" s="30"/>
      <c r="E284" s="30"/>
      <c r="F284" s="23"/>
      <c r="G284" s="20" t="s">
        <v>28</v>
      </c>
      <c r="H284" s="20" t="s">
        <v>13</v>
      </c>
      <c r="I284" s="20" t="s">
        <v>29</v>
      </c>
      <c r="J284" s="8" t="s">
        <v>106</v>
      </c>
      <c r="K284" s="20" t="s">
        <v>22</v>
      </c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</row>
    <row r="285" spans="1:23" ht="13">
      <c r="A285" s="20">
        <v>5</v>
      </c>
      <c r="B285" s="22">
        <v>44855</v>
      </c>
      <c r="C285" s="30" t="s">
        <v>1529</v>
      </c>
      <c r="D285" s="30" t="s">
        <v>1530</v>
      </c>
      <c r="E285" s="20"/>
      <c r="F285" s="31" t="s">
        <v>1531</v>
      </c>
      <c r="G285" s="20" t="s">
        <v>12</v>
      </c>
      <c r="H285" s="20" t="s">
        <v>13</v>
      </c>
      <c r="I285" s="20" t="s">
        <v>951</v>
      </c>
      <c r="J285" s="20" t="s">
        <v>1188</v>
      </c>
      <c r="K285" s="20" t="s">
        <v>22</v>
      </c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</row>
    <row r="286" spans="1:23" ht="12.5">
      <c r="A286" s="20">
        <v>6</v>
      </c>
      <c r="B286" s="22">
        <v>44855</v>
      </c>
      <c r="C286" s="30" t="s">
        <v>1532</v>
      </c>
      <c r="D286" s="30"/>
      <c r="E286" s="30"/>
      <c r="F286" s="20"/>
      <c r="G286" s="20" t="s">
        <v>12</v>
      </c>
      <c r="H286" s="20" t="s">
        <v>81</v>
      </c>
      <c r="I286" s="20" t="s">
        <v>456</v>
      </c>
      <c r="J286" s="20" t="s">
        <v>457</v>
      </c>
      <c r="K286" s="20" t="s">
        <v>22</v>
      </c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</row>
    <row r="287" spans="1:23" ht="12.5">
      <c r="A287" s="20">
        <v>1</v>
      </c>
      <c r="B287" s="22">
        <v>44856</v>
      </c>
      <c r="C287" s="30" t="s">
        <v>1533</v>
      </c>
      <c r="D287" s="20" t="s">
        <v>1534</v>
      </c>
      <c r="E287" s="20" t="s">
        <v>1535</v>
      </c>
      <c r="F287" s="20"/>
      <c r="G287" s="20" t="s">
        <v>12</v>
      </c>
      <c r="H287" s="20" t="s">
        <v>13</v>
      </c>
      <c r="I287" s="20" t="s">
        <v>34</v>
      </c>
      <c r="J287" s="20" t="s">
        <v>35</v>
      </c>
      <c r="K287" s="20" t="s">
        <v>15</v>
      </c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</row>
    <row r="288" spans="1:23" ht="12.5">
      <c r="A288" s="20">
        <v>3</v>
      </c>
      <c r="B288" s="22">
        <v>44856</v>
      </c>
      <c r="C288" s="20" t="s">
        <v>1536</v>
      </c>
      <c r="D288" s="20"/>
      <c r="E288" s="20"/>
      <c r="F288" s="20"/>
      <c r="G288" s="20" t="s">
        <v>12</v>
      </c>
      <c r="H288" s="20" t="s">
        <v>13</v>
      </c>
      <c r="I288" s="20" t="s">
        <v>34</v>
      </c>
      <c r="J288" s="20" t="s">
        <v>35</v>
      </c>
      <c r="K288" s="20" t="s">
        <v>22</v>
      </c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</row>
    <row r="289" spans="1:23" ht="12.5">
      <c r="A289" s="20">
        <v>2</v>
      </c>
      <c r="B289" s="22">
        <v>44856</v>
      </c>
      <c r="C289" s="20" t="s">
        <v>1537</v>
      </c>
      <c r="D289" s="20" t="s">
        <v>1538</v>
      </c>
      <c r="E289" s="20"/>
      <c r="F289" s="20"/>
      <c r="G289" s="20" t="s">
        <v>12</v>
      </c>
      <c r="H289" s="20" t="s">
        <v>214</v>
      </c>
      <c r="I289" s="20" t="s">
        <v>340</v>
      </c>
      <c r="J289" s="20" t="s">
        <v>1539</v>
      </c>
      <c r="K289" s="20" t="s">
        <v>22</v>
      </c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</row>
    <row r="290" spans="1:23" ht="12.5">
      <c r="A290" s="20">
        <v>4</v>
      </c>
      <c r="B290" s="22">
        <v>44856</v>
      </c>
      <c r="C290" s="20" t="s">
        <v>1540</v>
      </c>
      <c r="D290" s="20"/>
      <c r="E290" s="20"/>
      <c r="F290" s="20"/>
      <c r="G290" s="20" t="s">
        <v>28</v>
      </c>
      <c r="H290" s="20" t="s">
        <v>13</v>
      </c>
      <c r="I290" s="20" t="s">
        <v>112</v>
      </c>
      <c r="J290" s="20" t="s">
        <v>113</v>
      </c>
      <c r="K290" s="20" t="s">
        <v>22</v>
      </c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</row>
    <row r="291" spans="1:23" ht="13">
      <c r="A291" s="20">
        <v>5</v>
      </c>
      <c r="B291" s="22">
        <v>44856</v>
      </c>
      <c r="C291" s="20" t="s">
        <v>1541</v>
      </c>
      <c r="D291" s="20" t="s">
        <v>1542</v>
      </c>
      <c r="E291" s="20"/>
      <c r="F291" s="23" t="s">
        <v>930</v>
      </c>
      <c r="G291" s="20" t="s">
        <v>12</v>
      </c>
      <c r="H291" s="20" t="s">
        <v>13</v>
      </c>
      <c r="I291" s="20" t="s">
        <v>14</v>
      </c>
      <c r="J291" s="20" t="s">
        <v>1543</v>
      </c>
      <c r="K291" s="20" t="s">
        <v>225</v>
      </c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</row>
    <row r="292" spans="1:23" ht="12.5">
      <c r="A292" s="20">
        <v>6</v>
      </c>
      <c r="B292" s="22">
        <v>44856</v>
      </c>
      <c r="C292" s="20" t="s">
        <v>1544</v>
      </c>
      <c r="D292" s="20"/>
      <c r="E292" s="20"/>
      <c r="F292" s="20"/>
      <c r="G292" s="20" t="s">
        <v>12</v>
      </c>
      <c r="H292" s="20" t="s">
        <v>19</v>
      </c>
      <c r="I292" s="20" t="s">
        <v>1409</v>
      </c>
      <c r="J292" s="20"/>
      <c r="K292" s="20" t="s">
        <v>22</v>
      </c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</row>
    <row r="293" spans="1:23" ht="12.5">
      <c r="A293" s="20">
        <v>1</v>
      </c>
      <c r="B293" s="22">
        <v>44857</v>
      </c>
      <c r="C293" s="20" t="s">
        <v>1545</v>
      </c>
      <c r="D293" s="20" t="s">
        <v>1546</v>
      </c>
      <c r="E293" s="20"/>
      <c r="F293" s="20"/>
      <c r="G293" s="20" t="s">
        <v>12</v>
      </c>
      <c r="H293" s="20" t="s">
        <v>13</v>
      </c>
      <c r="I293" s="20" t="s">
        <v>1030</v>
      </c>
      <c r="J293" s="20"/>
      <c r="K293" s="20" t="s">
        <v>225</v>
      </c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</row>
    <row r="294" spans="1:23" ht="12.5">
      <c r="A294" s="20">
        <v>2</v>
      </c>
      <c r="B294" s="22">
        <v>44857</v>
      </c>
      <c r="C294" s="20" t="s">
        <v>1547</v>
      </c>
      <c r="D294" s="20" t="s">
        <v>1548</v>
      </c>
      <c r="E294" s="20"/>
      <c r="F294" s="20"/>
      <c r="G294" s="20" t="s">
        <v>12</v>
      </c>
      <c r="H294" s="20" t="s">
        <v>61</v>
      </c>
      <c r="I294" s="20" t="s">
        <v>378</v>
      </c>
      <c r="J294" s="20"/>
      <c r="K294" s="20" t="s">
        <v>22</v>
      </c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</row>
    <row r="295" spans="1:23" ht="12.5">
      <c r="A295" s="20">
        <v>3</v>
      </c>
      <c r="B295" s="22">
        <v>44857</v>
      </c>
      <c r="C295" s="20" t="s">
        <v>1549</v>
      </c>
      <c r="D295" s="20"/>
      <c r="E295" s="20"/>
      <c r="F295" s="20"/>
      <c r="G295" s="20" t="s">
        <v>28</v>
      </c>
      <c r="H295" s="20" t="s">
        <v>13</v>
      </c>
      <c r="I295" s="20" t="s">
        <v>29</v>
      </c>
      <c r="J295" s="8" t="s">
        <v>106</v>
      </c>
      <c r="K295" s="20" t="s">
        <v>22</v>
      </c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</row>
    <row r="296" spans="1:23" ht="12.5">
      <c r="A296" s="20">
        <v>4</v>
      </c>
      <c r="B296" s="22">
        <v>44857</v>
      </c>
      <c r="C296" s="20" t="s">
        <v>1550</v>
      </c>
      <c r="D296" s="20" t="s">
        <v>1551</v>
      </c>
      <c r="E296" s="20"/>
      <c r="F296" s="20"/>
      <c r="G296" s="20" t="s">
        <v>12</v>
      </c>
      <c r="H296" s="20" t="s">
        <v>13</v>
      </c>
      <c r="I296" s="20" t="s">
        <v>439</v>
      </c>
      <c r="J296" s="20"/>
      <c r="K296" s="20" t="s">
        <v>22</v>
      </c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</row>
    <row r="297" spans="1:23" ht="12.5">
      <c r="A297" s="20">
        <v>5</v>
      </c>
      <c r="B297" s="22">
        <v>44857</v>
      </c>
      <c r="C297" s="20" t="s">
        <v>1552</v>
      </c>
      <c r="D297" s="20" t="s">
        <v>1553</v>
      </c>
      <c r="E297" s="20"/>
      <c r="F297" s="20"/>
      <c r="G297" s="20" t="s">
        <v>28</v>
      </c>
      <c r="H297" s="20" t="s">
        <v>146</v>
      </c>
      <c r="I297" s="20" t="s">
        <v>907</v>
      </c>
      <c r="J297" s="20"/>
      <c r="K297" s="20" t="s">
        <v>22</v>
      </c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</row>
    <row r="298" spans="1:23" ht="12.5">
      <c r="A298" s="20">
        <v>6</v>
      </c>
      <c r="B298" s="22">
        <v>44857</v>
      </c>
      <c r="C298" s="20" t="s">
        <v>1554</v>
      </c>
      <c r="D298" s="20" t="s">
        <v>1555</v>
      </c>
      <c r="E298" s="20"/>
      <c r="F298" s="20"/>
      <c r="G298" s="20" t="s">
        <v>12</v>
      </c>
      <c r="H298" s="20" t="s">
        <v>57</v>
      </c>
      <c r="I298" s="20" t="s">
        <v>57</v>
      </c>
      <c r="J298" s="20" t="s">
        <v>1556</v>
      </c>
      <c r="K298" s="20" t="s">
        <v>22</v>
      </c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</row>
    <row r="299" spans="1:23" ht="12.5">
      <c r="A299" s="20">
        <v>1</v>
      </c>
      <c r="B299" s="22">
        <v>44858</v>
      </c>
      <c r="C299" s="20" t="s">
        <v>1557</v>
      </c>
      <c r="D299" s="20" t="s">
        <v>1558</v>
      </c>
      <c r="E299" s="20"/>
      <c r="F299" s="20"/>
      <c r="G299" s="20" t="s">
        <v>12</v>
      </c>
      <c r="H299" s="20" t="s">
        <v>13</v>
      </c>
      <c r="I299" s="20" t="s">
        <v>1021</v>
      </c>
      <c r="J299" s="20" t="s">
        <v>1559</v>
      </c>
      <c r="K299" s="20" t="s">
        <v>22</v>
      </c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</row>
    <row r="300" spans="1:23" ht="12.5">
      <c r="A300" s="20">
        <v>2</v>
      </c>
      <c r="B300" s="22">
        <v>44858</v>
      </c>
      <c r="C300" s="20" t="s">
        <v>1560</v>
      </c>
      <c r="D300" s="20" t="s">
        <v>1561</v>
      </c>
      <c r="E300" s="20" t="s">
        <v>1562</v>
      </c>
      <c r="F300" s="20"/>
      <c r="G300" s="20" t="s">
        <v>12</v>
      </c>
      <c r="H300" s="20" t="s">
        <v>57</v>
      </c>
      <c r="I300" s="20" t="s">
        <v>57</v>
      </c>
      <c r="J300" s="20" t="s">
        <v>58</v>
      </c>
      <c r="K300" s="20" t="s">
        <v>22</v>
      </c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</row>
    <row r="301" spans="1:23" ht="12.5">
      <c r="A301" s="20">
        <v>3</v>
      </c>
      <c r="B301" s="22">
        <v>44858</v>
      </c>
      <c r="C301" s="20" t="s">
        <v>1563</v>
      </c>
      <c r="D301" s="20" t="s">
        <v>1564</v>
      </c>
      <c r="E301" s="20"/>
      <c r="F301" s="20"/>
      <c r="G301" s="20" t="s">
        <v>12</v>
      </c>
      <c r="H301" s="20" t="s">
        <v>19</v>
      </c>
      <c r="I301" s="20" t="s">
        <v>20</v>
      </c>
      <c r="J301" s="20" t="s">
        <v>1565</v>
      </c>
      <c r="K301" s="20" t="s">
        <v>22</v>
      </c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</row>
    <row r="302" spans="1:23" ht="13">
      <c r="A302" s="20">
        <v>4</v>
      </c>
      <c r="B302" s="22">
        <v>44858</v>
      </c>
      <c r="C302" s="20" t="s">
        <v>1566</v>
      </c>
      <c r="D302" s="20" t="s">
        <v>1567</v>
      </c>
      <c r="E302" s="20"/>
      <c r="F302" s="23" t="s">
        <v>930</v>
      </c>
      <c r="G302" s="20" t="s">
        <v>12</v>
      </c>
      <c r="H302" s="20" t="s">
        <v>13</v>
      </c>
      <c r="I302" s="20" t="s">
        <v>14</v>
      </c>
      <c r="J302" s="20"/>
      <c r="K302" s="20" t="s">
        <v>225</v>
      </c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</row>
    <row r="303" spans="1:23" ht="13">
      <c r="A303" s="20">
        <v>5</v>
      </c>
      <c r="B303" s="22">
        <v>44858</v>
      </c>
      <c r="C303" s="20" t="s">
        <v>1568</v>
      </c>
      <c r="D303" s="20" t="s">
        <v>1569</v>
      </c>
      <c r="E303" s="20"/>
      <c r="F303" s="23" t="s">
        <v>930</v>
      </c>
      <c r="G303" s="20" t="s">
        <v>12</v>
      </c>
      <c r="H303" s="20" t="s">
        <v>13</v>
      </c>
      <c r="I303" s="20" t="s">
        <v>14</v>
      </c>
      <c r="J303" s="20" t="s">
        <v>1570</v>
      </c>
      <c r="K303" s="20" t="s">
        <v>22</v>
      </c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</row>
    <row r="304" spans="1:23" ht="13">
      <c r="A304" s="20">
        <v>6</v>
      </c>
      <c r="B304" s="22">
        <v>44858</v>
      </c>
      <c r="C304" s="20" t="s">
        <v>1571</v>
      </c>
      <c r="D304" s="20"/>
      <c r="E304" s="20"/>
      <c r="F304" s="20"/>
      <c r="G304" s="20" t="s">
        <v>28</v>
      </c>
      <c r="H304" s="20" t="s">
        <v>13</v>
      </c>
      <c r="I304" s="20" t="s">
        <v>38</v>
      </c>
      <c r="J304" s="29" t="s">
        <v>574</v>
      </c>
      <c r="K304" s="20" t="s">
        <v>22</v>
      </c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</row>
    <row r="305" spans="1:23" ht="12.5">
      <c r="A305" s="20"/>
      <c r="B305" s="22">
        <v>44859</v>
      </c>
      <c r="C305" s="20" t="s">
        <v>1572</v>
      </c>
      <c r="D305" s="20" t="s">
        <v>1573</v>
      </c>
      <c r="E305" s="20"/>
      <c r="F305" s="20"/>
      <c r="G305" s="20" t="s">
        <v>28</v>
      </c>
      <c r="H305" s="20" t="s">
        <v>13</v>
      </c>
      <c r="I305" s="20" t="s">
        <v>112</v>
      </c>
      <c r="J305" s="20" t="s">
        <v>1574</v>
      </c>
      <c r="K305" s="20" t="s">
        <v>22</v>
      </c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</row>
    <row r="306" spans="1:23" ht="12.5">
      <c r="A306" s="20"/>
      <c r="B306" s="22">
        <v>44859</v>
      </c>
      <c r="C306" s="20" t="s">
        <v>1575</v>
      </c>
      <c r="D306" s="20" t="s">
        <v>1576</v>
      </c>
      <c r="E306" s="20" t="s">
        <v>1577</v>
      </c>
      <c r="F306" s="20"/>
      <c r="G306" s="20" t="s">
        <v>12</v>
      </c>
      <c r="H306" s="20" t="s">
        <v>13</v>
      </c>
      <c r="I306" s="20" t="s">
        <v>29</v>
      </c>
      <c r="J306" s="20" t="s">
        <v>96</v>
      </c>
      <c r="K306" s="20" t="s">
        <v>22</v>
      </c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</row>
    <row r="307" spans="1:23" ht="12.5">
      <c r="A307" s="20"/>
      <c r="B307" s="22">
        <v>44859</v>
      </c>
      <c r="C307" s="20" t="s">
        <v>1578</v>
      </c>
      <c r="D307" s="20" t="s">
        <v>1579</v>
      </c>
      <c r="E307" s="20"/>
      <c r="F307" s="20"/>
      <c r="G307" s="20" t="s">
        <v>28</v>
      </c>
      <c r="H307" s="20" t="s">
        <v>13</v>
      </c>
      <c r="I307" s="20" t="s">
        <v>29</v>
      </c>
      <c r="J307" s="8" t="s">
        <v>106</v>
      </c>
      <c r="K307" s="20" t="s">
        <v>22</v>
      </c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</row>
    <row r="308" spans="1:23" ht="12.5">
      <c r="A308" s="20"/>
      <c r="B308" s="22">
        <v>44859</v>
      </c>
      <c r="C308" s="20" t="s">
        <v>1580</v>
      </c>
      <c r="D308" s="20"/>
      <c r="E308" s="20"/>
      <c r="F308" s="20"/>
      <c r="G308" s="20" t="s">
        <v>12</v>
      </c>
      <c r="H308" s="20" t="s">
        <v>146</v>
      </c>
      <c r="I308" s="20" t="s">
        <v>1448</v>
      </c>
      <c r="J308" s="20"/>
      <c r="K308" s="20" t="s">
        <v>22</v>
      </c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</row>
    <row r="309" spans="1:23" ht="13">
      <c r="A309" s="20"/>
      <c r="B309" s="22">
        <v>44859</v>
      </c>
      <c r="C309" s="20" t="s">
        <v>1581</v>
      </c>
      <c r="D309" s="20" t="s">
        <v>1582</v>
      </c>
      <c r="E309" s="20"/>
      <c r="F309" s="23" t="s">
        <v>1146</v>
      </c>
      <c r="G309" s="20" t="s">
        <v>12</v>
      </c>
      <c r="H309" s="20" t="s">
        <v>13</v>
      </c>
      <c r="I309" s="20" t="s">
        <v>20</v>
      </c>
      <c r="J309" s="20" t="s">
        <v>288</v>
      </c>
      <c r="K309" s="20" t="s">
        <v>32</v>
      </c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</row>
    <row r="310" spans="1:23" ht="13">
      <c r="A310" s="20"/>
      <c r="B310" s="22">
        <v>44859</v>
      </c>
      <c r="C310" s="20" t="s">
        <v>1583</v>
      </c>
      <c r="D310" s="20"/>
      <c r="E310" s="20"/>
      <c r="F310" s="23" t="s">
        <v>930</v>
      </c>
      <c r="G310" s="20" t="s">
        <v>12</v>
      </c>
      <c r="H310" s="20" t="s">
        <v>13</v>
      </c>
      <c r="I310" s="20" t="s">
        <v>14</v>
      </c>
      <c r="J310" s="20" t="s">
        <v>1584</v>
      </c>
      <c r="K310" s="20" t="s">
        <v>225</v>
      </c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</row>
    <row r="311" spans="1:23" ht="13">
      <c r="A311" s="20"/>
      <c r="B311" s="22">
        <v>44860</v>
      </c>
      <c r="C311" s="20" t="s">
        <v>1585</v>
      </c>
      <c r="D311" s="20" t="s">
        <v>1586</v>
      </c>
      <c r="E311" s="20"/>
      <c r="F311" s="23" t="s">
        <v>1587</v>
      </c>
      <c r="G311" s="20" t="s">
        <v>12</v>
      </c>
      <c r="H311" s="20" t="s">
        <v>13</v>
      </c>
      <c r="I311" s="20" t="s">
        <v>1588</v>
      </c>
      <c r="J311" s="20" t="s">
        <v>1589</v>
      </c>
      <c r="K311" s="20" t="s">
        <v>22</v>
      </c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</row>
    <row r="312" spans="1:23" ht="12.5">
      <c r="A312" s="20"/>
      <c r="B312" s="22">
        <v>44860</v>
      </c>
      <c r="C312" s="20" t="s">
        <v>1590</v>
      </c>
      <c r="D312" s="20" t="s">
        <v>1591</v>
      </c>
      <c r="E312" s="20" t="s">
        <v>1592</v>
      </c>
      <c r="F312" s="20"/>
      <c r="G312" s="20" t="s">
        <v>28</v>
      </c>
      <c r="H312" s="20" t="s">
        <v>13</v>
      </c>
      <c r="I312" s="20" t="s">
        <v>29</v>
      </c>
      <c r="J312" s="8" t="s">
        <v>106</v>
      </c>
      <c r="K312" s="20" t="s">
        <v>22</v>
      </c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</row>
    <row r="313" spans="1:23" ht="12.5">
      <c r="A313" s="20"/>
      <c r="B313" s="22">
        <v>44860</v>
      </c>
      <c r="C313" s="20" t="s">
        <v>1593</v>
      </c>
      <c r="D313" s="20" t="s">
        <v>1594</v>
      </c>
      <c r="E313" s="20"/>
      <c r="F313" s="20"/>
      <c r="G313" s="20" t="s">
        <v>12</v>
      </c>
      <c r="H313" s="20" t="s">
        <v>13</v>
      </c>
      <c r="I313" s="20" t="s">
        <v>14</v>
      </c>
      <c r="J313" s="20"/>
      <c r="K313" s="20" t="s">
        <v>225</v>
      </c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</row>
    <row r="314" spans="1:23" ht="12.5">
      <c r="A314" s="20"/>
      <c r="B314" s="22">
        <v>44860</v>
      </c>
      <c r="C314" s="20" t="s">
        <v>1595</v>
      </c>
      <c r="D314" s="20"/>
      <c r="E314" s="20"/>
      <c r="F314" s="20"/>
      <c r="G314" s="20" t="s">
        <v>12</v>
      </c>
      <c r="H314" s="20" t="s">
        <v>13</v>
      </c>
      <c r="I314" s="20" t="s">
        <v>439</v>
      </c>
      <c r="J314" s="20"/>
      <c r="K314" s="20" t="s">
        <v>22</v>
      </c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</row>
    <row r="315" spans="1:23" ht="12.5">
      <c r="A315" s="20"/>
      <c r="B315" s="22">
        <v>44860</v>
      </c>
      <c r="C315" s="20" t="s">
        <v>1596</v>
      </c>
      <c r="D315" s="20" t="s">
        <v>1597</v>
      </c>
      <c r="E315" s="20"/>
      <c r="F315" s="20"/>
      <c r="G315" s="20" t="s">
        <v>12</v>
      </c>
      <c r="H315" s="20" t="s">
        <v>214</v>
      </c>
      <c r="I315" s="20" t="s">
        <v>42</v>
      </c>
      <c r="J315" s="20" t="s">
        <v>1598</v>
      </c>
      <c r="K315" s="20" t="s">
        <v>22</v>
      </c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</row>
    <row r="316" spans="1:23" ht="12.5">
      <c r="A316" s="20"/>
      <c r="B316" s="22">
        <v>44860</v>
      </c>
      <c r="C316" s="20" t="s">
        <v>1599</v>
      </c>
      <c r="D316" s="20"/>
      <c r="E316" s="20"/>
      <c r="F316" s="20"/>
      <c r="G316" s="20" t="s">
        <v>28</v>
      </c>
      <c r="H316" s="20" t="s">
        <v>13</v>
      </c>
      <c r="I316" s="20" t="s">
        <v>29</v>
      </c>
      <c r="J316" s="20" t="s">
        <v>30</v>
      </c>
      <c r="K316" s="20" t="s">
        <v>22</v>
      </c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</row>
    <row r="317" spans="1:23" ht="13">
      <c r="A317" s="20"/>
      <c r="B317" s="22">
        <v>44861</v>
      </c>
      <c r="C317" s="20" t="s">
        <v>1600</v>
      </c>
      <c r="D317" s="20" t="s">
        <v>1601</v>
      </c>
      <c r="E317" s="20" t="s">
        <v>1602</v>
      </c>
      <c r="F317" s="23" t="s">
        <v>1603</v>
      </c>
      <c r="G317" s="20" t="s">
        <v>12</v>
      </c>
      <c r="H317" s="20" t="s">
        <v>13</v>
      </c>
      <c r="I317" s="20" t="s">
        <v>14</v>
      </c>
      <c r="J317" s="20" t="s">
        <v>1290</v>
      </c>
      <c r="K317" s="20" t="s">
        <v>22</v>
      </c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</row>
    <row r="318" spans="1:23" ht="12.5">
      <c r="A318" s="20"/>
      <c r="B318" s="22">
        <v>44861</v>
      </c>
      <c r="C318" s="20" t="s">
        <v>1604</v>
      </c>
      <c r="D318" s="20"/>
      <c r="E318" s="20"/>
      <c r="F318" s="20"/>
      <c r="G318" s="20" t="s">
        <v>28</v>
      </c>
      <c r="H318" s="20" t="s">
        <v>13</v>
      </c>
      <c r="I318" s="20" t="s">
        <v>1605</v>
      </c>
      <c r="J318" s="20" t="s">
        <v>1606</v>
      </c>
      <c r="K318" s="20" t="s">
        <v>22</v>
      </c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</row>
    <row r="319" spans="1:23" ht="12.5">
      <c r="A319" s="20"/>
      <c r="B319" s="22">
        <v>44861</v>
      </c>
      <c r="C319" s="20" t="s">
        <v>1607</v>
      </c>
      <c r="D319" s="20" t="s">
        <v>1608</v>
      </c>
      <c r="E319" s="20"/>
      <c r="F319" s="20"/>
      <c r="G319" s="20" t="s">
        <v>12</v>
      </c>
      <c r="H319" s="20" t="s">
        <v>13</v>
      </c>
      <c r="I319" s="20" t="s">
        <v>29</v>
      </c>
      <c r="J319" s="20" t="s">
        <v>96</v>
      </c>
      <c r="K319" s="20" t="s">
        <v>22</v>
      </c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</row>
    <row r="320" spans="1:23" ht="12.5">
      <c r="A320" s="20"/>
      <c r="B320" s="22">
        <v>44861</v>
      </c>
      <c r="C320" s="20" t="s">
        <v>1609</v>
      </c>
      <c r="D320" s="20" t="s">
        <v>1610</v>
      </c>
      <c r="E320" s="20"/>
      <c r="F320" s="20"/>
      <c r="G320" s="20" t="s">
        <v>12</v>
      </c>
      <c r="H320" s="20" t="s">
        <v>13</v>
      </c>
      <c r="I320" s="20" t="s">
        <v>20</v>
      </c>
      <c r="J320" s="20" t="s">
        <v>253</v>
      </c>
      <c r="K320" s="20" t="s">
        <v>22</v>
      </c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</row>
    <row r="321" spans="1:23" ht="13">
      <c r="A321" s="20"/>
      <c r="B321" s="22">
        <v>44861</v>
      </c>
      <c r="C321" s="20" t="s">
        <v>1611</v>
      </c>
      <c r="D321" s="20" t="s">
        <v>1612</v>
      </c>
      <c r="E321" s="20"/>
      <c r="F321" s="23" t="s">
        <v>1362</v>
      </c>
      <c r="G321" s="20" t="s">
        <v>12</v>
      </c>
      <c r="H321" s="20" t="s">
        <v>13</v>
      </c>
      <c r="I321" s="20" t="s">
        <v>14</v>
      </c>
      <c r="J321" s="20" t="s">
        <v>1433</v>
      </c>
      <c r="K321" s="20" t="s">
        <v>225</v>
      </c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</row>
    <row r="322" spans="1:23" ht="12.5">
      <c r="A322" s="20"/>
      <c r="B322" s="22">
        <v>44862</v>
      </c>
      <c r="C322" s="20" t="s">
        <v>1613</v>
      </c>
      <c r="D322" s="20" t="s">
        <v>1614</v>
      </c>
      <c r="E322" s="20" t="s">
        <v>1615</v>
      </c>
      <c r="F322" s="20"/>
      <c r="G322" s="20" t="s">
        <v>12</v>
      </c>
      <c r="H322" s="20" t="s">
        <v>57</v>
      </c>
      <c r="I322" s="20" t="s">
        <v>57</v>
      </c>
      <c r="J322" s="20"/>
      <c r="K322" s="20" t="s">
        <v>22</v>
      </c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</row>
    <row r="323" spans="1:23" ht="13">
      <c r="A323" s="20"/>
      <c r="B323" s="22">
        <v>44862</v>
      </c>
      <c r="C323" s="20" t="s">
        <v>1616</v>
      </c>
      <c r="D323" s="20" t="s">
        <v>1617</v>
      </c>
      <c r="E323" s="20"/>
      <c r="F323" s="23" t="s">
        <v>1603</v>
      </c>
      <c r="G323" s="20" t="s">
        <v>12</v>
      </c>
      <c r="H323" s="20" t="s">
        <v>13</v>
      </c>
      <c r="I323" s="20" t="s">
        <v>14</v>
      </c>
      <c r="J323" s="20"/>
      <c r="K323" s="20" t="s">
        <v>225</v>
      </c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</row>
    <row r="324" spans="1:23" ht="13">
      <c r="A324" s="20"/>
      <c r="B324" s="22">
        <v>44862</v>
      </c>
      <c r="C324" s="20" t="s">
        <v>1618</v>
      </c>
      <c r="D324" s="20" t="s">
        <v>1619</v>
      </c>
      <c r="E324" s="20"/>
      <c r="F324" s="23" t="s">
        <v>1620</v>
      </c>
      <c r="G324" s="20" t="s">
        <v>12</v>
      </c>
      <c r="H324" s="20" t="s">
        <v>19</v>
      </c>
      <c r="I324" s="20" t="s">
        <v>42</v>
      </c>
      <c r="J324" s="20" t="s">
        <v>1621</v>
      </c>
      <c r="K324" s="20" t="s">
        <v>22</v>
      </c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</row>
    <row r="325" spans="1:23" ht="12.5">
      <c r="A325" s="20"/>
      <c r="B325" s="22">
        <v>44862</v>
      </c>
      <c r="C325" s="20" t="s">
        <v>1622</v>
      </c>
      <c r="D325" s="20"/>
      <c r="E325" s="20"/>
      <c r="F325" s="20"/>
      <c r="G325" s="20" t="s">
        <v>28</v>
      </c>
      <c r="H325" s="20" t="s">
        <v>13</v>
      </c>
      <c r="I325" s="20" t="s">
        <v>29</v>
      </c>
      <c r="J325" s="20" t="s">
        <v>49</v>
      </c>
      <c r="K325" s="20" t="s">
        <v>22</v>
      </c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</row>
    <row r="326" spans="1:23" ht="12.5">
      <c r="A326" s="20"/>
      <c r="B326" s="22">
        <v>44862</v>
      </c>
      <c r="C326" s="20" t="s">
        <v>1623</v>
      </c>
      <c r="D326" s="20"/>
      <c r="E326" s="20"/>
      <c r="F326" s="20"/>
      <c r="G326" s="20" t="s">
        <v>12</v>
      </c>
      <c r="H326" s="20" t="s">
        <v>13</v>
      </c>
      <c r="I326" s="20" t="s">
        <v>47</v>
      </c>
      <c r="J326" s="20" t="s">
        <v>637</v>
      </c>
      <c r="K326" s="20" t="s">
        <v>22</v>
      </c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</row>
    <row r="327" spans="1:23" ht="12.5">
      <c r="A327" s="20"/>
      <c r="B327" s="22">
        <v>44862</v>
      </c>
      <c r="C327" s="20" t="s">
        <v>1624</v>
      </c>
      <c r="D327" s="20"/>
      <c r="E327" s="20"/>
      <c r="F327" s="20"/>
      <c r="G327" s="20" t="s">
        <v>12</v>
      </c>
      <c r="H327" s="20" t="s">
        <v>81</v>
      </c>
      <c r="I327" s="20" t="s">
        <v>456</v>
      </c>
      <c r="J327" s="20" t="s">
        <v>457</v>
      </c>
      <c r="K327" s="20" t="s">
        <v>22</v>
      </c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</row>
    <row r="328" spans="1:23" ht="12.5">
      <c r="A328" s="20"/>
      <c r="B328" s="22">
        <v>44863</v>
      </c>
      <c r="C328" s="20" t="s">
        <v>1625</v>
      </c>
      <c r="D328" s="20" t="s">
        <v>1626</v>
      </c>
      <c r="E328" s="20" t="s">
        <v>1627</v>
      </c>
      <c r="F328" s="20"/>
      <c r="G328" s="20" t="s">
        <v>12</v>
      </c>
      <c r="H328" s="20" t="s">
        <v>13</v>
      </c>
      <c r="I328" s="20" t="s">
        <v>734</v>
      </c>
      <c r="J328" s="20"/>
      <c r="K328" s="20" t="s">
        <v>22</v>
      </c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</row>
    <row r="329" spans="1:23" ht="12.5">
      <c r="A329" s="20"/>
      <c r="B329" s="22">
        <v>44863</v>
      </c>
      <c r="C329" s="20" t="s">
        <v>1628</v>
      </c>
      <c r="D329" s="20" t="s">
        <v>1629</v>
      </c>
      <c r="E329" s="20"/>
      <c r="F329" s="20"/>
      <c r="G329" s="20" t="s">
        <v>28</v>
      </c>
      <c r="H329" s="20" t="s">
        <v>13</v>
      </c>
      <c r="I329" s="20" t="s">
        <v>29</v>
      </c>
      <c r="J329" s="8" t="s">
        <v>1379</v>
      </c>
      <c r="K329" s="20" t="s">
        <v>22</v>
      </c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</row>
    <row r="330" spans="1:23" ht="12.5">
      <c r="A330" s="20"/>
      <c r="B330" s="22">
        <v>44863</v>
      </c>
      <c r="C330" s="20" t="s">
        <v>1630</v>
      </c>
      <c r="D330" s="20" t="s">
        <v>1631</v>
      </c>
      <c r="E330" s="20"/>
      <c r="F330" s="20"/>
      <c r="G330" s="20" t="s">
        <v>12</v>
      </c>
      <c r="H330" s="20" t="s">
        <v>13</v>
      </c>
      <c r="I330" s="20" t="s">
        <v>456</v>
      </c>
      <c r="J330" s="20" t="s">
        <v>457</v>
      </c>
      <c r="K330" s="20" t="s">
        <v>22</v>
      </c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</row>
    <row r="331" spans="1:23" ht="13">
      <c r="A331" s="20"/>
      <c r="B331" s="22">
        <v>44863</v>
      </c>
      <c r="C331" s="20" t="s">
        <v>1632</v>
      </c>
      <c r="D331" s="20" t="s">
        <v>1633</v>
      </c>
      <c r="E331" s="20"/>
      <c r="F331" s="23" t="s">
        <v>1634</v>
      </c>
      <c r="G331" s="20" t="s">
        <v>12</v>
      </c>
      <c r="H331" s="20" t="s">
        <v>13</v>
      </c>
      <c r="I331" s="20" t="s">
        <v>47</v>
      </c>
      <c r="J331" s="20" t="s">
        <v>120</v>
      </c>
      <c r="K331" s="20" t="s">
        <v>22</v>
      </c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</row>
    <row r="332" spans="1:23" ht="12.5">
      <c r="A332" s="20"/>
      <c r="B332" s="22">
        <v>44863</v>
      </c>
      <c r="C332" s="20" t="s">
        <v>1635</v>
      </c>
      <c r="D332" s="20"/>
      <c r="E332" s="20"/>
      <c r="F332" s="20"/>
      <c r="G332" s="20" t="s">
        <v>12</v>
      </c>
      <c r="H332" s="20" t="s">
        <v>146</v>
      </c>
      <c r="I332" s="20" t="s">
        <v>148</v>
      </c>
      <c r="J332" s="20" t="s">
        <v>1636</v>
      </c>
      <c r="K332" s="20" t="s">
        <v>22</v>
      </c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</row>
    <row r="333" spans="1:23" ht="12.5">
      <c r="A333" s="20"/>
      <c r="B333" s="22">
        <v>44863</v>
      </c>
      <c r="C333" s="20" t="s">
        <v>1637</v>
      </c>
      <c r="D333" s="20" t="s">
        <v>1638</v>
      </c>
      <c r="E333" s="20"/>
      <c r="F333" s="20"/>
      <c r="G333" s="20" t="s">
        <v>12</v>
      </c>
      <c r="H333" s="20" t="s">
        <v>13</v>
      </c>
      <c r="I333" s="20" t="s">
        <v>34</v>
      </c>
      <c r="J333" s="20" t="s">
        <v>35</v>
      </c>
      <c r="K333" s="20" t="s">
        <v>22</v>
      </c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</row>
    <row r="334" spans="1:23" ht="12.5">
      <c r="A334" s="20"/>
      <c r="B334" s="22">
        <v>44864</v>
      </c>
      <c r="C334" s="20" t="s">
        <v>1639</v>
      </c>
      <c r="D334" s="20" t="s">
        <v>1640</v>
      </c>
      <c r="E334" s="20" t="s">
        <v>1641</v>
      </c>
      <c r="F334" s="20"/>
      <c r="G334" s="20" t="s">
        <v>28</v>
      </c>
      <c r="H334" s="20" t="s">
        <v>61</v>
      </c>
      <c r="I334" s="20" t="s">
        <v>751</v>
      </c>
      <c r="J334" s="20"/>
      <c r="K334" s="20" t="s">
        <v>22</v>
      </c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</row>
    <row r="335" spans="1:23" ht="13">
      <c r="A335" s="20"/>
      <c r="B335" s="22">
        <v>44864</v>
      </c>
      <c r="C335" s="20" t="s">
        <v>1642</v>
      </c>
      <c r="D335" s="20" t="s">
        <v>1643</v>
      </c>
      <c r="E335" s="20"/>
      <c r="F335" s="23" t="s">
        <v>1603</v>
      </c>
      <c r="G335" s="20" t="s">
        <v>12</v>
      </c>
      <c r="H335" s="20" t="s">
        <v>13</v>
      </c>
      <c r="I335" s="20" t="s">
        <v>14</v>
      </c>
      <c r="J335" s="20" t="s">
        <v>971</v>
      </c>
      <c r="K335" s="20" t="s">
        <v>22</v>
      </c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</row>
    <row r="336" spans="1:23" ht="12.5">
      <c r="A336" s="20"/>
      <c r="B336" s="22">
        <v>44864</v>
      </c>
      <c r="C336" s="20" t="s">
        <v>1644</v>
      </c>
      <c r="D336" s="20" t="s">
        <v>1645</v>
      </c>
      <c r="E336" s="20"/>
      <c r="F336" s="20"/>
      <c r="G336" s="20" t="s">
        <v>28</v>
      </c>
      <c r="H336" s="20" t="s">
        <v>13</v>
      </c>
      <c r="I336" s="20" t="s">
        <v>757</v>
      </c>
      <c r="J336" s="20" t="s">
        <v>1243</v>
      </c>
      <c r="K336" s="20" t="s">
        <v>225</v>
      </c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</row>
    <row r="337" spans="1:23" ht="12.5">
      <c r="A337" s="20"/>
      <c r="B337" s="22">
        <v>44864</v>
      </c>
      <c r="C337" s="20" t="s">
        <v>1646</v>
      </c>
      <c r="D337" s="20"/>
      <c r="E337" s="20"/>
      <c r="F337" s="20"/>
      <c r="G337" s="20" t="s">
        <v>28</v>
      </c>
      <c r="H337" s="20" t="s">
        <v>13</v>
      </c>
      <c r="I337" s="20" t="s">
        <v>29</v>
      </c>
      <c r="J337" s="20" t="s">
        <v>30</v>
      </c>
      <c r="K337" s="20" t="s">
        <v>22</v>
      </c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</row>
    <row r="338" spans="1:23" ht="12.5">
      <c r="A338" s="20"/>
      <c r="B338" s="22">
        <v>44864</v>
      </c>
      <c r="C338" s="20" t="s">
        <v>1647</v>
      </c>
      <c r="D338" s="20"/>
      <c r="E338" s="20"/>
      <c r="F338" s="20"/>
      <c r="G338" s="20" t="s">
        <v>12</v>
      </c>
      <c r="H338" s="20" t="s">
        <v>13</v>
      </c>
      <c r="I338" s="20" t="s">
        <v>47</v>
      </c>
      <c r="J338" s="20" t="s">
        <v>120</v>
      </c>
      <c r="K338" s="20" t="s">
        <v>22</v>
      </c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</row>
    <row r="339" spans="1:23" ht="12.5">
      <c r="A339" s="20"/>
      <c r="B339" s="22">
        <v>44864</v>
      </c>
      <c r="C339" s="20" t="s">
        <v>1648</v>
      </c>
      <c r="D339" s="20"/>
      <c r="E339" s="20"/>
      <c r="F339" s="20"/>
      <c r="G339" s="20" t="s">
        <v>12</v>
      </c>
      <c r="H339" s="20" t="s">
        <v>13</v>
      </c>
      <c r="I339" s="20" t="s">
        <v>921</v>
      </c>
      <c r="J339" s="20"/>
      <c r="K339" s="20" t="s">
        <v>22</v>
      </c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</row>
    <row r="340" spans="1:23" ht="12.5">
      <c r="A340" s="20"/>
      <c r="B340" s="22">
        <v>44864</v>
      </c>
      <c r="C340" s="20" t="s">
        <v>1649</v>
      </c>
      <c r="D340" s="20"/>
      <c r="E340" s="20"/>
      <c r="F340" s="20"/>
      <c r="G340" s="20" t="s">
        <v>12</v>
      </c>
      <c r="H340" s="20" t="s">
        <v>13</v>
      </c>
      <c r="I340" s="20" t="s">
        <v>734</v>
      </c>
      <c r="J340" s="20"/>
      <c r="K340" s="20" t="s">
        <v>15</v>
      </c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</row>
    <row r="341" spans="1:23" ht="12.5">
      <c r="A341" s="20"/>
      <c r="B341" s="22">
        <v>44865</v>
      </c>
      <c r="C341" s="20" t="s">
        <v>1650</v>
      </c>
      <c r="D341" s="20" t="s">
        <v>1651</v>
      </c>
      <c r="E341" s="20"/>
      <c r="F341" s="20"/>
      <c r="G341" s="20" t="s">
        <v>28</v>
      </c>
      <c r="H341" s="20" t="s">
        <v>61</v>
      </c>
      <c r="I341" s="20" t="s">
        <v>751</v>
      </c>
      <c r="J341" s="20"/>
      <c r="K341" s="20" t="s">
        <v>22</v>
      </c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</row>
    <row r="342" spans="1:23" ht="12.5">
      <c r="A342" s="20"/>
      <c r="B342" s="22">
        <v>44865</v>
      </c>
      <c r="C342" s="20" t="s">
        <v>1652</v>
      </c>
      <c r="D342" s="20" t="s">
        <v>1653</v>
      </c>
      <c r="E342" s="20" t="s">
        <v>1654</v>
      </c>
      <c r="F342" s="20"/>
      <c r="G342" s="20" t="s">
        <v>28</v>
      </c>
      <c r="H342" s="20" t="s">
        <v>13</v>
      </c>
      <c r="I342" s="20" t="s">
        <v>757</v>
      </c>
      <c r="J342" s="20" t="s">
        <v>1243</v>
      </c>
      <c r="K342" s="20" t="s">
        <v>22</v>
      </c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</row>
    <row r="343" spans="1:23" ht="13">
      <c r="A343" s="20"/>
      <c r="B343" s="22">
        <v>44865</v>
      </c>
      <c r="C343" s="20" t="s">
        <v>1655</v>
      </c>
      <c r="D343" s="20" t="s">
        <v>1656</v>
      </c>
      <c r="E343" s="20"/>
      <c r="F343" s="23" t="s">
        <v>1603</v>
      </c>
      <c r="G343" s="20" t="s">
        <v>12</v>
      </c>
      <c r="H343" s="20" t="s">
        <v>13</v>
      </c>
      <c r="I343" s="20" t="s">
        <v>14</v>
      </c>
      <c r="J343" s="20" t="s">
        <v>1290</v>
      </c>
      <c r="K343" s="20" t="s">
        <v>225</v>
      </c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</row>
    <row r="344" spans="1:23" ht="12.5">
      <c r="A344" s="20"/>
      <c r="B344" s="22">
        <v>44865</v>
      </c>
      <c r="C344" s="20" t="s">
        <v>1657</v>
      </c>
      <c r="D344" s="20"/>
      <c r="E344" s="20"/>
      <c r="F344" s="20"/>
      <c r="G344" s="20" t="s">
        <v>12</v>
      </c>
      <c r="H344" s="20" t="s">
        <v>13</v>
      </c>
      <c r="I344" s="20" t="s">
        <v>438</v>
      </c>
      <c r="J344" s="20"/>
      <c r="K344" s="20" t="s">
        <v>22</v>
      </c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</row>
    <row r="345" spans="1:23" ht="13">
      <c r="A345" s="20"/>
      <c r="B345" s="22">
        <v>44865</v>
      </c>
      <c r="C345" s="20" t="s">
        <v>1658</v>
      </c>
      <c r="D345" s="20"/>
      <c r="E345" s="20"/>
      <c r="F345" s="23" t="s">
        <v>1659</v>
      </c>
      <c r="G345" s="20" t="s">
        <v>12</v>
      </c>
      <c r="H345" s="20" t="s">
        <v>13</v>
      </c>
      <c r="I345" s="20" t="s">
        <v>894</v>
      </c>
      <c r="J345" s="20" t="s">
        <v>895</v>
      </c>
      <c r="K345" s="20" t="s">
        <v>22</v>
      </c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</row>
    <row r="346" spans="1:23" ht="12.5">
      <c r="A346" s="20"/>
      <c r="B346" s="22">
        <v>44865</v>
      </c>
      <c r="C346" s="20" t="s">
        <v>1660</v>
      </c>
      <c r="D346" s="20"/>
      <c r="E346" s="20"/>
      <c r="F346" s="20"/>
      <c r="G346" s="20" t="s">
        <v>12</v>
      </c>
      <c r="H346" s="20" t="s">
        <v>13</v>
      </c>
      <c r="I346" s="20" t="s">
        <v>734</v>
      </c>
      <c r="J346" s="20"/>
      <c r="K346" s="20" t="s">
        <v>22</v>
      </c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</row>
    <row r="347" spans="1:23" ht="12.5">
      <c r="A347" s="20"/>
      <c r="B347" s="22">
        <v>44866</v>
      </c>
      <c r="C347" s="20" t="s">
        <v>1661</v>
      </c>
      <c r="D347" s="20" t="s">
        <v>1662</v>
      </c>
      <c r="E347" s="20"/>
      <c r="F347" s="20"/>
      <c r="G347" s="20" t="s">
        <v>12</v>
      </c>
      <c r="H347" s="20" t="s">
        <v>13</v>
      </c>
      <c r="I347" s="20" t="s">
        <v>439</v>
      </c>
      <c r="J347" s="20"/>
      <c r="K347" s="20" t="s">
        <v>22</v>
      </c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</row>
    <row r="348" spans="1:23" ht="12.5">
      <c r="B348" s="6">
        <v>44866</v>
      </c>
      <c r="C348" s="8" t="s">
        <v>1663</v>
      </c>
      <c r="D348" s="8" t="s">
        <v>1664</v>
      </c>
      <c r="E348" s="8" t="s">
        <v>1665</v>
      </c>
      <c r="G348" s="20" t="s">
        <v>28</v>
      </c>
      <c r="H348" s="20" t="s">
        <v>13</v>
      </c>
      <c r="I348" s="20" t="s">
        <v>29</v>
      </c>
      <c r="J348" s="8" t="s">
        <v>106</v>
      </c>
      <c r="K348" s="20" t="s">
        <v>22</v>
      </c>
    </row>
    <row r="349" spans="1:23" ht="12.5">
      <c r="B349" s="6">
        <v>44866</v>
      </c>
      <c r="C349" s="8" t="s">
        <v>1666</v>
      </c>
      <c r="D349" s="8" t="s">
        <v>1667</v>
      </c>
      <c r="G349" s="8" t="s">
        <v>12</v>
      </c>
      <c r="H349" s="8" t="s">
        <v>214</v>
      </c>
      <c r="I349" s="8" t="s">
        <v>82</v>
      </c>
      <c r="J349" s="8" t="s">
        <v>1668</v>
      </c>
      <c r="K349" s="8" t="s">
        <v>22</v>
      </c>
    </row>
    <row r="350" spans="1:23" ht="12.5">
      <c r="B350" s="6">
        <v>44866</v>
      </c>
      <c r="C350" s="8" t="s">
        <v>1669</v>
      </c>
      <c r="D350" s="8" t="s">
        <v>1670</v>
      </c>
      <c r="G350" s="8" t="s">
        <v>12</v>
      </c>
      <c r="H350" s="8" t="s">
        <v>13</v>
      </c>
      <c r="I350" s="8" t="s">
        <v>734</v>
      </c>
      <c r="K350" s="8" t="s">
        <v>22</v>
      </c>
    </row>
    <row r="351" spans="1:23" ht="13">
      <c r="B351" s="6">
        <v>44866</v>
      </c>
      <c r="C351" s="8" t="s">
        <v>1671</v>
      </c>
      <c r="D351" s="8" t="s">
        <v>1672</v>
      </c>
      <c r="F351" s="4" t="s">
        <v>1603</v>
      </c>
      <c r="G351" s="20" t="s">
        <v>12</v>
      </c>
      <c r="H351" s="20" t="s">
        <v>13</v>
      </c>
      <c r="I351" s="20" t="s">
        <v>14</v>
      </c>
      <c r="J351" s="20"/>
      <c r="K351" s="20" t="s">
        <v>225</v>
      </c>
    </row>
    <row r="352" spans="1:23" ht="12.5">
      <c r="B352" s="6">
        <v>44866</v>
      </c>
      <c r="C352" s="8" t="s">
        <v>1673</v>
      </c>
      <c r="G352" s="8" t="s">
        <v>12</v>
      </c>
      <c r="H352" s="8" t="s">
        <v>13</v>
      </c>
      <c r="I352" s="8" t="s">
        <v>456</v>
      </c>
      <c r="K352" s="8" t="s">
        <v>22</v>
      </c>
    </row>
    <row r="353" spans="2:11" ht="12.5">
      <c r="B353" s="6">
        <v>44867</v>
      </c>
      <c r="C353" s="8" t="s">
        <v>1674</v>
      </c>
      <c r="D353" s="8" t="s">
        <v>1675</v>
      </c>
      <c r="G353" s="20" t="s">
        <v>28</v>
      </c>
      <c r="H353" s="20" t="s">
        <v>13</v>
      </c>
      <c r="I353" s="20" t="s">
        <v>757</v>
      </c>
      <c r="J353" s="8" t="s">
        <v>1243</v>
      </c>
      <c r="K353" s="20" t="s">
        <v>22</v>
      </c>
    </row>
    <row r="354" spans="2:11" ht="12.5">
      <c r="B354" s="6">
        <v>44867</v>
      </c>
      <c r="C354" s="8" t="s">
        <v>1676</v>
      </c>
      <c r="D354" s="8" t="s">
        <v>1677</v>
      </c>
      <c r="E354" s="8" t="s">
        <v>1678</v>
      </c>
      <c r="G354" s="8" t="s">
        <v>12</v>
      </c>
      <c r="H354" s="8" t="s">
        <v>13</v>
      </c>
      <c r="I354" s="8" t="s">
        <v>734</v>
      </c>
      <c r="K354" s="8" t="s">
        <v>22</v>
      </c>
    </row>
    <row r="355" spans="2:11" ht="12.5">
      <c r="B355" s="6">
        <v>44867</v>
      </c>
      <c r="C355" s="8" t="s">
        <v>1679</v>
      </c>
      <c r="D355" s="8" t="s">
        <v>1680</v>
      </c>
      <c r="G355" s="20" t="s">
        <v>28</v>
      </c>
      <c r="H355" s="20" t="s">
        <v>61</v>
      </c>
      <c r="I355" s="20" t="s">
        <v>751</v>
      </c>
      <c r="J355" s="20"/>
      <c r="K355" s="20" t="s">
        <v>22</v>
      </c>
    </row>
    <row r="356" spans="2:11" ht="12.5">
      <c r="B356" s="6">
        <v>44867</v>
      </c>
      <c r="C356" s="8" t="s">
        <v>1681</v>
      </c>
      <c r="G356" s="8" t="s">
        <v>12</v>
      </c>
      <c r="H356" s="8" t="s">
        <v>13</v>
      </c>
      <c r="I356" s="8" t="s">
        <v>850</v>
      </c>
      <c r="J356" s="8" t="s">
        <v>1682</v>
      </c>
      <c r="K356" s="8" t="s">
        <v>225</v>
      </c>
    </row>
    <row r="357" spans="2:11" ht="13">
      <c r="B357" s="6">
        <v>44867</v>
      </c>
      <c r="C357" s="8" t="s">
        <v>1683</v>
      </c>
      <c r="D357" s="8" t="s">
        <v>1684</v>
      </c>
      <c r="F357" s="4" t="s">
        <v>1187</v>
      </c>
      <c r="G357" s="8" t="s">
        <v>12</v>
      </c>
      <c r="H357" s="8" t="s">
        <v>13</v>
      </c>
      <c r="I357" s="8" t="s">
        <v>951</v>
      </c>
      <c r="J357" s="8" t="s">
        <v>1188</v>
      </c>
      <c r="K357" s="8" t="s">
        <v>22</v>
      </c>
    </row>
    <row r="358" spans="2:11" ht="13">
      <c r="B358" s="6">
        <v>44867</v>
      </c>
      <c r="C358" s="8" t="s">
        <v>1685</v>
      </c>
      <c r="F358" s="4"/>
      <c r="G358" s="8" t="s">
        <v>28</v>
      </c>
      <c r="H358" s="8" t="s">
        <v>13</v>
      </c>
      <c r="I358" s="8" t="s">
        <v>815</v>
      </c>
      <c r="K358" s="8" t="s">
        <v>225</v>
      </c>
    </row>
    <row r="359" spans="2:11" ht="13">
      <c r="B359" s="6">
        <v>44868</v>
      </c>
      <c r="C359" s="8" t="s">
        <v>1686</v>
      </c>
      <c r="D359" s="8" t="s">
        <v>1687</v>
      </c>
      <c r="E359" s="8" t="s">
        <v>1688</v>
      </c>
      <c r="F359" s="4" t="s">
        <v>1603</v>
      </c>
      <c r="G359" s="8" t="s">
        <v>12</v>
      </c>
      <c r="H359" s="8" t="s">
        <v>13</v>
      </c>
      <c r="I359" s="8" t="s">
        <v>47</v>
      </c>
      <c r="J359" s="8" t="s">
        <v>256</v>
      </c>
      <c r="K359" s="8" t="s">
        <v>22</v>
      </c>
    </row>
    <row r="360" spans="2:11" ht="12.5">
      <c r="B360" s="6">
        <v>44868</v>
      </c>
      <c r="C360" s="8" t="s">
        <v>1689</v>
      </c>
      <c r="D360" s="8" t="s">
        <v>1690</v>
      </c>
      <c r="G360" s="20" t="s">
        <v>12</v>
      </c>
      <c r="H360" s="20" t="s">
        <v>13</v>
      </c>
      <c r="I360" s="20" t="s">
        <v>29</v>
      </c>
      <c r="J360" s="8" t="s">
        <v>30</v>
      </c>
      <c r="K360" s="20" t="s">
        <v>22</v>
      </c>
    </row>
    <row r="361" spans="2:11" ht="12.5">
      <c r="B361" s="6">
        <v>44868</v>
      </c>
      <c r="C361" s="8" t="s">
        <v>1691</v>
      </c>
      <c r="D361" s="8" t="s">
        <v>1692</v>
      </c>
      <c r="G361" s="8" t="s">
        <v>12</v>
      </c>
      <c r="H361" s="8" t="s">
        <v>66</v>
      </c>
      <c r="I361" s="8" t="s">
        <v>1269</v>
      </c>
      <c r="J361" s="8" t="s">
        <v>1693</v>
      </c>
      <c r="K361" s="8" t="s">
        <v>22</v>
      </c>
    </row>
    <row r="362" spans="2:11" ht="12.5">
      <c r="B362" s="6">
        <v>44868</v>
      </c>
      <c r="C362" s="8" t="s">
        <v>1694</v>
      </c>
      <c r="G362" s="8" t="s">
        <v>12</v>
      </c>
      <c r="H362" s="8" t="s">
        <v>13</v>
      </c>
      <c r="I362" s="8" t="s">
        <v>14</v>
      </c>
      <c r="J362" s="8" t="s">
        <v>1695</v>
      </c>
      <c r="K362" s="8" t="s">
        <v>22</v>
      </c>
    </row>
    <row r="363" spans="2:11" ht="12.5">
      <c r="B363" s="6">
        <v>44868</v>
      </c>
      <c r="C363" s="8" t="s">
        <v>1696</v>
      </c>
      <c r="G363" s="20" t="s">
        <v>12</v>
      </c>
      <c r="H363" s="20" t="s">
        <v>57</v>
      </c>
      <c r="I363" s="20" t="s">
        <v>57</v>
      </c>
      <c r="J363" s="20" t="s">
        <v>58</v>
      </c>
      <c r="K363" s="20" t="s">
        <v>22</v>
      </c>
    </row>
    <row r="364" spans="2:11" ht="12.5">
      <c r="B364" s="6">
        <v>44868</v>
      </c>
      <c r="C364" s="8" t="s">
        <v>1697</v>
      </c>
      <c r="D364" s="8" t="s">
        <v>1698</v>
      </c>
      <c r="G364" s="8" t="s">
        <v>12</v>
      </c>
      <c r="H364" s="8" t="s">
        <v>13</v>
      </c>
      <c r="I364" s="8" t="s">
        <v>14</v>
      </c>
      <c r="J364" s="8" t="s">
        <v>1699</v>
      </c>
      <c r="K364" s="8" t="s">
        <v>22</v>
      </c>
    </row>
    <row r="365" spans="2:11" ht="12.5">
      <c r="B365" s="6">
        <v>44868</v>
      </c>
      <c r="C365" s="8" t="s">
        <v>1700</v>
      </c>
      <c r="G365" s="8" t="s">
        <v>12</v>
      </c>
      <c r="H365" s="8" t="s">
        <v>81</v>
      </c>
      <c r="I365" s="20" t="s">
        <v>456</v>
      </c>
      <c r="J365" s="20" t="s">
        <v>457</v>
      </c>
      <c r="K365" s="8" t="s">
        <v>22</v>
      </c>
    </row>
    <row r="366" spans="2:11" ht="13">
      <c r="B366" s="6">
        <v>44869</v>
      </c>
      <c r="C366" s="8" t="s">
        <v>1701</v>
      </c>
      <c r="D366" s="8" t="s">
        <v>1702</v>
      </c>
      <c r="F366" s="4" t="s">
        <v>1362</v>
      </c>
      <c r="G366" s="8" t="s">
        <v>12</v>
      </c>
      <c r="H366" s="8" t="s">
        <v>13</v>
      </c>
      <c r="I366" s="8" t="s">
        <v>14</v>
      </c>
      <c r="J366" s="8" t="s">
        <v>1703</v>
      </c>
      <c r="K366" s="8" t="s">
        <v>22</v>
      </c>
    </row>
    <row r="367" spans="2:11" ht="12.5">
      <c r="B367" s="6">
        <v>44869</v>
      </c>
      <c r="C367" s="8" t="s">
        <v>1704</v>
      </c>
      <c r="D367" s="8" t="s">
        <v>1705</v>
      </c>
      <c r="E367" s="8" t="s">
        <v>1706</v>
      </c>
      <c r="G367" s="8" t="s">
        <v>12</v>
      </c>
      <c r="H367" s="8" t="s">
        <v>13</v>
      </c>
      <c r="I367" s="8" t="s">
        <v>14</v>
      </c>
      <c r="J367" s="8" t="s">
        <v>1707</v>
      </c>
      <c r="K367" s="8" t="s">
        <v>22</v>
      </c>
    </row>
    <row r="368" spans="2:11" ht="12.5">
      <c r="B368" s="6">
        <v>44869</v>
      </c>
      <c r="C368" s="8" t="s">
        <v>1708</v>
      </c>
      <c r="D368" s="8" t="s">
        <v>1709</v>
      </c>
      <c r="G368" s="8" t="s">
        <v>12</v>
      </c>
      <c r="H368" s="8" t="s">
        <v>13</v>
      </c>
      <c r="I368" s="8" t="s">
        <v>14</v>
      </c>
      <c r="J368" s="8" t="s">
        <v>1710</v>
      </c>
      <c r="K368" s="8" t="s">
        <v>22</v>
      </c>
    </row>
    <row r="369" spans="2:11" ht="12.5">
      <c r="B369" s="6">
        <v>44869</v>
      </c>
      <c r="C369" s="8" t="s">
        <v>1711</v>
      </c>
      <c r="D369" s="8" t="s">
        <v>1712</v>
      </c>
      <c r="G369" s="8" t="s">
        <v>12</v>
      </c>
      <c r="H369" s="8" t="s">
        <v>13</v>
      </c>
      <c r="I369" s="8" t="s">
        <v>42</v>
      </c>
      <c r="J369" s="8" t="s">
        <v>885</v>
      </c>
      <c r="K369" s="8" t="s">
        <v>22</v>
      </c>
    </row>
    <row r="370" spans="2:11" ht="12.5">
      <c r="B370" s="6">
        <v>44869</v>
      </c>
      <c r="C370" s="8" t="s">
        <v>1713</v>
      </c>
      <c r="D370" s="8" t="s">
        <v>1714</v>
      </c>
      <c r="G370" s="8" t="s">
        <v>12</v>
      </c>
      <c r="H370" s="8" t="s">
        <v>13</v>
      </c>
      <c r="I370" s="8" t="s">
        <v>14</v>
      </c>
      <c r="J370" s="8" t="s">
        <v>1715</v>
      </c>
      <c r="K370" s="8" t="s">
        <v>15</v>
      </c>
    </row>
    <row r="371" spans="2:11" ht="12.5">
      <c r="B371" s="6">
        <v>44870</v>
      </c>
      <c r="C371" s="8" t="s">
        <v>1716</v>
      </c>
      <c r="D371" s="8" t="s">
        <v>1717</v>
      </c>
      <c r="G371" s="20" t="s">
        <v>28</v>
      </c>
      <c r="H371" s="20" t="s">
        <v>13</v>
      </c>
      <c r="I371" s="20" t="s">
        <v>29</v>
      </c>
      <c r="J371" s="20" t="s">
        <v>1718</v>
      </c>
      <c r="K371" s="20" t="s">
        <v>22</v>
      </c>
    </row>
    <row r="372" spans="2:11" ht="13">
      <c r="B372" s="6">
        <v>44870</v>
      </c>
      <c r="C372" s="8" t="s">
        <v>1719</v>
      </c>
      <c r="D372" s="8" t="s">
        <v>1720</v>
      </c>
      <c r="E372" s="8" t="s">
        <v>1721</v>
      </c>
      <c r="F372" s="4" t="s">
        <v>1603</v>
      </c>
      <c r="G372" s="8" t="s">
        <v>12</v>
      </c>
      <c r="H372" s="8" t="s">
        <v>13</v>
      </c>
      <c r="I372" s="8" t="s">
        <v>14</v>
      </c>
      <c r="K372" s="8" t="s">
        <v>225</v>
      </c>
    </row>
    <row r="373" spans="2:11" ht="13">
      <c r="B373" s="6">
        <v>44870</v>
      </c>
      <c r="C373" s="8" t="s">
        <v>1722</v>
      </c>
      <c r="F373" s="4" t="s">
        <v>1603</v>
      </c>
      <c r="G373" s="8" t="s">
        <v>12</v>
      </c>
      <c r="H373" s="8" t="s">
        <v>13</v>
      </c>
      <c r="I373" s="8" t="s">
        <v>14</v>
      </c>
      <c r="J373" s="8" t="s">
        <v>1699</v>
      </c>
      <c r="K373" s="8" t="s">
        <v>22</v>
      </c>
    </row>
    <row r="374" spans="2:11" ht="13">
      <c r="B374" s="6">
        <v>44870</v>
      </c>
      <c r="C374" s="8" t="s">
        <v>1723</v>
      </c>
      <c r="F374" s="4" t="s">
        <v>1603</v>
      </c>
      <c r="G374" s="20" t="s">
        <v>12</v>
      </c>
      <c r="H374" s="20" t="s">
        <v>13</v>
      </c>
      <c r="I374" s="20" t="s">
        <v>47</v>
      </c>
      <c r="J374" s="20" t="s">
        <v>120</v>
      </c>
      <c r="K374" s="20" t="s">
        <v>22</v>
      </c>
    </row>
    <row r="375" spans="2:11" ht="12.5">
      <c r="B375" s="6">
        <v>44870</v>
      </c>
      <c r="C375" s="8" t="s">
        <v>1724</v>
      </c>
      <c r="G375" s="8" t="s">
        <v>12</v>
      </c>
      <c r="H375" s="8" t="s">
        <v>13</v>
      </c>
      <c r="I375" s="8" t="s">
        <v>1725</v>
      </c>
      <c r="K375" s="8" t="s">
        <v>32</v>
      </c>
    </row>
    <row r="376" spans="2:11" ht="12.5">
      <c r="B376" s="6">
        <v>44870</v>
      </c>
      <c r="C376" s="8" t="s">
        <v>1726</v>
      </c>
      <c r="D376" s="8" t="s">
        <v>1727</v>
      </c>
      <c r="G376" s="8" t="s">
        <v>12</v>
      </c>
      <c r="H376" s="8" t="s">
        <v>81</v>
      </c>
      <c r="I376" s="20" t="s">
        <v>456</v>
      </c>
      <c r="J376" s="20" t="s">
        <v>457</v>
      </c>
      <c r="K376" s="8" t="s">
        <v>22</v>
      </c>
    </row>
    <row r="377" spans="2:11" ht="13">
      <c r="B377" s="6">
        <v>44871</v>
      </c>
      <c r="C377" s="8" t="s">
        <v>1728</v>
      </c>
      <c r="D377" s="8" t="s">
        <v>1729</v>
      </c>
      <c r="E377" s="8" t="s">
        <v>1730</v>
      </c>
      <c r="F377" s="4" t="s">
        <v>1603</v>
      </c>
      <c r="G377" s="8" t="s">
        <v>12</v>
      </c>
      <c r="H377" s="8" t="s">
        <v>13</v>
      </c>
      <c r="I377" s="8" t="s">
        <v>14</v>
      </c>
      <c r="K377" s="8" t="s">
        <v>225</v>
      </c>
    </row>
    <row r="378" spans="2:11" ht="12.5">
      <c r="B378" s="6">
        <v>44871</v>
      </c>
      <c r="C378" s="8" t="s">
        <v>1731</v>
      </c>
      <c r="D378" s="8" t="s">
        <v>1732</v>
      </c>
      <c r="G378" s="20" t="s">
        <v>12</v>
      </c>
      <c r="H378" s="20" t="s">
        <v>13</v>
      </c>
      <c r="I378" s="20" t="s">
        <v>29</v>
      </c>
      <c r="J378" s="20" t="s">
        <v>96</v>
      </c>
      <c r="K378" s="20" t="s">
        <v>22</v>
      </c>
    </row>
    <row r="379" spans="2:11" ht="12.5">
      <c r="B379" s="6">
        <v>44871</v>
      </c>
      <c r="C379" s="8" t="s">
        <v>1733</v>
      </c>
      <c r="G379" s="20" t="s">
        <v>12</v>
      </c>
      <c r="H379" s="20" t="s">
        <v>13</v>
      </c>
      <c r="I379" s="20" t="s">
        <v>78</v>
      </c>
      <c r="J379" s="20" t="s">
        <v>1734</v>
      </c>
      <c r="K379" s="20" t="s">
        <v>22</v>
      </c>
    </row>
    <row r="380" spans="2:11" ht="13">
      <c r="B380" s="6">
        <v>44871</v>
      </c>
      <c r="C380" s="8" t="s">
        <v>1735</v>
      </c>
      <c r="F380" s="4" t="s">
        <v>1603</v>
      </c>
      <c r="G380" s="8" t="s">
        <v>12</v>
      </c>
      <c r="H380" s="8" t="s">
        <v>13</v>
      </c>
      <c r="I380" s="8" t="s">
        <v>14</v>
      </c>
      <c r="K380" s="8" t="s">
        <v>225</v>
      </c>
    </row>
    <row r="381" spans="2:11" ht="13">
      <c r="B381" s="6">
        <v>44871</v>
      </c>
      <c r="C381" s="8" t="s">
        <v>1736</v>
      </c>
      <c r="F381" s="4" t="s">
        <v>1603</v>
      </c>
      <c r="G381" s="8" t="s">
        <v>12</v>
      </c>
      <c r="H381" s="8" t="s">
        <v>13</v>
      </c>
      <c r="I381" s="8" t="s">
        <v>14</v>
      </c>
      <c r="J381" s="8" t="s">
        <v>1737</v>
      </c>
      <c r="K381" s="8" t="s">
        <v>225</v>
      </c>
    </row>
    <row r="382" spans="2:11" ht="13">
      <c r="B382" s="6">
        <v>44871</v>
      </c>
      <c r="C382" s="8" t="s">
        <v>1738</v>
      </c>
      <c r="F382" s="4" t="s">
        <v>1603</v>
      </c>
      <c r="G382" s="8" t="s">
        <v>12</v>
      </c>
      <c r="H382" s="8" t="s">
        <v>13</v>
      </c>
      <c r="I382" s="8" t="s">
        <v>473</v>
      </c>
      <c r="J382" s="8" t="s">
        <v>1739</v>
      </c>
      <c r="K382" s="8" t="s">
        <v>22</v>
      </c>
    </row>
    <row r="383" spans="2:11" ht="13">
      <c r="B383" s="6">
        <v>44872</v>
      </c>
      <c r="C383" s="8" t="s">
        <v>1740</v>
      </c>
      <c r="D383" s="8" t="s">
        <v>1741</v>
      </c>
      <c r="E383" s="8" t="s">
        <v>1742</v>
      </c>
      <c r="F383" s="4" t="s">
        <v>1603</v>
      </c>
      <c r="G383" s="20" t="s">
        <v>12</v>
      </c>
      <c r="H383" s="20" t="s">
        <v>13</v>
      </c>
      <c r="I383" s="20" t="s">
        <v>47</v>
      </c>
      <c r="J383" s="20" t="s">
        <v>120</v>
      </c>
      <c r="K383" s="20" t="s">
        <v>22</v>
      </c>
    </row>
    <row r="384" spans="2:11" ht="12.5">
      <c r="B384" s="6">
        <v>44872</v>
      </c>
      <c r="C384" s="8" t="s">
        <v>1743</v>
      </c>
      <c r="D384" s="8" t="s">
        <v>1744</v>
      </c>
      <c r="G384" s="8" t="s">
        <v>28</v>
      </c>
      <c r="H384" s="8" t="s">
        <v>13</v>
      </c>
      <c r="I384" s="8" t="s">
        <v>42</v>
      </c>
      <c r="K384" s="8" t="s">
        <v>22</v>
      </c>
    </row>
    <row r="385" spans="2:11" ht="13">
      <c r="B385" s="6">
        <v>44872</v>
      </c>
      <c r="C385" s="8" t="s">
        <v>1745</v>
      </c>
      <c r="F385" s="4" t="s">
        <v>1603</v>
      </c>
      <c r="G385" s="8" t="s">
        <v>12</v>
      </c>
      <c r="H385" s="8" t="s">
        <v>13</v>
      </c>
      <c r="I385" s="8" t="s">
        <v>14</v>
      </c>
      <c r="K385" s="8" t="s">
        <v>225</v>
      </c>
    </row>
    <row r="386" spans="2:11" ht="13">
      <c r="B386" s="6">
        <v>44872</v>
      </c>
      <c r="C386" s="8" t="s">
        <v>1746</v>
      </c>
      <c r="F386" s="4" t="s">
        <v>1603</v>
      </c>
      <c r="G386" s="8" t="s">
        <v>12</v>
      </c>
      <c r="H386" s="8" t="s">
        <v>13</v>
      </c>
      <c r="I386" s="8" t="s">
        <v>14</v>
      </c>
      <c r="J386" s="8" t="s">
        <v>1747</v>
      </c>
      <c r="K386" s="8" t="s">
        <v>225</v>
      </c>
    </row>
    <row r="387" spans="2:11" ht="13">
      <c r="B387" s="6">
        <v>44872</v>
      </c>
      <c r="C387" s="8" t="s">
        <v>1748</v>
      </c>
      <c r="F387" s="4" t="s">
        <v>1749</v>
      </c>
      <c r="G387" s="8" t="s">
        <v>12</v>
      </c>
      <c r="H387" s="8" t="s">
        <v>214</v>
      </c>
      <c r="I387" s="8" t="s">
        <v>1750</v>
      </c>
      <c r="K387" s="8" t="s">
        <v>225</v>
      </c>
    </row>
    <row r="388" spans="2:11" ht="12.5">
      <c r="B388" s="6">
        <v>44872</v>
      </c>
      <c r="C388" s="8" t="s">
        <v>1751</v>
      </c>
      <c r="D388" s="8" t="s">
        <v>1752</v>
      </c>
      <c r="G388" s="8" t="s">
        <v>12</v>
      </c>
      <c r="H388" s="8" t="s">
        <v>66</v>
      </c>
      <c r="I388" s="8" t="s">
        <v>1269</v>
      </c>
      <c r="J388" s="8" t="s">
        <v>1693</v>
      </c>
      <c r="K388" s="8" t="s">
        <v>22</v>
      </c>
    </row>
    <row r="389" spans="2:11" ht="13">
      <c r="B389" s="6">
        <v>44873</v>
      </c>
      <c r="C389" s="8" t="s">
        <v>1753</v>
      </c>
      <c r="D389" s="8" t="s">
        <v>1754</v>
      </c>
      <c r="E389" s="8" t="s">
        <v>1755</v>
      </c>
      <c r="F389" s="4" t="s">
        <v>1603</v>
      </c>
      <c r="G389" s="8" t="s">
        <v>12</v>
      </c>
      <c r="H389" s="8" t="s">
        <v>13</v>
      </c>
      <c r="I389" s="8" t="s">
        <v>14</v>
      </c>
      <c r="K389" s="8" t="s">
        <v>225</v>
      </c>
    </row>
    <row r="390" spans="2:11" ht="13">
      <c r="B390" s="6">
        <v>44873</v>
      </c>
      <c r="C390" s="8" t="s">
        <v>1756</v>
      </c>
      <c r="F390" s="4" t="s">
        <v>1603</v>
      </c>
      <c r="G390" s="8" t="s">
        <v>12</v>
      </c>
      <c r="H390" s="8" t="s">
        <v>13</v>
      </c>
      <c r="I390" s="8" t="s">
        <v>14</v>
      </c>
      <c r="J390" s="20" t="s">
        <v>120</v>
      </c>
      <c r="K390" s="8" t="s">
        <v>22</v>
      </c>
    </row>
    <row r="391" spans="2:11" ht="13">
      <c r="B391" s="6">
        <v>44873</v>
      </c>
      <c r="C391" s="8" t="s">
        <v>1757</v>
      </c>
      <c r="F391" s="4" t="s">
        <v>1603</v>
      </c>
      <c r="G391" s="8" t="s">
        <v>12</v>
      </c>
      <c r="H391" s="8" t="s">
        <v>13</v>
      </c>
      <c r="I391" s="8" t="s">
        <v>14</v>
      </c>
      <c r="J391" s="20" t="s">
        <v>120</v>
      </c>
      <c r="K391" s="8" t="s">
        <v>22</v>
      </c>
    </row>
    <row r="392" spans="2:11" ht="13">
      <c r="B392" s="6">
        <v>44873</v>
      </c>
      <c r="C392" s="8" t="s">
        <v>1758</v>
      </c>
      <c r="F392" s="4" t="s">
        <v>1603</v>
      </c>
      <c r="G392" s="8" t="s">
        <v>12</v>
      </c>
      <c r="H392" s="8" t="s">
        <v>13</v>
      </c>
      <c r="I392" s="8" t="s">
        <v>14</v>
      </c>
      <c r="J392" s="20" t="s">
        <v>120</v>
      </c>
      <c r="K392" s="8" t="s">
        <v>22</v>
      </c>
    </row>
    <row r="393" spans="2:11" ht="12.5">
      <c r="B393" s="6">
        <v>44873</v>
      </c>
      <c r="C393" s="8" t="s">
        <v>1759</v>
      </c>
      <c r="D393" s="8" t="s">
        <v>1760</v>
      </c>
      <c r="G393" s="20" t="s">
        <v>12</v>
      </c>
      <c r="H393" s="20" t="s">
        <v>13</v>
      </c>
      <c r="I393" s="20" t="s">
        <v>438</v>
      </c>
      <c r="J393" s="20"/>
      <c r="K393" s="20" t="s">
        <v>22</v>
      </c>
    </row>
    <row r="394" spans="2:11" ht="12.5">
      <c r="B394" s="6">
        <v>44873</v>
      </c>
      <c r="C394" s="8" t="s">
        <v>1761</v>
      </c>
      <c r="D394" s="8" t="s">
        <v>1761</v>
      </c>
      <c r="G394" s="8" t="s">
        <v>12</v>
      </c>
      <c r="H394" s="8" t="s">
        <v>19</v>
      </c>
      <c r="I394" s="8" t="s">
        <v>42</v>
      </c>
      <c r="K394" s="8" t="s">
        <v>22</v>
      </c>
    </row>
  </sheetData>
  <autoFilter ref="A1:W394" xr:uid="{00000000-0009-0000-0000-000001000000}"/>
  <dataValidations count="5">
    <dataValidation type="list" allowBlank="1" showErrorMessage="1" sqref="H2:H394" xr:uid="{00000000-0002-0000-0100-000000000000}">
      <formula1>"Sports,Politics,Business,Science &amp; Health &amp; Wellness,Media &amp; Entertainment,Disaster,Economy,Local"</formula1>
    </dataValidation>
    <dataValidation type="list" allowBlank="1" showErrorMessage="1" sqref="K2:K394" xr:uid="{00000000-0002-0000-0100-000001000000}">
      <formula1>"Palace Intrigue,Current Situation,Horserace,Policy,None"</formula1>
    </dataValidation>
    <dataValidation type="list" allowBlank="1" showErrorMessage="1" sqref="I2:I222 I224:I394" xr:uid="{00000000-0002-0000-0100-000002000000}">
      <formula1>"2022 Midterm,2024 Election,Abortion,Afghanistan Women,Alex Jones,Antisemitism,Baseball,Brazil,Campaign Finance,Chaucer,Cherokee Representative,China,Cholera,Climate Change,Colleen Hoover,College Athletes' Pay,Colleges Rankings,Covid,Covid Relief Fraud,Cri"&amp;"me,Deepfakes,Democracy,Economy,Education,Electric Cars,Ethiopia,Extremism,FDA Funding,Federer Retiring,Florida Condo Collapse,Foreign Relations,Fox News,Gabon,Gambling,Government Corruption,Guantanamo,Guns,Healthcare,Highspeed Rail,Hollywood,Hong Kong,Hou"&amp;"sing Crisis,Hurricane Fiona,Hurricane Ian,Immigration,Incarceration,India Bridge Collapse,India Transportation,Indonesia Stadium Collapse,Industrialization,Iran Protests,Israel,Italy,Jihad Rehab movie,Juul,LA City Council Racism,LGBTQ,Loneliness,Marijuana"&amp;",Meat,Monkeypox,Musk Purchase of Twitter,NASA,Native Americans,Nord Stream Attack,Oberlin Suit,Obituary,Pakistan Flooding,Parkland,Paul Pelosi Attack,Polarization,Police Shooting/Reform,Prison System,Public Health,Queen's Death,Rail Strike,Russian Invasio"&amp;"n of Ukraine,Russian Propaganda,Seoul Party Deaths,Serena Williams Retiring,Shipping,Social Security,Steve Bannon,Steve Jobs,Student Loan Debt Relief,Supreme Court,Taiwan,Tech Industry,Thailand Mass Shooting,Transportation,Trump,UK Government Formation,Ve"&amp;"nezuela Hostage Trade,Water Crisis,Women's Soccer,Serena Williams,Uvalde,Black History,Football,Elon Musk,Affirmative Action,DC Museums,OPEC,EU Energy Crisis,Hunter Biden,Fake Vermeer,North Korea,Unionizing Starbucks,RSV Virus,Mass Shooting,US Gov Workers"&amp;" Abroad,DeSantis,Single Mothers,Biden Presidency,Australia,Sexual Exploitation of Body Builders,Daylight Savings,Chess,Lizzo,Obamas,Tennis,ISIS,Traveler Database,Pickleball,Myanmar"</formula1>
    </dataValidation>
    <dataValidation type="list" allowBlank="1" showErrorMessage="1" sqref="G2:G394" xr:uid="{00000000-0002-0000-0100-000003000000}">
      <formula1>"Domestic,Foreign,None"</formula1>
    </dataValidation>
    <dataValidation type="list" allowBlank="1" showErrorMessage="1" sqref="I223" xr:uid="{00000000-0002-0000-0100-000004000000}">
      <formula1>"2022 Midterm,2024 Election,Abortion,Afghanistan Women,Alex Jones,Antisemitism,Baseball,Brazil,Campaign Finance,Chaucer,Cherokee Representative,China,Cholera,Climate Change,Colleen Hoover,College Athletes' Pay,Colleges Rankings,Covid,Covid Relief Fraud,Cri"&amp;"me,Deepfakes,Democracy,Economy,Education,Electric Cars,Ethiopia,Extremism,FDA Funding,Federer Retiring,Florida Condo Collapse,Foreign Relations,Fox News,Gabon,Gambling,Government Corruption,Guantanamo,Guns,Healthcare,Highspeed Rail,Hollywood,Hong Kong,Hou"&amp;"sing Crisis,Hurricane Fiona,Hurricane Ian,Immigration,Incarceration,India Bridge Collapse,India Transportation,Indonesia Stadium Collapse,Industrialization,Iran Protests,Israel,Italy,Jihad Rehab movie,Juul,LA City Council Racism,LGBTQ,Loneliness,Marijuana"&amp;",Meat,Monkeypox,Musk Purchase of Twitter,NASA,Native Americans,Nord Stream Attack,Oberlin Suit,Obituary,Pakistan Flooding,Parkland,Paul Pelosi Attack,Polarization,Prison System,Public Health,Queen's Death,Rail Strike,Russian Invasion of Ukraine,Russian Pr"&amp;"opaganda,Seoul Party Deaths,Serena Williams Retiring,Shipping,Social Security,Steve Bannon,Steve Jobs,Student Loan Debt Relief,Supreme Court,Taiwan,Tech Industry,Thailand Mass Shooting,Trump,UK Government Formation,Venezuela Hostage Trade,Virginia Water P"&amp;"roblems,Women's Soccer,Workers' Rights,Policing,Australia,Amazon,Afghanistan War,Canada,Civil Rights,Obama,Tennis,2020 Election,European Energy Crisis,Mental Health,Biden,Customs/Border Protection,Disabilities,U.S. Military,Pickleball,Local Lawsuit,Januar"&amp;"y 6,Myanmar,Chess,Artificial Intelligence,Lizzo,NFL,Loretta Lynn,OPEC,Hunter Biden,Art,Nobel Prize,North Korea,Unionization,Pedophile Catchers,Affirmative Action,Vaccines,Casinos,Montgomery County Planning Board,NC Shooting,Family History,Newspapers,Globa"&amp;"l Politics,Saudi Arabia,Single Mothers,Disney,Second UK Government Formation,UAE,Twitter,Pandemic Releif,Sexism,ISIS,Public Transit,Elon Musk,Daylight Savings Time,Maryland Shooting,Smithsonian"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03"/>
  <sheetViews>
    <sheetView workbookViewId="0"/>
  </sheetViews>
  <sheetFormatPr defaultColWidth="12.6328125" defaultRowHeight="15.75" customHeight="1"/>
  <cols>
    <col min="1" max="1" width="28.453125" customWidth="1"/>
    <col min="2" max="2" width="6.7265625" customWidth="1"/>
    <col min="3" max="3" width="24.6328125" customWidth="1"/>
    <col min="4" max="4" width="6.7265625" customWidth="1"/>
    <col min="5" max="5" width="24.6328125" customWidth="1"/>
    <col min="6" max="6" width="6.7265625" customWidth="1"/>
    <col min="7" max="7" width="22.90625" customWidth="1"/>
    <col min="8" max="8" width="6.7265625" customWidth="1"/>
  </cols>
  <sheetData>
    <row r="1" spans="1:26">
      <c r="A1" s="32" t="s">
        <v>1762</v>
      </c>
      <c r="B1" s="33" t="s">
        <v>1763</v>
      </c>
      <c r="C1" s="32" t="s">
        <v>1764</v>
      </c>
      <c r="D1" s="33" t="s">
        <v>1763</v>
      </c>
      <c r="E1" s="32" t="s">
        <v>1765</v>
      </c>
      <c r="F1" s="33" t="s">
        <v>1763</v>
      </c>
      <c r="G1" s="32" t="s">
        <v>1766</v>
      </c>
      <c r="H1" s="33" t="s">
        <v>1763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35" t="s">
        <v>29</v>
      </c>
      <c r="B2" s="8">
        <v>82</v>
      </c>
      <c r="C2" s="35" t="s">
        <v>14</v>
      </c>
      <c r="D2" s="8">
        <v>44</v>
      </c>
      <c r="E2" s="35" t="s">
        <v>378</v>
      </c>
      <c r="F2" s="8">
        <v>9</v>
      </c>
      <c r="G2" s="35" t="s">
        <v>29</v>
      </c>
      <c r="H2" s="8">
        <v>68</v>
      </c>
    </row>
    <row r="3" spans="1:26" ht="15.75" customHeight="1">
      <c r="A3" s="8" t="s">
        <v>14</v>
      </c>
      <c r="B3" s="8">
        <v>44</v>
      </c>
      <c r="C3" s="8" t="s">
        <v>57</v>
      </c>
      <c r="D3" s="8">
        <v>27</v>
      </c>
      <c r="E3" s="8" t="s">
        <v>148</v>
      </c>
      <c r="F3" s="8">
        <v>5</v>
      </c>
      <c r="G3" s="8" t="s">
        <v>112</v>
      </c>
      <c r="H3" s="8">
        <v>15</v>
      </c>
    </row>
    <row r="4" spans="1:26" ht="15.75" customHeight="1">
      <c r="A4" s="8" t="s">
        <v>57</v>
      </c>
      <c r="B4" s="8">
        <v>38</v>
      </c>
      <c r="C4" s="8" t="s">
        <v>34</v>
      </c>
      <c r="D4" s="8">
        <v>22</v>
      </c>
      <c r="E4" s="8" t="s">
        <v>57</v>
      </c>
      <c r="F4" s="8">
        <v>4</v>
      </c>
      <c r="G4" s="8" t="s">
        <v>147</v>
      </c>
      <c r="H4" s="8">
        <v>10</v>
      </c>
    </row>
    <row r="5" spans="1:26" ht="15.75" customHeight="1">
      <c r="A5" s="8" t="s">
        <v>34</v>
      </c>
      <c r="B5" s="8">
        <v>22</v>
      </c>
      <c r="C5" s="8" t="s">
        <v>47</v>
      </c>
      <c r="D5" s="8">
        <v>19</v>
      </c>
      <c r="E5" s="8" t="s">
        <v>456</v>
      </c>
      <c r="F5" s="8">
        <v>4</v>
      </c>
      <c r="G5" s="8" t="s">
        <v>57</v>
      </c>
      <c r="H5" s="8">
        <v>7</v>
      </c>
    </row>
    <row r="6" spans="1:26" ht="15.75" customHeight="1">
      <c r="A6" s="8" t="s">
        <v>47</v>
      </c>
      <c r="B6" s="8">
        <v>19</v>
      </c>
      <c r="C6" s="8" t="s">
        <v>29</v>
      </c>
      <c r="D6" s="8">
        <v>14</v>
      </c>
      <c r="E6" s="8" t="s">
        <v>20</v>
      </c>
      <c r="F6" s="8">
        <v>2</v>
      </c>
      <c r="G6" s="8" t="s">
        <v>38</v>
      </c>
      <c r="H6" s="8">
        <v>6</v>
      </c>
    </row>
    <row r="7" spans="1:26" ht="15.75" customHeight="1">
      <c r="A7" s="8" t="s">
        <v>112</v>
      </c>
      <c r="B7" s="8">
        <v>15</v>
      </c>
      <c r="C7" s="8" t="s">
        <v>78</v>
      </c>
      <c r="D7" s="8">
        <v>10</v>
      </c>
      <c r="E7" s="8" t="s">
        <v>67</v>
      </c>
      <c r="F7" s="8">
        <v>2</v>
      </c>
      <c r="G7" s="8" t="s">
        <v>342</v>
      </c>
      <c r="H7" s="8">
        <v>5</v>
      </c>
    </row>
    <row r="8" spans="1:26" ht="15.75" customHeight="1">
      <c r="A8" s="8" t="s">
        <v>38</v>
      </c>
      <c r="B8" s="8">
        <v>12</v>
      </c>
      <c r="C8" s="8" t="s">
        <v>103</v>
      </c>
      <c r="D8" s="8">
        <v>10</v>
      </c>
      <c r="E8" s="8" t="s">
        <v>85</v>
      </c>
      <c r="F8" s="8">
        <v>2</v>
      </c>
      <c r="G8" s="8" t="s">
        <v>42</v>
      </c>
      <c r="H8" s="8">
        <v>2</v>
      </c>
    </row>
    <row r="9" spans="1:26" ht="15.75" customHeight="1">
      <c r="A9" s="8" t="s">
        <v>25</v>
      </c>
      <c r="B9" s="8">
        <v>11</v>
      </c>
      <c r="C9" s="8" t="s">
        <v>25</v>
      </c>
      <c r="D9" s="8">
        <v>10</v>
      </c>
      <c r="E9" s="8" t="s">
        <v>42</v>
      </c>
      <c r="F9" s="8">
        <v>2</v>
      </c>
      <c r="G9" s="8" t="s">
        <v>356</v>
      </c>
      <c r="H9" s="8">
        <v>2</v>
      </c>
    </row>
    <row r="10" spans="1:26" ht="15.75" customHeight="1">
      <c r="A10" s="8" t="s">
        <v>42</v>
      </c>
      <c r="B10" s="8">
        <v>11</v>
      </c>
      <c r="C10" s="8" t="s">
        <v>42</v>
      </c>
      <c r="D10" s="8">
        <v>7</v>
      </c>
      <c r="E10" s="8" t="s">
        <v>38</v>
      </c>
      <c r="F10" s="8">
        <v>2</v>
      </c>
      <c r="G10" s="8" t="s">
        <v>751</v>
      </c>
      <c r="H10" s="8">
        <v>2</v>
      </c>
    </row>
    <row r="11" spans="1:26" ht="15.75" customHeight="1">
      <c r="A11" s="8" t="s">
        <v>78</v>
      </c>
      <c r="B11" s="8">
        <v>10</v>
      </c>
      <c r="C11" s="8" t="s">
        <v>76</v>
      </c>
      <c r="D11" s="8">
        <v>5</v>
      </c>
      <c r="E11" s="8" t="s">
        <v>25</v>
      </c>
      <c r="F11" s="8">
        <v>1</v>
      </c>
      <c r="G11" s="8" t="s">
        <v>757</v>
      </c>
      <c r="H11" s="8">
        <v>2</v>
      </c>
    </row>
    <row r="12" spans="1:26" ht="15.75" customHeight="1">
      <c r="A12" s="8" t="s">
        <v>103</v>
      </c>
      <c r="B12" s="8">
        <v>10</v>
      </c>
      <c r="C12" s="8" t="s">
        <v>38</v>
      </c>
      <c r="D12" s="8">
        <v>4</v>
      </c>
      <c r="E12" s="8" t="s">
        <v>62</v>
      </c>
      <c r="F12" s="8">
        <v>1</v>
      </c>
      <c r="G12" s="8" t="s">
        <v>82</v>
      </c>
      <c r="H12" s="8">
        <v>1</v>
      </c>
    </row>
    <row r="13" spans="1:26" ht="15.75" customHeight="1">
      <c r="A13" s="8" t="s">
        <v>147</v>
      </c>
      <c r="B13" s="8">
        <v>10</v>
      </c>
      <c r="C13" s="8" t="s">
        <v>337</v>
      </c>
      <c r="D13" s="8">
        <v>4</v>
      </c>
      <c r="E13" s="8" t="s">
        <v>124</v>
      </c>
      <c r="F13" s="8">
        <v>1</v>
      </c>
      <c r="G13" s="8" t="s">
        <v>87</v>
      </c>
      <c r="H13" s="8">
        <v>1</v>
      </c>
    </row>
    <row r="14" spans="1:26" ht="15.75" customHeight="1">
      <c r="A14" s="8" t="s">
        <v>378</v>
      </c>
      <c r="B14" s="8">
        <v>9</v>
      </c>
      <c r="C14" s="8" t="s">
        <v>734</v>
      </c>
      <c r="D14" s="8">
        <v>4</v>
      </c>
      <c r="E14" s="8" t="s">
        <v>144</v>
      </c>
      <c r="F14" s="8">
        <v>1</v>
      </c>
      <c r="G14" s="8" t="s">
        <v>89</v>
      </c>
      <c r="H14" s="8">
        <v>1</v>
      </c>
    </row>
    <row r="15" spans="1:26" ht="15.75" customHeight="1">
      <c r="A15" s="8" t="s">
        <v>148</v>
      </c>
      <c r="B15" s="8">
        <v>6</v>
      </c>
      <c r="C15" s="8" t="s">
        <v>340</v>
      </c>
      <c r="D15" s="8">
        <v>3</v>
      </c>
      <c r="E15" s="8" t="s">
        <v>185</v>
      </c>
      <c r="F15" s="8">
        <v>1</v>
      </c>
      <c r="G15" s="8" t="s">
        <v>20</v>
      </c>
      <c r="H15" s="8">
        <v>1</v>
      </c>
    </row>
    <row r="16" spans="1:26" ht="15.75" customHeight="1">
      <c r="A16" s="8" t="s">
        <v>20</v>
      </c>
      <c r="B16" s="8">
        <v>5</v>
      </c>
      <c r="C16" s="8" t="s">
        <v>20</v>
      </c>
      <c r="D16" s="8">
        <v>2</v>
      </c>
      <c r="E16" s="8" t="s">
        <v>230</v>
      </c>
      <c r="F16" s="8">
        <v>1</v>
      </c>
      <c r="G16" s="8" t="s">
        <v>175</v>
      </c>
      <c r="H16" s="8">
        <v>1</v>
      </c>
    </row>
    <row r="17" spans="1:8" ht="15.75" customHeight="1">
      <c r="A17" s="8" t="s">
        <v>76</v>
      </c>
      <c r="B17" s="8">
        <v>5</v>
      </c>
      <c r="C17" s="8" t="s">
        <v>467</v>
      </c>
      <c r="D17" s="8">
        <v>2</v>
      </c>
      <c r="E17" s="8" t="s">
        <v>82</v>
      </c>
      <c r="F17" s="8">
        <v>1</v>
      </c>
      <c r="G17" s="8" t="s">
        <v>216</v>
      </c>
      <c r="H17" s="8">
        <v>1</v>
      </c>
    </row>
    <row r="18" spans="1:8" ht="15.75" customHeight="1">
      <c r="A18" s="8" t="s">
        <v>342</v>
      </c>
      <c r="B18" s="8">
        <v>5</v>
      </c>
      <c r="C18" s="8" t="s">
        <v>201</v>
      </c>
      <c r="D18" s="8">
        <v>1</v>
      </c>
      <c r="E18" s="8" t="s">
        <v>278</v>
      </c>
      <c r="F18" s="8">
        <v>1</v>
      </c>
      <c r="G18" s="8" t="s">
        <v>391</v>
      </c>
      <c r="H18" s="8">
        <v>1</v>
      </c>
    </row>
    <row r="19" spans="1:8" ht="15.75" customHeight="1">
      <c r="A19" s="8" t="s">
        <v>456</v>
      </c>
      <c r="B19" s="8">
        <v>5</v>
      </c>
      <c r="C19" s="8" t="s">
        <v>205</v>
      </c>
      <c r="D19" s="8">
        <v>1</v>
      </c>
      <c r="E19" s="8" t="s">
        <v>344</v>
      </c>
      <c r="F19" s="8">
        <v>1</v>
      </c>
      <c r="G19" s="8" t="s">
        <v>434</v>
      </c>
      <c r="H19" s="8">
        <v>1</v>
      </c>
    </row>
    <row r="20" spans="1:8" ht="15.75" customHeight="1">
      <c r="A20" s="8" t="s">
        <v>337</v>
      </c>
      <c r="B20" s="8">
        <v>4</v>
      </c>
      <c r="C20" s="8" t="s">
        <v>218</v>
      </c>
      <c r="D20" s="8">
        <v>1</v>
      </c>
      <c r="E20" s="8" t="s">
        <v>346</v>
      </c>
      <c r="F20" s="8">
        <v>1</v>
      </c>
      <c r="G20" s="8" t="s">
        <v>488</v>
      </c>
      <c r="H20" s="8">
        <v>1</v>
      </c>
    </row>
    <row r="21" spans="1:8" ht="15.75" customHeight="1">
      <c r="A21" s="8" t="s">
        <v>734</v>
      </c>
      <c r="B21" s="8">
        <v>4</v>
      </c>
      <c r="C21" s="8" t="s">
        <v>228</v>
      </c>
      <c r="D21" s="8">
        <v>1</v>
      </c>
      <c r="E21" s="8" t="s">
        <v>451</v>
      </c>
      <c r="F21" s="8">
        <v>1</v>
      </c>
      <c r="G21" s="8" t="s">
        <v>476</v>
      </c>
      <c r="H21" s="8">
        <v>1</v>
      </c>
    </row>
    <row r="22" spans="1:8" ht="15.75" customHeight="1">
      <c r="A22" s="8" t="s">
        <v>82</v>
      </c>
      <c r="B22" s="8">
        <v>3</v>
      </c>
      <c r="C22" s="8" t="s">
        <v>245</v>
      </c>
      <c r="D22" s="8">
        <v>1</v>
      </c>
      <c r="E22" s="8" t="s">
        <v>493</v>
      </c>
      <c r="F22" s="8">
        <v>1</v>
      </c>
      <c r="G22" s="8" t="s">
        <v>767</v>
      </c>
      <c r="H22" s="8">
        <v>1</v>
      </c>
    </row>
    <row r="23" spans="1:8" ht="15.75" customHeight="1">
      <c r="A23" s="8" t="s">
        <v>340</v>
      </c>
      <c r="B23" s="8">
        <v>3</v>
      </c>
      <c r="C23" s="8" t="s">
        <v>271</v>
      </c>
      <c r="D23" s="8">
        <v>1</v>
      </c>
      <c r="E23" s="8" t="s">
        <v>514</v>
      </c>
      <c r="F23" s="8">
        <v>1</v>
      </c>
      <c r="G23" s="8" t="s">
        <v>772</v>
      </c>
      <c r="H23" s="8">
        <v>1</v>
      </c>
    </row>
    <row r="24" spans="1:8" ht="15.75" customHeight="1">
      <c r="A24" s="8" t="s">
        <v>67</v>
      </c>
      <c r="B24" s="8">
        <v>2</v>
      </c>
      <c r="C24" s="8" t="s">
        <v>360</v>
      </c>
      <c r="D24" s="8">
        <v>1</v>
      </c>
      <c r="E24" s="8" t="s">
        <v>571</v>
      </c>
      <c r="F24" s="8">
        <v>1</v>
      </c>
      <c r="G24" s="8" t="s">
        <v>795</v>
      </c>
      <c r="H24" s="8">
        <v>1</v>
      </c>
    </row>
    <row r="25" spans="1:8" ht="15.75" customHeight="1">
      <c r="A25" s="8" t="s">
        <v>85</v>
      </c>
      <c r="B25" s="8">
        <v>2</v>
      </c>
      <c r="C25" s="8" t="s">
        <v>374</v>
      </c>
      <c r="D25" s="8">
        <v>1</v>
      </c>
      <c r="E25" s="8" t="s">
        <v>626</v>
      </c>
      <c r="F25" s="8">
        <v>1</v>
      </c>
      <c r="G25" s="8" t="s">
        <v>810</v>
      </c>
      <c r="H25" s="8">
        <v>1</v>
      </c>
    </row>
    <row r="26" spans="1:8" ht="15.75" customHeight="1">
      <c r="A26" s="8" t="s">
        <v>356</v>
      </c>
      <c r="B26" s="8">
        <v>2</v>
      </c>
      <c r="C26" s="8" t="s">
        <v>383</v>
      </c>
      <c r="D26" s="8">
        <v>1</v>
      </c>
      <c r="E26" s="8" t="s">
        <v>629</v>
      </c>
      <c r="F26" s="8">
        <v>1</v>
      </c>
      <c r="G26" s="8" t="s">
        <v>815</v>
      </c>
      <c r="H26" s="8">
        <v>1</v>
      </c>
    </row>
    <row r="27" spans="1:8" ht="15.75" customHeight="1">
      <c r="A27" s="8" t="s">
        <v>467</v>
      </c>
      <c r="B27" s="8">
        <v>2</v>
      </c>
      <c r="C27" s="8" t="s">
        <v>396</v>
      </c>
      <c r="D27" s="8">
        <v>1</v>
      </c>
      <c r="E27" s="8" t="s">
        <v>645</v>
      </c>
      <c r="F27" s="8">
        <v>1</v>
      </c>
      <c r="G27" s="8"/>
      <c r="H27" s="8">
        <v>0</v>
      </c>
    </row>
    <row r="28" spans="1:8" ht="15.75" customHeight="1">
      <c r="A28" s="8" t="s">
        <v>476</v>
      </c>
      <c r="B28" s="8">
        <v>2</v>
      </c>
      <c r="C28" s="8" t="s">
        <v>428</v>
      </c>
      <c r="D28" s="8">
        <v>1</v>
      </c>
      <c r="E28" s="8" t="s">
        <v>651</v>
      </c>
      <c r="F28" s="8">
        <v>1</v>
      </c>
      <c r="G28" s="8"/>
      <c r="H28" s="8"/>
    </row>
    <row r="29" spans="1:8" ht="15.75" customHeight="1">
      <c r="A29" s="8" t="s">
        <v>751</v>
      </c>
      <c r="B29" s="8">
        <v>2</v>
      </c>
      <c r="C29" s="8" t="s">
        <v>438</v>
      </c>
      <c r="D29" s="8">
        <v>1</v>
      </c>
      <c r="E29" s="8" t="s">
        <v>661</v>
      </c>
      <c r="F29" s="8">
        <v>1</v>
      </c>
      <c r="G29" s="8"/>
      <c r="H29" s="8"/>
    </row>
    <row r="30" spans="1:8" ht="15.75" customHeight="1">
      <c r="A30" s="8" t="s">
        <v>757</v>
      </c>
      <c r="B30" s="8">
        <v>2</v>
      </c>
      <c r="C30" s="8" t="s">
        <v>473</v>
      </c>
      <c r="D30" s="8">
        <v>1</v>
      </c>
      <c r="E30" s="8" t="s">
        <v>680</v>
      </c>
      <c r="F30" s="8">
        <v>1</v>
      </c>
      <c r="G30" s="8"/>
      <c r="H30" s="8"/>
    </row>
    <row r="31" spans="1:8" ht="15.75" customHeight="1">
      <c r="A31" s="8" t="s">
        <v>62</v>
      </c>
      <c r="B31" s="8">
        <v>1</v>
      </c>
      <c r="C31" s="8" t="s">
        <v>476</v>
      </c>
      <c r="D31" s="8">
        <v>1</v>
      </c>
      <c r="E31" s="8" t="s">
        <v>712</v>
      </c>
      <c r="F31" s="8">
        <v>1</v>
      </c>
      <c r="G31" s="8"/>
      <c r="H31" s="8"/>
    </row>
    <row r="32" spans="1:8" ht="15.75" customHeight="1">
      <c r="A32" s="8" t="s">
        <v>87</v>
      </c>
      <c r="B32" s="8">
        <v>1</v>
      </c>
      <c r="C32" s="8" t="s">
        <v>482</v>
      </c>
      <c r="D32" s="8">
        <v>1</v>
      </c>
      <c r="E32" s="8" t="s">
        <v>759</v>
      </c>
      <c r="F32" s="8">
        <v>1</v>
      </c>
      <c r="G32" s="8"/>
      <c r="H32" s="8"/>
    </row>
    <row r="33" spans="1:8" ht="15.75" customHeight="1">
      <c r="A33" s="8" t="s">
        <v>89</v>
      </c>
      <c r="B33" s="8">
        <v>1</v>
      </c>
      <c r="C33" s="8" t="s">
        <v>82</v>
      </c>
      <c r="D33" s="8">
        <v>1</v>
      </c>
      <c r="E33" s="8" t="s">
        <v>859</v>
      </c>
      <c r="F33" s="8">
        <v>1</v>
      </c>
      <c r="G33" s="8"/>
      <c r="H33" s="8"/>
    </row>
    <row r="34" spans="1:8" ht="12.5">
      <c r="A34" s="8" t="s">
        <v>124</v>
      </c>
      <c r="B34" s="8">
        <v>1</v>
      </c>
      <c r="C34" s="8" t="s">
        <v>530</v>
      </c>
      <c r="D34" s="8">
        <v>1</v>
      </c>
      <c r="E34" s="8"/>
      <c r="F34" s="8"/>
      <c r="G34" s="8"/>
      <c r="H34" s="8"/>
    </row>
    <row r="35" spans="1:8" ht="12.5">
      <c r="A35" s="8" t="s">
        <v>144</v>
      </c>
      <c r="B35" s="8">
        <v>1</v>
      </c>
      <c r="C35" s="8" t="s">
        <v>552</v>
      </c>
      <c r="D35" s="8">
        <v>1</v>
      </c>
      <c r="E35" s="8"/>
      <c r="F35" s="8"/>
      <c r="G35" s="8"/>
      <c r="H35" s="8"/>
    </row>
    <row r="36" spans="1:8" ht="12.5">
      <c r="A36" s="8" t="s">
        <v>175</v>
      </c>
      <c r="B36" s="8">
        <v>1</v>
      </c>
      <c r="C36" s="8" t="s">
        <v>566</v>
      </c>
      <c r="D36" s="8">
        <v>1</v>
      </c>
      <c r="E36" s="8"/>
      <c r="F36" s="8"/>
      <c r="G36" s="8"/>
      <c r="H36" s="8"/>
    </row>
    <row r="37" spans="1:8" ht="12.5">
      <c r="A37" s="8" t="s">
        <v>185</v>
      </c>
      <c r="B37" s="8">
        <v>1</v>
      </c>
      <c r="C37" s="8" t="s">
        <v>579</v>
      </c>
      <c r="D37" s="8">
        <v>1</v>
      </c>
      <c r="E37" s="8"/>
      <c r="F37" s="8"/>
      <c r="G37" s="8"/>
      <c r="H37" s="8"/>
    </row>
    <row r="38" spans="1:8" ht="12.5">
      <c r="A38" s="8" t="s">
        <v>201</v>
      </c>
      <c r="B38" s="8">
        <v>1</v>
      </c>
      <c r="C38" s="8" t="s">
        <v>649</v>
      </c>
      <c r="D38" s="8">
        <v>1</v>
      </c>
      <c r="E38" s="8"/>
      <c r="F38" s="8"/>
      <c r="G38" s="8"/>
      <c r="H38" s="8"/>
    </row>
    <row r="39" spans="1:8" ht="12.5">
      <c r="A39" s="8" t="s">
        <v>205</v>
      </c>
      <c r="B39" s="8">
        <v>1</v>
      </c>
      <c r="C39" s="8" t="s">
        <v>708</v>
      </c>
      <c r="D39" s="8">
        <v>1</v>
      </c>
      <c r="E39" s="8"/>
      <c r="F39" s="8"/>
      <c r="G39" s="8"/>
      <c r="H39" s="8"/>
    </row>
    <row r="40" spans="1:8" ht="12.5">
      <c r="A40" s="8" t="s">
        <v>216</v>
      </c>
      <c r="B40" s="8">
        <v>1</v>
      </c>
      <c r="C40" s="8" t="s">
        <v>456</v>
      </c>
      <c r="D40" s="8">
        <v>1</v>
      </c>
      <c r="E40" s="8"/>
      <c r="F40" s="8"/>
      <c r="G40" s="8"/>
      <c r="H40" s="8"/>
    </row>
    <row r="41" spans="1:8" ht="12.5">
      <c r="A41" s="8" t="s">
        <v>218</v>
      </c>
      <c r="B41" s="8">
        <v>1</v>
      </c>
      <c r="C41" s="8" t="s">
        <v>148</v>
      </c>
      <c r="D41" s="8">
        <v>1</v>
      </c>
      <c r="E41" s="8"/>
      <c r="F41" s="8"/>
      <c r="G41" s="8"/>
      <c r="H41" s="8"/>
    </row>
    <row r="42" spans="1:8" ht="12.5">
      <c r="A42" s="8" t="s">
        <v>228</v>
      </c>
      <c r="B42" s="8">
        <v>1</v>
      </c>
      <c r="C42" s="8" t="s">
        <v>743</v>
      </c>
      <c r="D42" s="8">
        <v>1</v>
      </c>
      <c r="E42" s="8"/>
      <c r="F42" s="8"/>
      <c r="G42" s="8"/>
      <c r="H42" s="8"/>
    </row>
    <row r="43" spans="1:8" ht="12.5">
      <c r="A43" s="8" t="s">
        <v>230</v>
      </c>
      <c r="B43" s="8">
        <v>1</v>
      </c>
      <c r="C43" s="8" t="s">
        <v>800</v>
      </c>
      <c r="D43" s="8">
        <v>1</v>
      </c>
      <c r="E43" s="8"/>
      <c r="F43" s="8"/>
      <c r="G43" s="8"/>
      <c r="H43" s="8"/>
    </row>
    <row r="44" spans="1:8" ht="12.5">
      <c r="A44" s="8" t="s">
        <v>245</v>
      </c>
      <c r="B44" s="8">
        <v>1</v>
      </c>
      <c r="C44" s="8" t="s">
        <v>802</v>
      </c>
      <c r="D44" s="8">
        <v>1</v>
      </c>
      <c r="E44" s="8"/>
      <c r="F44" s="8"/>
      <c r="G44" s="8"/>
      <c r="H44" s="8"/>
    </row>
    <row r="45" spans="1:8" ht="12.5">
      <c r="A45" s="8" t="s">
        <v>271</v>
      </c>
      <c r="B45" s="8">
        <v>1</v>
      </c>
      <c r="C45" s="8" t="s">
        <v>808</v>
      </c>
      <c r="D45" s="8">
        <v>1</v>
      </c>
      <c r="E45" s="8"/>
      <c r="F45" s="8"/>
      <c r="G45" s="8"/>
      <c r="H45" s="8"/>
    </row>
    <row r="46" spans="1:8" ht="12.5">
      <c r="A46" s="8" t="s">
        <v>278</v>
      </c>
      <c r="B46" s="8">
        <v>1</v>
      </c>
      <c r="C46" s="8" t="s">
        <v>833</v>
      </c>
      <c r="D46" s="8">
        <v>1</v>
      </c>
      <c r="E46" s="8"/>
      <c r="F46" s="8"/>
      <c r="G46" s="8"/>
      <c r="H46" s="8"/>
    </row>
    <row r="47" spans="1:8" ht="12.5">
      <c r="A47" s="8" t="s">
        <v>344</v>
      </c>
      <c r="B47" s="8">
        <v>1</v>
      </c>
      <c r="C47" s="8" t="s">
        <v>841</v>
      </c>
      <c r="D47" s="8">
        <v>1</v>
      </c>
      <c r="E47" s="8"/>
      <c r="F47" s="8"/>
      <c r="G47" s="8"/>
      <c r="H47" s="8"/>
    </row>
    <row r="48" spans="1:8" ht="12.5">
      <c r="A48" s="8" t="s">
        <v>346</v>
      </c>
      <c r="B48" s="8">
        <v>1</v>
      </c>
      <c r="C48" s="8" t="s">
        <v>850</v>
      </c>
      <c r="D48" s="8">
        <v>1</v>
      </c>
      <c r="E48" s="8"/>
      <c r="F48" s="8"/>
      <c r="G48" s="8"/>
      <c r="H48" s="8"/>
    </row>
    <row r="49" spans="1:8" ht="12.5">
      <c r="A49" s="8" t="s">
        <v>360</v>
      </c>
      <c r="B49" s="8">
        <v>1</v>
      </c>
      <c r="C49" s="8" t="s">
        <v>855</v>
      </c>
      <c r="D49" s="8">
        <v>1</v>
      </c>
      <c r="E49" s="8"/>
      <c r="F49" s="8"/>
      <c r="G49" s="8"/>
      <c r="H49" s="8"/>
    </row>
    <row r="50" spans="1:8" ht="12.5">
      <c r="A50" s="8" t="s">
        <v>374</v>
      </c>
      <c r="B50" s="8">
        <v>1</v>
      </c>
      <c r="C50" s="8"/>
      <c r="D50" s="8">
        <v>0</v>
      </c>
      <c r="E50" s="8"/>
      <c r="F50" s="8"/>
      <c r="G50" s="8"/>
      <c r="H50" s="8"/>
    </row>
    <row r="51" spans="1:8" ht="12.5">
      <c r="A51" s="8" t="s">
        <v>383</v>
      </c>
      <c r="B51" s="8">
        <v>1</v>
      </c>
      <c r="C51" s="8"/>
      <c r="D51" s="8"/>
      <c r="E51" s="8"/>
      <c r="F51" s="8"/>
      <c r="G51" s="8"/>
      <c r="H51" s="8"/>
    </row>
    <row r="52" spans="1:8" ht="12.5">
      <c r="A52" s="8" t="s">
        <v>391</v>
      </c>
      <c r="B52" s="8">
        <v>1</v>
      </c>
      <c r="C52" s="8"/>
      <c r="D52" s="8"/>
      <c r="E52" s="8"/>
      <c r="F52" s="8"/>
      <c r="G52" s="8"/>
      <c r="H52" s="8"/>
    </row>
    <row r="53" spans="1:8" ht="12.5">
      <c r="A53" s="8" t="s">
        <v>396</v>
      </c>
      <c r="B53" s="8">
        <v>1</v>
      </c>
      <c r="C53" s="8"/>
      <c r="D53" s="8"/>
      <c r="E53" s="8"/>
      <c r="F53" s="8"/>
      <c r="G53" s="8"/>
      <c r="H53" s="8"/>
    </row>
    <row r="54" spans="1:8" ht="12.5">
      <c r="A54" s="8" t="s">
        <v>428</v>
      </c>
      <c r="B54" s="8">
        <v>1</v>
      </c>
      <c r="C54" s="8"/>
      <c r="D54" s="8"/>
      <c r="E54" s="8"/>
      <c r="F54" s="8"/>
      <c r="G54" s="8"/>
      <c r="H54" s="8"/>
    </row>
    <row r="55" spans="1:8" ht="12.5">
      <c r="A55" s="8" t="s">
        <v>434</v>
      </c>
      <c r="B55" s="8">
        <v>1</v>
      </c>
      <c r="C55" s="8"/>
      <c r="D55" s="8"/>
      <c r="E55" s="8"/>
      <c r="F55" s="8"/>
      <c r="G55" s="8"/>
      <c r="H55" s="8"/>
    </row>
    <row r="56" spans="1:8" ht="12.5">
      <c r="A56" s="8" t="s">
        <v>438</v>
      </c>
      <c r="B56" s="8">
        <v>1</v>
      </c>
      <c r="C56" s="8"/>
      <c r="D56" s="8"/>
      <c r="E56" s="8"/>
      <c r="F56" s="8"/>
      <c r="G56" s="8"/>
      <c r="H56" s="8"/>
    </row>
    <row r="57" spans="1:8" ht="12.5">
      <c r="A57" s="8" t="s">
        <v>451</v>
      </c>
      <c r="B57" s="8">
        <v>1</v>
      </c>
      <c r="C57" s="8"/>
      <c r="D57" s="8"/>
      <c r="E57" s="8"/>
      <c r="F57" s="8"/>
      <c r="G57" s="8"/>
      <c r="H57" s="8"/>
    </row>
    <row r="58" spans="1:8" ht="12.5">
      <c r="A58" s="8" t="s">
        <v>473</v>
      </c>
      <c r="B58" s="8">
        <v>1</v>
      </c>
      <c r="C58" s="8"/>
      <c r="D58" s="8"/>
      <c r="E58" s="8"/>
      <c r="F58" s="8"/>
      <c r="G58" s="8"/>
      <c r="H58" s="8"/>
    </row>
    <row r="59" spans="1:8" ht="12.5">
      <c r="A59" s="8" t="s">
        <v>482</v>
      </c>
      <c r="B59" s="8">
        <v>1</v>
      </c>
      <c r="C59" s="8"/>
      <c r="D59" s="8"/>
      <c r="E59" s="8"/>
      <c r="F59" s="8"/>
      <c r="G59" s="8"/>
      <c r="H59" s="8"/>
    </row>
    <row r="60" spans="1:8" ht="12.5">
      <c r="A60" s="8" t="s">
        <v>488</v>
      </c>
      <c r="B60" s="8">
        <v>1</v>
      </c>
      <c r="C60" s="8"/>
      <c r="D60" s="8"/>
      <c r="E60" s="8"/>
      <c r="F60" s="8"/>
      <c r="G60" s="8"/>
      <c r="H60" s="8"/>
    </row>
    <row r="61" spans="1:8" ht="12.5">
      <c r="A61" s="8" t="s">
        <v>493</v>
      </c>
      <c r="B61" s="8">
        <v>1</v>
      </c>
      <c r="C61" s="8"/>
      <c r="D61" s="8"/>
      <c r="E61" s="8"/>
      <c r="F61" s="8"/>
      <c r="G61" s="8"/>
      <c r="H61" s="8"/>
    </row>
    <row r="62" spans="1:8" ht="12.5">
      <c r="A62" s="8" t="s">
        <v>514</v>
      </c>
      <c r="B62" s="8">
        <v>1</v>
      </c>
      <c r="C62" s="8"/>
      <c r="D62" s="8"/>
      <c r="E62" s="8"/>
      <c r="F62" s="8"/>
      <c r="G62" s="8"/>
      <c r="H62" s="8"/>
    </row>
    <row r="63" spans="1:8" ht="12.5">
      <c r="A63" s="8" t="s">
        <v>530</v>
      </c>
      <c r="B63" s="8">
        <v>1</v>
      </c>
      <c r="C63" s="8"/>
      <c r="D63" s="8"/>
      <c r="E63" s="8"/>
      <c r="F63" s="8"/>
      <c r="G63" s="8"/>
      <c r="H63" s="8"/>
    </row>
    <row r="64" spans="1:8" ht="12.5">
      <c r="A64" s="8" t="s">
        <v>552</v>
      </c>
      <c r="B64" s="8">
        <v>1</v>
      </c>
      <c r="C64" s="8"/>
      <c r="D64" s="8"/>
      <c r="E64" s="8"/>
      <c r="F64" s="8"/>
      <c r="G64" s="8"/>
      <c r="H64" s="8"/>
    </row>
    <row r="65" spans="1:8" ht="12.5">
      <c r="A65" s="8" t="s">
        <v>566</v>
      </c>
      <c r="B65" s="8">
        <v>1</v>
      </c>
      <c r="C65" s="8"/>
      <c r="D65" s="8"/>
      <c r="E65" s="8"/>
      <c r="F65" s="8"/>
      <c r="G65" s="8"/>
      <c r="H65" s="8"/>
    </row>
    <row r="66" spans="1:8" ht="12.5">
      <c r="A66" s="8" t="s">
        <v>571</v>
      </c>
      <c r="B66" s="8">
        <v>1</v>
      </c>
      <c r="C66" s="8"/>
      <c r="D66" s="8"/>
      <c r="E66" s="8"/>
      <c r="F66" s="8"/>
      <c r="G66" s="8"/>
      <c r="H66" s="8"/>
    </row>
    <row r="67" spans="1:8" ht="12.5">
      <c r="A67" s="8" t="s">
        <v>579</v>
      </c>
      <c r="B67" s="8">
        <v>1</v>
      </c>
      <c r="C67" s="8"/>
      <c r="D67" s="8"/>
      <c r="E67" s="8"/>
      <c r="F67" s="8"/>
      <c r="G67" s="8"/>
      <c r="H67" s="8"/>
    </row>
    <row r="68" spans="1:8" ht="12.5">
      <c r="A68" s="8" t="s">
        <v>626</v>
      </c>
      <c r="B68" s="8">
        <v>1</v>
      </c>
      <c r="C68" s="8"/>
      <c r="D68" s="8"/>
      <c r="E68" s="8"/>
      <c r="F68" s="8"/>
      <c r="G68" s="8"/>
      <c r="H68" s="8"/>
    </row>
    <row r="69" spans="1:8" ht="12.5">
      <c r="A69" s="8" t="s">
        <v>629</v>
      </c>
      <c r="B69" s="8">
        <v>1</v>
      </c>
      <c r="C69" s="8"/>
      <c r="D69" s="8"/>
      <c r="E69" s="8"/>
      <c r="F69" s="8"/>
      <c r="G69" s="8"/>
      <c r="H69" s="8"/>
    </row>
    <row r="70" spans="1:8" ht="12.5">
      <c r="A70" s="8" t="s">
        <v>645</v>
      </c>
      <c r="B70" s="8">
        <v>1</v>
      </c>
      <c r="C70" s="8"/>
      <c r="D70" s="8"/>
      <c r="E70" s="8"/>
      <c r="F70" s="8"/>
      <c r="G70" s="8"/>
      <c r="H70" s="8"/>
    </row>
    <row r="71" spans="1:8" ht="12.5">
      <c r="A71" s="8" t="s">
        <v>649</v>
      </c>
      <c r="B71" s="8">
        <v>1</v>
      </c>
      <c r="C71" s="8"/>
      <c r="D71" s="8"/>
      <c r="E71" s="8"/>
      <c r="F71" s="8"/>
      <c r="G71" s="8"/>
      <c r="H71" s="8"/>
    </row>
    <row r="72" spans="1:8" ht="12.5">
      <c r="A72" s="8" t="s">
        <v>651</v>
      </c>
      <c r="B72" s="8">
        <v>1</v>
      </c>
      <c r="C72" s="8"/>
      <c r="D72" s="8"/>
      <c r="E72" s="8"/>
      <c r="F72" s="8"/>
      <c r="G72" s="8"/>
      <c r="H72" s="8"/>
    </row>
    <row r="73" spans="1:8" ht="12.5">
      <c r="A73" s="8" t="s">
        <v>661</v>
      </c>
      <c r="B73" s="8">
        <v>1</v>
      </c>
      <c r="C73" s="8"/>
      <c r="D73" s="8"/>
      <c r="E73" s="8"/>
      <c r="F73" s="8"/>
      <c r="G73" s="8"/>
      <c r="H73" s="8"/>
    </row>
    <row r="74" spans="1:8" ht="12.5">
      <c r="A74" s="8" t="s">
        <v>680</v>
      </c>
      <c r="B74" s="8">
        <v>1</v>
      </c>
      <c r="C74" s="8"/>
      <c r="D74" s="8"/>
      <c r="E74" s="8"/>
      <c r="F74" s="8"/>
      <c r="G74" s="8"/>
      <c r="H74" s="8"/>
    </row>
    <row r="75" spans="1:8" ht="12.5">
      <c r="A75" s="8" t="s">
        <v>708</v>
      </c>
      <c r="B75" s="8">
        <v>1</v>
      </c>
      <c r="C75" s="8"/>
      <c r="D75" s="8"/>
      <c r="E75" s="8"/>
      <c r="F75" s="8"/>
      <c r="G75" s="8"/>
      <c r="H75" s="8"/>
    </row>
    <row r="76" spans="1:8" ht="12.5">
      <c r="A76" s="8" t="s">
        <v>712</v>
      </c>
      <c r="B76" s="8">
        <v>1</v>
      </c>
      <c r="C76" s="8"/>
      <c r="D76" s="8"/>
      <c r="E76" s="8"/>
      <c r="F76" s="8"/>
      <c r="G76" s="8"/>
      <c r="H76" s="8"/>
    </row>
    <row r="77" spans="1:8" ht="12.5">
      <c r="A77" s="8" t="s">
        <v>743</v>
      </c>
      <c r="B77" s="8">
        <v>1</v>
      </c>
      <c r="C77" s="8"/>
      <c r="D77" s="8"/>
      <c r="E77" s="8"/>
      <c r="F77" s="8"/>
      <c r="G77" s="8"/>
      <c r="H77" s="8"/>
    </row>
    <row r="78" spans="1:8" ht="12.5">
      <c r="A78" s="8" t="s">
        <v>759</v>
      </c>
      <c r="B78" s="8">
        <v>1</v>
      </c>
      <c r="C78" s="8"/>
      <c r="D78" s="8"/>
      <c r="E78" s="8"/>
      <c r="F78" s="8"/>
      <c r="G78" s="8"/>
      <c r="H78" s="8"/>
    </row>
    <row r="79" spans="1:8" ht="12.5">
      <c r="A79" s="8" t="s">
        <v>767</v>
      </c>
      <c r="B79" s="8">
        <v>1</v>
      </c>
      <c r="C79" s="8"/>
      <c r="D79" s="8"/>
      <c r="E79" s="8"/>
      <c r="F79" s="8"/>
      <c r="G79" s="8"/>
      <c r="H79" s="8"/>
    </row>
    <row r="80" spans="1:8" ht="12.5">
      <c r="A80" s="8" t="s">
        <v>772</v>
      </c>
      <c r="B80" s="8">
        <v>1</v>
      </c>
      <c r="C80" s="8"/>
      <c r="D80" s="8"/>
      <c r="E80" s="8"/>
      <c r="F80" s="8"/>
      <c r="G80" s="8"/>
      <c r="H80" s="8"/>
    </row>
    <row r="81" spans="1:8" ht="12.5">
      <c r="A81" s="8" t="s">
        <v>795</v>
      </c>
      <c r="B81" s="8">
        <v>1</v>
      </c>
      <c r="C81" s="8"/>
      <c r="D81" s="8"/>
      <c r="E81" s="8"/>
      <c r="F81" s="8"/>
      <c r="G81" s="8"/>
      <c r="H81" s="8"/>
    </row>
    <row r="82" spans="1:8" ht="12.5">
      <c r="A82" s="8" t="s">
        <v>800</v>
      </c>
      <c r="B82" s="8">
        <v>1</v>
      </c>
      <c r="C82" s="8"/>
      <c r="D82" s="8"/>
      <c r="E82" s="8"/>
      <c r="F82" s="8"/>
      <c r="G82" s="8"/>
      <c r="H82" s="8"/>
    </row>
    <row r="83" spans="1:8" ht="12.5">
      <c r="A83" s="8" t="s">
        <v>802</v>
      </c>
      <c r="B83" s="8">
        <v>1</v>
      </c>
      <c r="C83" s="8"/>
      <c r="D83" s="8"/>
      <c r="E83" s="8"/>
      <c r="F83" s="8"/>
      <c r="G83" s="8"/>
      <c r="H83" s="8"/>
    </row>
    <row r="84" spans="1:8" ht="12.5">
      <c r="A84" s="8" t="s">
        <v>808</v>
      </c>
      <c r="B84" s="8">
        <v>1</v>
      </c>
      <c r="C84" s="8"/>
      <c r="D84" s="8"/>
      <c r="E84" s="8"/>
      <c r="F84" s="8"/>
      <c r="G84" s="8"/>
      <c r="H84" s="8"/>
    </row>
    <row r="85" spans="1:8" ht="12.5">
      <c r="A85" s="8" t="s">
        <v>810</v>
      </c>
      <c r="B85" s="8">
        <v>1</v>
      </c>
      <c r="C85" s="8"/>
      <c r="D85" s="8"/>
      <c r="E85" s="8"/>
      <c r="F85" s="8"/>
      <c r="G85" s="8"/>
      <c r="H85" s="8"/>
    </row>
    <row r="86" spans="1:8" ht="12.5">
      <c r="A86" s="8" t="s">
        <v>815</v>
      </c>
      <c r="B86" s="8">
        <v>1</v>
      </c>
      <c r="C86" s="8"/>
      <c r="D86" s="8"/>
      <c r="E86" s="8"/>
      <c r="F86" s="8"/>
      <c r="G86" s="8"/>
      <c r="H86" s="8"/>
    </row>
    <row r="87" spans="1:8" ht="12.5">
      <c r="A87" s="8" t="s">
        <v>833</v>
      </c>
      <c r="B87" s="8">
        <v>1</v>
      </c>
      <c r="C87" s="8"/>
      <c r="D87" s="8"/>
      <c r="E87" s="8"/>
      <c r="F87" s="8"/>
      <c r="G87" s="8"/>
      <c r="H87" s="8"/>
    </row>
    <row r="88" spans="1:8" ht="12.5">
      <c r="A88" s="8" t="s">
        <v>841</v>
      </c>
      <c r="B88" s="8">
        <v>1</v>
      </c>
      <c r="C88" s="8"/>
      <c r="D88" s="8"/>
      <c r="E88" s="8"/>
      <c r="F88" s="8"/>
      <c r="G88" s="8"/>
      <c r="H88" s="8"/>
    </row>
    <row r="89" spans="1:8" ht="12.5">
      <c r="A89" s="8" t="s">
        <v>850</v>
      </c>
      <c r="B89" s="8">
        <v>1</v>
      </c>
      <c r="C89" s="8"/>
      <c r="D89" s="8"/>
      <c r="E89" s="8"/>
      <c r="F89" s="8"/>
      <c r="G89" s="8"/>
      <c r="H89" s="8"/>
    </row>
    <row r="90" spans="1:8" ht="12.5">
      <c r="A90" s="8" t="s">
        <v>855</v>
      </c>
      <c r="B90" s="8">
        <v>1</v>
      </c>
      <c r="C90" s="8"/>
      <c r="D90" s="8"/>
      <c r="E90" s="8"/>
      <c r="F90" s="8"/>
      <c r="G90" s="8"/>
      <c r="H90" s="8"/>
    </row>
    <row r="91" spans="1:8" ht="12.5">
      <c r="A91" s="8" t="s">
        <v>859</v>
      </c>
      <c r="B91" s="8">
        <v>1</v>
      </c>
      <c r="C91" s="8"/>
      <c r="D91" s="8"/>
      <c r="E91" s="8"/>
      <c r="F91" s="8"/>
      <c r="G91" s="8"/>
      <c r="H91" s="8"/>
    </row>
    <row r="92" spans="1:8" ht="12.5">
      <c r="A92" s="8"/>
      <c r="B92" s="8">
        <v>0</v>
      </c>
      <c r="C92" s="8"/>
      <c r="D92" s="8"/>
      <c r="E92" s="8"/>
      <c r="F92" s="8"/>
      <c r="G92" s="8"/>
      <c r="H92" s="8"/>
    </row>
    <row r="93" spans="1:8" ht="12.5">
      <c r="A93" s="8"/>
      <c r="B93" s="8">
        <v>0</v>
      </c>
      <c r="C93" s="8"/>
      <c r="D93" s="8"/>
      <c r="E93" s="8"/>
      <c r="F93" s="8"/>
      <c r="G93" s="8"/>
      <c r="H93" s="8"/>
    </row>
    <row r="94" spans="1:8" ht="12.5">
      <c r="A94" s="8"/>
      <c r="B94" s="8">
        <v>0</v>
      </c>
      <c r="C94" s="8"/>
      <c r="D94" s="8"/>
      <c r="E94" s="8"/>
      <c r="F94" s="8"/>
      <c r="G94" s="8"/>
      <c r="H94" s="8"/>
    </row>
    <row r="95" spans="1:8" ht="12.5">
      <c r="A95" s="8"/>
      <c r="B95" s="8">
        <v>0</v>
      </c>
      <c r="C95" s="8"/>
      <c r="D95" s="8"/>
      <c r="E95" s="8"/>
      <c r="F95" s="8"/>
      <c r="G95" s="8"/>
      <c r="H95" s="8"/>
    </row>
    <row r="96" spans="1:8" ht="12.5">
      <c r="A96" s="8"/>
      <c r="B96" s="8"/>
      <c r="C96" s="8"/>
      <c r="D96" s="8"/>
      <c r="E96" s="8"/>
      <c r="F96" s="8"/>
      <c r="G96" s="8"/>
      <c r="H96" s="8"/>
    </row>
    <row r="97" spans="1:26" ht="12.5">
      <c r="A97" s="8"/>
      <c r="B97" s="8"/>
      <c r="C97" s="8"/>
      <c r="D97" s="8"/>
      <c r="E97" s="8"/>
      <c r="F97" s="8"/>
      <c r="G97" s="8"/>
      <c r="H97" s="8"/>
    </row>
    <row r="98" spans="1:26" ht="12.5">
      <c r="A98" s="8"/>
      <c r="B98" s="8"/>
      <c r="C98" s="8"/>
      <c r="D98" s="8"/>
      <c r="E98" s="8"/>
      <c r="F98" s="8"/>
      <c r="G98" s="8"/>
      <c r="H98" s="8"/>
    </row>
    <row r="99" spans="1:26" ht="12.5">
      <c r="A99" s="8"/>
      <c r="B99" s="8"/>
      <c r="C99" s="8"/>
      <c r="D99" s="8"/>
      <c r="E99" s="8"/>
      <c r="F99" s="8"/>
      <c r="G99" s="8"/>
      <c r="H99" s="8"/>
    </row>
    <row r="100" spans="1:26" ht="12.5">
      <c r="A100" s="8"/>
      <c r="B100" s="8"/>
      <c r="C100" s="8"/>
      <c r="D100" s="8"/>
      <c r="E100" s="8"/>
      <c r="F100" s="8"/>
      <c r="G100" s="8"/>
      <c r="H100" s="8"/>
    </row>
    <row r="101" spans="1:26" ht="13">
      <c r="A101" s="36" t="s">
        <v>1767</v>
      </c>
      <c r="B101" s="37">
        <f>SUM(B2:B100)</f>
        <v>408</v>
      </c>
      <c r="C101" s="36" t="s">
        <v>1767</v>
      </c>
      <c r="D101" s="37">
        <f>SUM(D2:D100)</f>
        <v>219</v>
      </c>
      <c r="E101" s="36" t="s">
        <v>1767</v>
      </c>
      <c r="F101" s="37">
        <f>SUM(F2:F100)</f>
        <v>55</v>
      </c>
      <c r="G101" s="36" t="s">
        <v>1767</v>
      </c>
      <c r="H101" s="37">
        <f>SUM(H2:H100)</f>
        <v>134</v>
      </c>
    </row>
    <row r="102" spans="1:26" ht="13">
      <c r="A102" s="32" t="s">
        <v>1762</v>
      </c>
      <c r="B102" s="33" t="s">
        <v>1763</v>
      </c>
      <c r="C102" s="32" t="s">
        <v>1764</v>
      </c>
      <c r="D102" s="33" t="s">
        <v>1763</v>
      </c>
      <c r="E102" s="32" t="s">
        <v>1765</v>
      </c>
      <c r="F102" s="33" t="s">
        <v>1763</v>
      </c>
      <c r="G102" s="32" t="s">
        <v>1766</v>
      </c>
      <c r="H102" s="33" t="s">
        <v>1763</v>
      </c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5">
      <c r="A103" s="38" t="str">
        <f ca="1">IFERROR(__xludf.DUMMYFUNCTION("UNIQUE(NYT!$H$2:$H$409)"),"2022 Midterm")</f>
        <v>2022 Midterm</v>
      </c>
      <c r="B103" s="39">
        <f ca="1">COUNTIF(NYT!$H$2:$H$409, A103)</f>
        <v>44</v>
      </c>
      <c r="C103" s="40" t="str">
        <f ca="1">IFERROR(__xludf.DUMMYFUNCTION("UNIQUE(FILTER(NYT!$H$2:$H$409, REGEXMATCH(NYT!$F$2:$F$409, ""Domestic""), REGEXMATCH(NYT!$G$2:$G$409, ""Politics|Economy"")))"),"2022 Midterm")</f>
        <v>2022 Midterm</v>
      </c>
      <c r="D103" s="39">
        <f ca="1">IFERROR(__xludf.DUMMYFUNCTION("COUNTIF(FILTER(NYT!$H$2:$H$409, REGEXMATCH(NYT!$F$2:$F$409, ""Domestic""), REGEXMATCH(NYT!$G$2:$G$409, ""Politics|Economy"")), C103)"),44)</f>
        <v>44</v>
      </c>
      <c r="E103" s="40" t="str">
        <f ca="1">IFERROR(__xludf.DUMMYFUNCTION("UNIQUE(FILTER(NYT!$H$2:$H$409, REGEXMATCH(NYT!$F$2:$F$409, ""Domestic""), not(REGEXMATCH(NYT!$G$2:$G$409, ""Politics|Economy""))))"),"Covid")</f>
        <v>Covid</v>
      </c>
      <c r="F103" s="41">
        <f ca="1">IFERROR(__xludf.DUMMYFUNCTION("COUNTIF(FILTER(NYT!$H$2:$H$409, REGEXMATCH(NYT!$F$2:$F$409, ""Domestic""), not(REGEXMATCH(NYT!$G$2:$G$409, ""Politics|Economy""))), E103)"),2)</f>
        <v>2</v>
      </c>
      <c r="G103" s="42" t="str">
        <f ca="1">IFERROR(__xludf.DUMMYFUNCTION("UNIQUE(FILTER(NYT!$H$2:$H$409, REGEXMATCH(NYT!$F$2:$F$409, ""Foreign"")))"),"Russian Invasion of Ukraine")</f>
        <v>Russian Invasion of Ukraine</v>
      </c>
      <c r="H103" s="39">
        <f ca="1">IFERROR(__xludf.DUMMYFUNCTION("COUNTIF(FILTER(NYT!$H$2:$H$409, REGEXMATCH(NYT!$F$2:$F$409, ""Foreign"")), G103)"),68)</f>
        <v>68</v>
      </c>
    </row>
    <row r="104" spans="1:26" ht="12.5">
      <c r="A104" s="42" t="str">
        <f ca="1">IFERROR(__xludf.DUMMYFUNCTION("""COMPUTED_VALUE"""),"Covid")</f>
        <v>Covid</v>
      </c>
      <c r="B104" s="39">
        <f ca="1">COUNTIF(NYT!$H$2:$H$409, A104)</f>
        <v>5</v>
      </c>
      <c r="C104" s="42" t="str">
        <f ca="1">IFERROR(__xludf.DUMMYFUNCTION("""COMPUTED_VALUE"""),"Trump")</f>
        <v>Trump</v>
      </c>
      <c r="D104" s="39">
        <f ca="1">IFERROR(__xludf.DUMMYFUNCTION("COUNTIF(FILTER(NYT!$H$2:$H$409, REGEXMATCH(NYT!$F$2:$F$409, ""Domestic""), REGEXMATCH(NYT!$G$2:$G$409, ""Politics|Economy"")), C104)"),22)</f>
        <v>22</v>
      </c>
      <c r="E104" s="42" t="str">
        <f ca="1">IFERROR(__xludf.DUMMYFUNCTION("""COMPUTED_VALUE"""),"Education")</f>
        <v>Education</v>
      </c>
      <c r="F104" s="41">
        <f ca="1">IFERROR(__xludf.DUMMYFUNCTION("COUNTIF(FILTER(NYT!$H$2:$H$409, REGEXMATCH(NYT!$F$2:$F$409, ""Domestic""), not(REGEXMATCH(NYT!$G$2:$G$409, ""Politics|Economy""))), E104)"),1)</f>
        <v>1</v>
      </c>
      <c r="G104" s="42" t="str">
        <f ca="1">IFERROR(__xludf.DUMMYFUNCTION("""COMPUTED_VALUE"""),"Transportation")</f>
        <v>Transportation</v>
      </c>
      <c r="H104" s="39">
        <f ca="1">IFERROR(__xludf.DUMMYFUNCTION("COUNTIF(FILTER(NYT!$H$2:$H$409, REGEXMATCH(NYT!$F$2:$F$409, ""Foreign"")), G104)"),1)</f>
        <v>1</v>
      </c>
    </row>
    <row r="105" spans="1:26" ht="12.5">
      <c r="A105" s="42" t="str">
        <f ca="1">IFERROR(__xludf.DUMMYFUNCTION("""COMPUTED_VALUE"""),"Education")</f>
        <v>Education</v>
      </c>
      <c r="B105" s="39">
        <f ca="1">COUNTIF(NYT!$H$2:$H$409, A105)</f>
        <v>11</v>
      </c>
      <c r="C105" s="42" t="str">
        <f ca="1">IFERROR(__xludf.DUMMYFUNCTION("""COMPUTED_VALUE"""),"China")</f>
        <v>China</v>
      </c>
      <c r="D105" s="39">
        <f ca="1">IFERROR(__xludf.DUMMYFUNCTION("COUNTIF(FILTER(NYT!$H$2:$H$409, REGEXMATCH(NYT!$F$2:$F$409, ""Domestic""), REGEXMATCH(NYT!$G$2:$G$409, ""Politics|Economy"")), C105)"),4)</f>
        <v>4</v>
      </c>
      <c r="E105" s="42" t="str">
        <f ca="1">IFERROR(__xludf.DUMMYFUNCTION("""COMPUTED_VALUE"""),"Florida Condo Collapse")</f>
        <v>Florida Condo Collapse</v>
      </c>
      <c r="F105" s="41">
        <f ca="1">IFERROR(__xludf.DUMMYFUNCTION("COUNTIF(FILTER(NYT!$H$2:$H$409, REGEXMATCH(NYT!$F$2:$F$409, ""Domestic""), not(REGEXMATCH(NYT!$G$2:$G$409, ""Politics|Economy""))), E105)"),1)</f>
        <v>1</v>
      </c>
      <c r="G105" s="42" t="str">
        <f ca="1">IFERROR(__xludf.DUMMYFUNCTION("""COMPUTED_VALUE"""),"Shipping")</f>
        <v>Shipping</v>
      </c>
      <c r="H105" s="39">
        <f ca="1">IFERROR(__xludf.DUMMYFUNCTION("COUNTIF(FILTER(NYT!$H$2:$H$409, REGEXMATCH(NYT!$F$2:$F$409, ""Foreign"")), G105)"),1)</f>
        <v>1</v>
      </c>
    </row>
    <row r="106" spans="1:26" ht="12.5">
      <c r="A106" s="42" t="str">
        <f ca="1">IFERROR(__xludf.DUMMYFUNCTION("""COMPUTED_VALUE"""),"Russian Invasion of Ukraine")</f>
        <v>Russian Invasion of Ukraine</v>
      </c>
      <c r="B106" s="39">
        <f ca="1">COUNTIF(NYT!$H$2:$H$409, A106)</f>
        <v>82</v>
      </c>
      <c r="C106" s="42" t="str">
        <f ca="1">IFERROR(__xludf.DUMMYFUNCTION("""COMPUTED_VALUE"""),"Climate Change")</f>
        <v>Climate Change</v>
      </c>
      <c r="D106" s="39">
        <f ca="1">IFERROR(__xludf.DUMMYFUNCTION("COUNTIF(FILTER(NYT!$H$2:$H$409, REGEXMATCH(NYT!$F$2:$F$409, ""Domestic""), REGEXMATCH(NYT!$G$2:$G$409, ""Politics|Economy"")), C106)"),7)</f>
        <v>7</v>
      </c>
      <c r="E106" s="42" t="str">
        <f ca="1">IFERROR(__xludf.DUMMYFUNCTION("""COMPUTED_VALUE"""),"Serena WIlliams Retiring")</f>
        <v>Serena WIlliams Retiring</v>
      </c>
      <c r="F106" s="41">
        <f ca="1">IFERROR(__xludf.DUMMYFUNCTION("COUNTIF(FILTER(NYT!$H$2:$H$409, REGEXMATCH(NYT!$F$2:$F$409, ""Domestic""), not(REGEXMATCH(NYT!$G$2:$G$409, ""Politics|Economy""))), E106)"),2)</f>
        <v>2</v>
      </c>
      <c r="G106" s="42" t="str">
        <f ca="1">IFERROR(__xludf.DUMMYFUNCTION("""COMPUTED_VALUE"""),"Afghanistan Women")</f>
        <v>Afghanistan Women</v>
      </c>
      <c r="H106" s="39">
        <f ca="1">IFERROR(__xludf.DUMMYFUNCTION("COUNTIF(FILTER(NYT!$H$2:$H$409, REGEXMATCH(NYT!$F$2:$F$409, ""Foreign"")), G106)"),1)</f>
        <v>1</v>
      </c>
    </row>
    <row r="107" spans="1:26" ht="12.5">
      <c r="A107" s="42" t="str">
        <f ca="1">IFERROR(__xludf.DUMMYFUNCTION("""COMPUTED_VALUE"""),"Trump")</f>
        <v>Trump</v>
      </c>
      <c r="B107" s="39">
        <f ca="1">COUNTIF(NYT!$H$2:$H$409, A107)</f>
        <v>22</v>
      </c>
      <c r="C107" s="42" t="str">
        <f ca="1">IFERROR(__xludf.DUMMYFUNCTION("""COMPUTED_VALUE"""),"Democracy")</f>
        <v>Democracy</v>
      </c>
      <c r="D107" s="39">
        <f ca="1">IFERROR(__xludf.DUMMYFUNCTION("COUNTIF(FILTER(NYT!$H$2:$H$409, REGEXMATCH(NYT!$F$2:$F$409, ""Domestic""), REGEXMATCH(NYT!$G$2:$G$409, ""Politics|Economy"")), C107)"),19)</f>
        <v>19</v>
      </c>
      <c r="E107" s="42" t="str">
        <f ca="1">IFERROR(__xludf.DUMMYFUNCTION("""COMPUTED_VALUE"""),"NASA")</f>
        <v>NASA</v>
      </c>
      <c r="F107" s="41">
        <f ca="1">IFERROR(__xludf.DUMMYFUNCTION("COUNTIF(FILTER(NYT!$H$2:$H$409, REGEXMATCH(NYT!$F$2:$F$409, ""Domestic""), not(REGEXMATCH(NYT!$G$2:$G$409, ""Politics|Economy""))), E107)"),2)</f>
        <v>2</v>
      </c>
      <c r="G107" s="42" t="str">
        <f ca="1">IFERROR(__xludf.DUMMYFUNCTION("""COMPUTED_VALUE"""),"Economy")</f>
        <v>Economy</v>
      </c>
      <c r="H107" s="39">
        <f ca="1">IFERROR(__xludf.DUMMYFUNCTION("COUNTIF(FILTER(NYT!$H$2:$H$409, REGEXMATCH(NYT!$F$2:$F$409, ""Foreign"")), G107)"),7)</f>
        <v>7</v>
      </c>
    </row>
    <row r="108" spans="1:26" ht="12.5">
      <c r="A108" s="42" t="str">
        <f ca="1">IFERROR(__xludf.DUMMYFUNCTION("""COMPUTED_VALUE"""),"China")</f>
        <v>China</v>
      </c>
      <c r="B108" s="39">
        <f ca="1">COUNTIF(NYT!$H$2:$H$409, A108)</f>
        <v>12</v>
      </c>
      <c r="C108" s="42" t="str">
        <f ca="1">IFERROR(__xludf.DUMMYFUNCTION("""COMPUTED_VALUE"""),"Economy")</f>
        <v>Economy</v>
      </c>
      <c r="D108" s="39">
        <f ca="1">IFERROR(__xludf.DUMMYFUNCTION("COUNTIF(FILTER(NYT!$H$2:$H$409, REGEXMATCH(NYT!$F$2:$F$409, ""Domestic""), REGEXMATCH(NYT!$G$2:$G$409, ""Politics|Economy"")), C108)"),27)</f>
        <v>27</v>
      </c>
      <c r="E108" s="42" t="str">
        <f ca="1">IFERROR(__xludf.DUMMYFUNCTION("""COMPUTED_VALUE"""),"Climate Change")</f>
        <v>Climate Change</v>
      </c>
      <c r="F108" s="41">
        <f ca="1">IFERROR(__xludf.DUMMYFUNCTION("COUNTIF(FILTER(NYT!$H$2:$H$409, REGEXMATCH(NYT!$F$2:$F$409, ""Domestic""), not(REGEXMATCH(NYT!$G$2:$G$409, ""Politics|Economy""))), E108)"),2)</f>
        <v>2</v>
      </c>
      <c r="G108" s="42" t="str">
        <f ca="1">IFERROR(__xludf.DUMMYFUNCTION("""COMPUTED_VALUE"""),"UK Government Formation")</f>
        <v>UK Government Formation</v>
      </c>
      <c r="H108" s="39">
        <f ca="1">IFERROR(__xludf.DUMMYFUNCTION("COUNTIF(FILTER(NYT!$H$2:$H$409, REGEXMATCH(NYT!$F$2:$F$409, ""Foreign"")), G108)"),15)</f>
        <v>15</v>
      </c>
    </row>
    <row r="109" spans="1:26" ht="12.5">
      <c r="A109" s="42" t="str">
        <f ca="1">IFERROR(__xludf.DUMMYFUNCTION("""COMPUTED_VALUE"""),"Climate Change")</f>
        <v>Climate Change</v>
      </c>
      <c r="B109" s="39">
        <f ca="1">COUNTIF(NYT!$H$2:$H$409, A109)</f>
        <v>11</v>
      </c>
      <c r="C109" s="42" t="str">
        <f ca="1">IFERROR(__xludf.DUMMYFUNCTION("""COMPUTED_VALUE"""),"Russian Invasion of Ukraine")</f>
        <v>Russian Invasion of Ukraine</v>
      </c>
      <c r="D109" s="39">
        <f ca="1">IFERROR(__xludf.DUMMYFUNCTION("COUNTIF(FILTER(NYT!$H$2:$H$409, REGEXMATCH(NYT!$F$2:$F$409, ""Domestic""), REGEXMATCH(NYT!$G$2:$G$409, ""Politics|Economy"")), C109)"),14)</f>
        <v>14</v>
      </c>
      <c r="E109" s="42" t="str">
        <f ca="1">IFERROR(__xludf.DUMMYFUNCTION("""COMPUTED_VALUE"""),"China")</f>
        <v>China</v>
      </c>
      <c r="F109" s="41">
        <f ca="1">IFERROR(__xludf.DUMMYFUNCTION("COUNTIF(FILTER(NYT!$H$2:$H$409, REGEXMATCH(NYT!$F$2:$F$409, ""Domestic""), not(REGEXMATCH(NYT!$G$2:$G$409, ""Politics|Economy""))), E109)"),2)</f>
        <v>2</v>
      </c>
      <c r="G109" s="42" t="str">
        <f ca="1">IFERROR(__xludf.DUMMYFUNCTION("""COMPUTED_VALUE"""),"Covid")</f>
        <v>Covid</v>
      </c>
      <c r="H109" s="39">
        <f ca="1">IFERROR(__xludf.DUMMYFUNCTION("COUNTIF(FILTER(NYT!$H$2:$H$409, REGEXMATCH(NYT!$F$2:$F$409, ""Foreign"")), G109)"),1)</f>
        <v>1</v>
      </c>
    </row>
    <row r="110" spans="1:26" ht="12.5">
      <c r="A110" s="42" t="str">
        <f ca="1">IFERROR(__xludf.DUMMYFUNCTION("""COMPUTED_VALUE"""),"Democracy")</f>
        <v>Democracy</v>
      </c>
      <c r="B110" s="39">
        <f ca="1">COUNTIF(NYT!$H$2:$H$409, A110)</f>
        <v>19</v>
      </c>
      <c r="C110" s="42" t="str">
        <f ca="1">IFERROR(__xludf.DUMMYFUNCTION("""COMPUTED_VALUE"""),"Abortion")</f>
        <v>Abortion</v>
      </c>
      <c r="D110" s="39">
        <f ca="1">IFERROR(__xludf.DUMMYFUNCTION("COUNTIF(FILTER(NYT!$H$2:$H$409, REGEXMATCH(NYT!$F$2:$F$409, ""Domestic""), REGEXMATCH(NYT!$G$2:$G$409, ""Politics|Economy"")), C110)"),5)</f>
        <v>5</v>
      </c>
      <c r="E110" s="42" t="str">
        <f ca="1">IFERROR(__xludf.DUMMYFUNCTION("""COMPUTED_VALUE"""),"Juul")</f>
        <v>Juul</v>
      </c>
      <c r="F110" s="41">
        <f ca="1">IFERROR(__xludf.DUMMYFUNCTION("COUNTIF(FILTER(NYT!$H$2:$H$409, REGEXMATCH(NYT!$F$2:$F$409, ""Domestic""), not(REGEXMATCH(NYT!$G$2:$G$409, ""Politics|Economy""))), E110)"),1)</f>
        <v>1</v>
      </c>
      <c r="G110" s="42" t="str">
        <f ca="1">IFERROR(__xludf.DUMMYFUNCTION("""COMPUTED_VALUE"""),"Queen's Death")</f>
        <v>Queen's Death</v>
      </c>
      <c r="H110" s="39">
        <f ca="1">IFERROR(__xludf.DUMMYFUNCTION("COUNTIF(FILTER(NYT!$H$2:$H$409, REGEXMATCH(NYT!$F$2:$F$409, ""Foreign"")), G110)"),10)</f>
        <v>10</v>
      </c>
    </row>
    <row r="111" spans="1:26" ht="12.5">
      <c r="A111" s="42" t="str">
        <f ca="1">IFERROR(__xludf.DUMMYFUNCTION("""COMPUTED_VALUE"""),"Economy")</f>
        <v>Economy</v>
      </c>
      <c r="B111" s="39">
        <f ca="1">COUNTIF(NYT!$H$2:$H$409, A111)</f>
        <v>38</v>
      </c>
      <c r="C111" s="42" t="str">
        <f ca="1">IFERROR(__xludf.DUMMYFUNCTION("""COMPUTED_VALUE"""),"Crime")</f>
        <v>Crime</v>
      </c>
      <c r="D111" s="39">
        <f ca="1">IFERROR(__xludf.DUMMYFUNCTION("COUNTIF(FILTER(NYT!$H$2:$H$409, REGEXMATCH(NYT!$F$2:$F$409, ""Domestic""), REGEXMATCH(NYT!$G$2:$G$409, ""Politics|Economy"")), C111)"),10)</f>
        <v>10</v>
      </c>
      <c r="E111" s="42" t="str">
        <f ca="1">IFERROR(__xludf.DUMMYFUNCTION("""COMPUTED_VALUE"""),"Oberlin Suit")</f>
        <v>Oberlin Suit</v>
      </c>
      <c r="F111" s="41">
        <f ca="1">IFERROR(__xludf.DUMMYFUNCTION("COUNTIF(FILTER(NYT!$H$2:$H$409, REGEXMATCH(NYT!$F$2:$F$409, ""Domestic""), not(REGEXMATCH(NYT!$G$2:$G$409, ""Politics|Economy""))), E111)"),1)</f>
        <v>1</v>
      </c>
      <c r="G111" s="42" t="str">
        <f ca="1">IFERROR(__xludf.DUMMYFUNCTION("""COMPUTED_VALUE"""),"Climate Change")</f>
        <v>Climate Change</v>
      </c>
      <c r="H111" s="39">
        <f ca="1">IFERROR(__xludf.DUMMYFUNCTION("COUNTIF(FILTER(NYT!$H$2:$H$409, REGEXMATCH(NYT!$F$2:$F$409, ""Foreign"")), G111)"),2)</f>
        <v>2</v>
      </c>
    </row>
    <row r="112" spans="1:26" ht="12.5">
      <c r="A112" s="42" t="str">
        <f ca="1">IFERROR(__xludf.DUMMYFUNCTION("""COMPUTED_VALUE"""),"Florida Condo Collapse")</f>
        <v>Florida Condo Collapse</v>
      </c>
      <c r="B112" s="39">
        <f ca="1">COUNTIF(NYT!$H$2:$H$409, A112)</f>
        <v>1</v>
      </c>
      <c r="C112" s="42" t="str">
        <f ca="1">IFERROR(__xludf.DUMMYFUNCTION("""COMPUTED_VALUE"""),"Immigration")</f>
        <v>Immigration</v>
      </c>
      <c r="D112" s="39">
        <f ca="1">IFERROR(__xludf.DUMMYFUNCTION("COUNTIF(FILTER(NYT!$H$2:$H$409, REGEXMATCH(NYT!$F$2:$F$409, ""Domestic""), REGEXMATCH(NYT!$G$2:$G$409, ""Politics|Economy"")), C112)"),10)</f>
        <v>10</v>
      </c>
      <c r="E112" s="42" t="str">
        <f ca="1">IFERROR(__xludf.DUMMYFUNCTION("""COMPUTED_VALUE"""),"Colleges Rankings")</f>
        <v>Colleges Rankings</v>
      </c>
      <c r="F112" s="41">
        <f ca="1">IFERROR(__xludf.DUMMYFUNCTION("COUNTIF(FILTER(NYT!$H$2:$H$409, REGEXMATCH(NYT!$F$2:$F$409, ""Domestic""), not(REGEXMATCH(NYT!$G$2:$G$409, ""Politics|Economy""))), E112)"),1)</f>
        <v>1</v>
      </c>
      <c r="G112" s="42" t="str">
        <f ca="1">IFERROR(__xludf.DUMMYFUNCTION("""COMPUTED_VALUE"""),"Monkeypox")</f>
        <v>Monkeypox</v>
      </c>
      <c r="H112" s="39">
        <f ca="1">IFERROR(__xludf.DUMMYFUNCTION("COUNTIF(FILTER(NYT!$H$2:$H$409, REGEXMATCH(NYT!$F$2:$F$409, ""Foreign"")), G112)"),1)</f>
        <v>1</v>
      </c>
    </row>
    <row r="113" spans="1:8" ht="12.5">
      <c r="A113" s="42" t="str">
        <f ca="1">IFERROR(__xludf.DUMMYFUNCTION("""COMPUTED_VALUE"""),"Serena WIlliams Retiring")</f>
        <v>Serena WIlliams Retiring</v>
      </c>
      <c r="B113" s="39">
        <f ca="1">COUNTIF(NYT!$H$2:$H$409, A113)</f>
        <v>2</v>
      </c>
      <c r="C113" s="42" t="str">
        <f ca="1">IFERROR(__xludf.DUMMYFUNCTION("""COMPUTED_VALUE"""),"Education")</f>
        <v>Education</v>
      </c>
      <c r="D113" s="39">
        <f ca="1">IFERROR(__xludf.DUMMYFUNCTION("COUNTIF(FILTER(NYT!$H$2:$H$409, REGEXMATCH(NYT!$F$2:$F$409, ""Domestic""), REGEXMATCH(NYT!$G$2:$G$409, ""Politics|Economy"")), C113)"),10)</f>
        <v>10</v>
      </c>
      <c r="E113" s="42" t="str">
        <f ca="1">IFERROR(__xludf.DUMMYFUNCTION("""COMPUTED_VALUE"""),"Obituary")</f>
        <v>Obituary</v>
      </c>
      <c r="F113" s="41">
        <f ca="1">IFERROR(__xludf.DUMMYFUNCTION("COUNTIF(FILTER(NYT!$H$2:$H$409, REGEXMATCH(NYT!$F$2:$F$409, ""Domestic""), not(REGEXMATCH(NYT!$G$2:$G$409, ""Politics|Economy""))), E113)"),5)</f>
        <v>5</v>
      </c>
      <c r="G113" s="42" t="str">
        <f ca="1">IFERROR(__xludf.DUMMYFUNCTION("""COMPUTED_VALUE"""),"Pakistan Flooding")</f>
        <v>Pakistan Flooding</v>
      </c>
      <c r="H113" s="39">
        <f ca="1">IFERROR(__xludf.DUMMYFUNCTION("COUNTIF(FILTER(NYT!$H$2:$H$409, REGEXMATCH(NYT!$F$2:$F$409, ""Foreign"")), G113)"),1)</f>
        <v>1</v>
      </c>
    </row>
    <row r="114" spans="1:8" ht="12.5">
      <c r="A114" s="42" t="str">
        <f ca="1">IFERROR(__xludf.DUMMYFUNCTION("""COMPUTED_VALUE"""),"Abortion")</f>
        <v>Abortion</v>
      </c>
      <c r="B114" s="39">
        <f ca="1">COUNTIF(NYT!$H$2:$H$409, A114)</f>
        <v>5</v>
      </c>
      <c r="C114" s="42" t="str">
        <f ca="1">IFERROR(__xludf.DUMMYFUNCTION("""COMPUTED_VALUE"""),"Foreign Relations")</f>
        <v>Foreign Relations</v>
      </c>
      <c r="D114" s="39">
        <f ca="1">IFERROR(__xludf.DUMMYFUNCTION("COUNTIF(FILTER(NYT!$H$2:$H$409, REGEXMATCH(NYT!$F$2:$F$409, ""Domestic""), REGEXMATCH(NYT!$G$2:$G$409, ""Politics|Economy"")), C114)"),1)</f>
        <v>1</v>
      </c>
      <c r="E114" s="42" t="str">
        <f ca="1">IFERROR(__xludf.DUMMYFUNCTION("""COMPUTED_VALUE"""),"Federer Retiring")</f>
        <v>Federer Retiring</v>
      </c>
      <c r="F114" s="41">
        <f ca="1">IFERROR(__xludf.DUMMYFUNCTION("COUNTIF(FILTER(NYT!$H$2:$H$409, REGEXMATCH(NYT!$F$2:$F$409, ""Domestic""), not(REGEXMATCH(NYT!$G$2:$G$409, ""Politics|Economy""))), E114)"),1)</f>
        <v>1</v>
      </c>
      <c r="G114" s="42" t="str">
        <f ca="1">IFERROR(__xludf.DUMMYFUNCTION("""COMPUTED_VALUE"""),"Iran Protests")</f>
        <v>Iran Protests</v>
      </c>
      <c r="H114" s="39">
        <f ca="1">IFERROR(__xludf.DUMMYFUNCTION("COUNTIF(FILTER(NYT!$H$2:$H$409, REGEXMATCH(NYT!$F$2:$F$409, ""Foreign"")), G114)"),5)</f>
        <v>5</v>
      </c>
    </row>
    <row r="115" spans="1:8" ht="12.5">
      <c r="A115" s="42" t="str">
        <f ca="1">IFERROR(__xludf.DUMMYFUNCTION("""COMPUTED_VALUE"""),"Crime")</f>
        <v>Crime</v>
      </c>
      <c r="B115" s="39">
        <f ca="1">COUNTIF(NYT!$H$2:$H$409, A115)</f>
        <v>10</v>
      </c>
      <c r="C115" s="42" t="str">
        <f ca="1">IFERROR(__xludf.DUMMYFUNCTION("""COMPUTED_VALUE"""),"Government Corruption")</f>
        <v>Government Corruption</v>
      </c>
      <c r="D115" s="39">
        <f ca="1">IFERROR(__xludf.DUMMYFUNCTION("COUNTIF(FILTER(NYT!$H$2:$H$409, REGEXMATCH(NYT!$F$2:$F$409, ""Domestic""), REGEXMATCH(NYT!$G$2:$G$409, ""Politics|Economy"")), C115)"),1)</f>
        <v>1</v>
      </c>
      <c r="E115" s="42" t="str">
        <f ca="1">IFERROR(__xludf.DUMMYFUNCTION("""COMPUTED_VALUE"""),"Economy")</f>
        <v>Economy</v>
      </c>
      <c r="F115" s="41">
        <f ca="1">IFERROR(__xludf.DUMMYFUNCTION("COUNTIF(FILTER(NYT!$H$2:$H$409, REGEXMATCH(NYT!$F$2:$F$409, ""Domestic""), not(REGEXMATCH(NYT!$G$2:$G$409, ""Politics|Economy""))), E115)"),4)</f>
        <v>4</v>
      </c>
      <c r="G115" s="42" t="str">
        <f ca="1">IFERROR(__xludf.DUMMYFUNCTION("""COMPUTED_VALUE"""),"Italy")</f>
        <v>Italy</v>
      </c>
      <c r="H115" s="39">
        <f ca="1">IFERROR(__xludf.DUMMYFUNCTION("COUNTIF(FILTER(NYT!$H$2:$H$409, REGEXMATCH(NYT!$F$2:$F$409, ""Foreign"")), G115)"),2)</f>
        <v>2</v>
      </c>
    </row>
    <row r="116" spans="1:8" ht="12.5">
      <c r="A116" s="42" t="str">
        <f ca="1">IFERROR(__xludf.DUMMYFUNCTION("""COMPUTED_VALUE"""),"Transportation")</f>
        <v>Transportation</v>
      </c>
      <c r="B116" s="39">
        <f ca="1">COUNTIF(NYT!$H$2:$H$409, A116)</f>
        <v>3</v>
      </c>
      <c r="C116" s="42" t="str">
        <f ca="1">IFERROR(__xludf.DUMMYFUNCTION("""COMPUTED_VALUE"""),"Rail Strike")</f>
        <v>Rail Strike</v>
      </c>
      <c r="D116" s="39">
        <f ca="1">IFERROR(__xludf.DUMMYFUNCTION("COUNTIF(FILTER(NYT!$H$2:$H$409, REGEXMATCH(NYT!$F$2:$F$409, ""Domestic""), REGEXMATCH(NYT!$G$2:$G$409, ""Politics|Economy"")), C116)"),1)</f>
        <v>1</v>
      </c>
      <c r="E116" s="42" t="str">
        <f ca="1">IFERROR(__xludf.DUMMYFUNCTION("""COMPUTED_VALUE"""),"Transportation")</f>
        <v>Transportation</v>
      </c>
      <c r="F116" s="41">
        <f ca="1">IFERROR(__xludf.DUMMYFUNCTION("COUNTIF(FILTER(NYT!$H$2:$H$409, REGEXMATCH(NYT!$F$2:$F$409, ""Domestic""), not(REGEXMATCH(NYT!$G$2:$G$409, ""Politics|Economy""))), E116)"),1)</f>
        <v>1</v>
      </c>
      <c r="G116" s="42" t="str">
        <f ca="1">IFERROR(__xludf.DUMMYFUNCTION("""COMPUTED_VALUE"""),"Hong Kong")</f>
        <v>Hong Kong</v>
      </c>
      <c r="H116" s="39">
        <f ca="1">IFERROR(__xludf.DUMMYFUNCTION("COUNTIF(FILTER(NYT!$H$2:$H$409, REGEXMATCH(NYT!$F$2:$F$409, ""Foreign"")), G116)"),1)</f>
        <v>1</v>
      </c>
    </row>
    <row r="117" spans="1:8" ht="12.5">
      <c r="A117" s="42" t="str">
        <f ca="1">IFERROR(__xludf.DUMMYFUNCTION("""COMPUTED_VALUE"""),"NASA")</f>
        <v>NASA</v>
      </c>
      <c r="B117" s="39">
        <f ca="1">COUNTIF(NYT!$H$2:$H$409, A117)</f>
        <v>2</v>
      </c>
      <c r="C117" s="42" t="str">
        <f ca="1">IFERROR(__xludf.DUMMYFUNCTION("""COMPUTED_VALUE"""),"FDA Funding")</f>
        <v>FDA Funding</v>
      </c>
      <c r="D117" s="39">
        <f ca="1">IFERROR(__xludf.DUMMYFUNCTION("COUNTIF(FILTER(NYT!$H$2:$H$409, REGEXMATCH(NYT!$F$2:$F$409, ""Domestic""), REGEXMATCH(NYT!$G$2:$G$409, ""Politics|Economy"")), C117)"),1)</f>
        <v>1</v>
      </c>
      <c r="E117" s="42" t="str">
        <f ca="1">IFERROR(__xludf.DUMMYFUNCTION("""COMPUTED_VALUE"""),"Hurricane Fiona")</f>
        <v>Hurricane Fiona</v>
      </c>
      <c r="F117" s="41">
        <f ca="1">IFERROR(__xludf.DUMMYFUNCTION("COUNTIF(FILTER(NYT!$H$2:$H$409, REGEXMATCH(NYT!$F$2:$F$409, ""Domestic""), not(REGEXMATCH(NYT!$G$2:$G$409, ""Politics|Economy""))), E117)"),1)</f>
        <v>1</v>
      </c>
      <c r="G117" s="42" t="str">
        <f ca="1">IFERROR(__xludf.DUMMYFUNCTION("""COMPUTED_VALUE"""),"China")</f>
        <v>China</v>
      </c>
      <c r="H117" s="39">
        <f ca="1">IFERROR(__xludf.DUMMYFUNCTION("COUNTIF(FILTER(NYT!$H$2:$H$409, REGEXMATCH(NYT!$F$2:$F$409, ""Foreign"")), G117)"),6)</f>
        <v>6</v>
      </c>
    </row>
    <row r="118" spans="1:8" ht="12.5">
      <c r="A118" s="42" t="str">
        <f ca="1">IFERROR(__xludf.DUMMYFUNCTION("""COMPUTED_VALUE"""),"Shipping")</f>
        <v>Shipping</v>
      </c>
      <c r="B118" s="39">
        <f ca="1">COUNTIF(NYT!$H$2:$H$409, A118)</f>
        <v>1</v>
      </c>
      <c r="C118" s="42" t="str">
        <f ca="1">IFERROR(__xludf.DUMMYFUNCTION("""COMPUTED_VALUE"""),"Guantanamo")</f>
        <v>Guantanamo</v>
      </c>
      <c r="D118" s="39">
        <f ca="1">IFERROR(__xludf.DUMMYFUNCTION("COUNTIF(FILTER(NYT!$H$2:$H$409, REGEXMATCH(NYT!$F$2:$F$409, ""Domestic""), REGEXMATCH(NYT!$G$2:$G$409, ""Politics|Economy"")), C118)"),1)</f>
        <v>1</v>
      </c>
      <c r="E118" s="42" t="str">
        <f ca="1">IFERROR(__xludf.DUMMYFUNCTION("""COMPUTED_VALUE"""),"Jihad Rehab movie")</f>
        <v>Jihad Rehab movie</v>
      </c>
      <c r="F118" s="41">
        <f ca="1">IFERROR(__xludf.DUMMYFUNCTION("COUNTIF(FILTER(NYT!$H$2:$H$409, REGEXMATCH(NYT!$F$2:$F$409, ""Domestic""), not(REGEXMATCH(NYT!$G$2:$G$409, ""Politics|Economy""))), E118)"),1)</f>
        <v>1</v>
      </c>
      <c r="G118" s="42" t="str">
        <f ca="1">IFERROR(__xludf.DUMMYFUNCTION("""COMPUTED_VALUE"""),"Indonesia Stadium Collapse")</f>
        <v>Indonesia Stadium Collapse</v>
      </c>
      <c r="H118" s="39">
        <f ca="1">IFERROR(__xludf.DUMMYFUNCTION("COUNTIF(FILTER(NYT!$H$2:$H$409, REGEXMATCH(NYT!$F$2:$F$409, ""Foreign"")), G118)"),1)</f>
        <v>1</v>
      </c>
    </row>
    <row r="119" spans="1:8" ht="12.5">
      <c r="A119" s="42" t="str">
        <f ca="1">IFERROR(__xludf.DUMMYFUNCTION("""COMPUTED_VALUE"""),"Afghanistan Women")</f>
        <v>Afghanistan Women</v>
      </c>
      <c r="B119" s="39">
        <f ca="1">COUNTIF(NYT!$H$2:$H$409, A119)</f>
        <v>1</v>
      </c>
      <c r="C119" s="42" t="str">
        <f ca="1">IFERROR(__xludf.DUMMYFUNCTION("""COMPUTED_VALUE"""),"Russian Propoganda")</f>
        <v>Russian Propoganda</v>
      </c>
      <c r="D119" s="39">
        <f ca="1">IFERROR(__xludf.DUMMYFUNCTION("COUNTIF(FILTER(NYT!$H$2:$H$409, REGEXMATCH(NYT!$F$2:$F$409, ""Domestic""), REGEXMATCH(NYT!$G$2:$G$409, ""Politics|Economy"")), C119)"),1)</f>
        <v>1</v>
      </c>
      <c r="E119" s="42" t="str">
        <f ca="1">IFERROR(__xludf.DUMMYFUNCTION("""COMPUTED_VALUE"""),"Loneliness")</f>
        <v>Loneliness</v>
      </c>
      <c r="F119" s="41">
        <f ca="1">IFERROR(__xludf.DUMMYFUNCTION("COUNTIF(FILTER(NYT!$H$2:$H$409, REGEXMATCH(NYT!$F$2:$F$409, ""Domestic""), not(REGEXMATCH(NYT!$G$2:$G$409, ""Politics|Economy""))), E119)"),1)</f>
        <v>1</v>
      </c>
      <c r="G119" s="42" t="str">
        <f ca="1">IFERROR(__xludf.DUMMYFUNCTION("""COMPUTED_VALUE"""),"Thailand Mass Shooting")</f>
        <v>Thailand Mass Shooting</v>
      </c>
      <c r="H119" s="39">
        <f ca="1">IFERROR(__xludf.DUMMYFUNCTION("COUNTIF(FILTER(NYT!$H$2:$H$409, REGEXMATCH(NYT!$F$2:$F$409, ""Foreign"")), G119)"),1)</f>
        <v>1</v>
      </c>
    </row>
    <row r="120" spans="1:8" ht="12.5">
      <c r="A120" s="42" t="str">
        <f ca="1">IFERROR(__xludf.DUMMYFUNCTION("""COMPUTED_VALUE"""),"Immigration")</f>
        <v>Immigration</v>
      </c>
      <c r="B120" s="39">
        <f ca="1">COUNTIF(NYT!$H$2:$H$409, A120)</f>
        <v>10</v>
      </c>
      <c r="C120" s="42" t="str">
        <f ca="1">IFERROR(__xludf.DUMMYFUNCTION("""COMPUTED_VALUE"""),"Covid")</f>
        <v>Covid</v>
      </c>
      <c r="D120" s="39">
        <f ca="1">IFERROR(__xludf.DUMMYFUNCTION("COUNTIF(FILTER(NYT!$H$2:$H$409, REGEXMATCH(NYT!$F$2:$F$409, ""Domestic""), REGEXMATCH(NYT!$G$2:$G$409, ""Politics|Economy"")), C120)"),2)</f>
        <v>2</v>
      </c>
      <c r="E120" s="42" t="str">
        <f ca="1">IFERROR(__xludf.DUMMYFUNCTION("""COMPUTED_VALUE"""),"Hurricane Ian")</f>
        <v>Hurricane Ian</v>
      </c>
      <c r="F120" s="41">
        <f ca="1">IFERROR(__xludf.DUMMYFUNCTION("COUNTIF(FILTER(NYT!$H$2:$H$409, REGEXMATCH(NYT!$F$2:$F$409, ""Domestic""), not(REGEXMATCH(NYT!$G$2:$G$409, ""Politics|Economy""))), E120)"),9)</f>
        <v>9</v>
      </c>
      <c r="G120" s="8" t="str">
        <f ca="1">IFERROR(__xludf.DUMMYFUNCTION("""COMPUTED_VALUE"""),"Taiwan")</f>
        <v>Taiwan</v>
      </c>
      <c r="H120" s="39">
        <f ca="1">IFERROR(__xludf.DUMMYFUNCTION("COUNTIF(FILTER(NYT!$H$2:$H$409, REGEXMATCH(NYT!$F$2:$F$409, ""Foreign"")), G120)"),1)</f>
        <v>1</v>
      </c>
    </row>
    <row r="121" spans="1:8" ht="12.5">
      <c r="A121" s="42" t="str">
        <f ca="1">IFERROR(__xludf.DUMMYFUNCTION("""COMPUTED_VALUE"""),"UK Government Formation")</f>
        <v>UK Government Formation</v>
      </c>
      <c r="B121" s="39">
        <f ca="1">COUNTIF(NYT!$H$2:$H$409, A121)</f>
        <v>15</v>
      </c>
      <c r="C121" s="42" t="str">
        <f ca="1">IFERROR(__xludf.DUMMYFUNCTION("""COMPUTED_VALUE"""),"Healthcare")</f>
        <v>Healthcare</v>
      </c>
      <c r="D121" s="39">
        <f ca="1">IFERROR(__xludf.DUMMYFUNCTION("COUNTIF(FILTER(NYT!$H$2:$H$409, REGEXMATCH(NYT!$F$2:$F$409, ""Domestic""), REGEXMATCH(NYT!$G$2:$G$409, ""Politics|Economy"")), C121)"),4)</f>
        <v>4</v>
      </c>
      <c r="E121" s="42" t="str">
        <f ca="1">IFERROR(__xludf.DUMMYFUNCTION("""COMPUTED_VALUE"""),"Women's Soccer")</f>
        <v>Women's Soccer</v>
      </c>
      <c r="F121" s="41">
        <f ca="1">IFERROR(__xludf.DUMMYFUNCTION("COUNTIF(FILTER(NYT!$H$2:$H$409, REGEXMATCH(NYT!$F$2:$F$409, ""Domestic""), not(REGEXMATCH(NYT!$G$2:$G$409, ""Politics|Economy""))), E121)"),1)</f>
        <v>1</v>
      </c>
      <c r="G121" s="8" t="str">
        <f ca="1">IFERROR(__xludf.DUMMYFUNCTION("""COMPUTED_VALUE"""),"Seoul Party Deaths")</f>
        <v>Seoul Party Deaths</v>
      </c>
      <c r="H121" s="39">
        <f ca="1">IFERROR(__xludf.DUMMYFUNCTION("COUNTIF(FILTER(NYT!$H$2:$H$409, REGEXMATCH(NYT!$F$2:$F$409, ""Foreign"")), G121)"),2)</f>
        <v>2</v>
      </c>
    </row>
    <row r="122" spans="1:8" ht="12.5">
      <c r="A122" s="42" t="str">
        <f ca="1">IFERROR(__xludf.DUMMYFUNCTION("""COMPUTED_VALUE"""),"Juul")</f>
        <v>Juul</v>
      </c>
      <c r="B122" s="39">
        <f ca="1">COUNTIF(NYT!$H$2:$H$409, A122)</f>
        <v>1</v>
      </c>
      <c r="C122" s="42" t="str">
        <f ca="1">IFERROR(__xludf.DUMMYFUNCTION("""COMPUTED_VALUE"""),"Housing Crisis")</f>
        <v>Housing Crisis</v>
      </c>
      <c r="D122" s="39">
        <f ca="1">IFERROR(__xludf.DUMMYFUNCTION("COUNTIF(FILTER(NYT!$H$2:$H$409, REGEXMATCH(NYT!$F$2:$F$409, ""Domestic""), REGEXMATCH(NYT!$G$2:$G$409, ""Politics|Economy"")), C122)"),3)</f>
        <v>3</v>
      </c>
      <c r="E122" s="42" t="str">
        <f ca="1">IFERROR(__xludf.DUMMYFUNCTION("""COMPUTED_VALUE"""),"Elon Musk")</f>
        <v>Elon Musk</v>
      </c>
      <c r="F122" s="41">
        <f ca="1">IFERROR(__xludf.DUMMYFUNCTION("COUNTIF(FILTER(NYT!$H$2:$H$409, REGEXMATCH(NYT!$F$2:$F$409, ""Domestic""), not(REGEXMATCH(NYT!$G$2:$G$409, ""Politics|Economy""))), E122)"),4)</f>
        <v>4</v>
      </c>
      <c r="G122" s="8" t="str">
        <f ca="1">IFERROR(__xludf.DUMMYFUNCTION("""COMPUTED_VALUE"""),"Brazil")</f>
        <v>Brazil</v>
      </c>
      <c r="H122" s="39">
        <f ca="1">IFERROR(__xludf.DUMMYFUNCTION("COUNTIF(FILTER(NYT!$H$2:$H$409, REGEXMATCH(NYT!$F$2:$F$409, ""Foreign"")), G122)"),2)</f>
        <v>2</v>
      </c>
    </row>
    <row r="123" spans="1:8" ht="12.5">
      <c r="A123" s="42" t="str">
        <f ca="1">IFERROR(__xludf.DUMMYFUNCTION("""COMPUTED_VALUE"""),"Oberlin Suit")</f>
        <v>Oberlin Suit</v>
      </c>
      <c r="B123" s="39">
        <f ca="1">COUNTIF(NYT!$H$2:$H$409, A123)</f>
        <v>1</v>
      </c>
      <c r="C123" s="42" t="str">
        <f ca="1">IFERROR(__xludf.DUMMYFUNCTION("""COMPUTED_VALUE"""),"LGBTQ")</f>
        <v>LGBTQ</v>
      </c>
      <c r="D123" s="39">
        <f ca="1">IFERROR(__xludf.DUMMYFUNCTION("COUNTIF(FILTER(NYT!$H$2:$H$409, REGEXMATCH(NYT!$F$2:$F$409, ""Domestic""), REGEXMATCH(NYT!$G$2:$G$409, ""Politics|Economy"")), C123)"),1)</f>
        <v>1</v>
      </c>
      <c r="E123" s="42" t="str">
        <f ca="1">IFERROR(__xludf.DUMMYFUNCTION("""COMPUTED_VALUE"""),"Baseball")</f>
        <v>Baseball</v>
      </c>
      <c r="F123" s="41">
        <f ca="1">IFERROR(__xludf.DUMMYFUNCTION("COUNTIF(FILTER(NYT!$H$2:$H$409, REGEXMATCH(NYT!$F$2:$F$409, ""Domestic""), not(REGEXMATCH(NYT!$G$2:$G$409, ""Politics|Economy""))), E123)"),1)</f>
        <v>1</v>
      </c>
      <c r="G123" s="8" t="str">
        <f ca="1">IFERROR(__xludf.DUMMYFUNCTION("""COMPUTED_VALUE"""),"Cholera")</f>
        <v>Cholera</v>
      </c>
      <c r="H123" s="39">
        <f ca="1">IFERROR(__xludf.DUMMYFUNCTION("COUNTIF(FILTER(NYT!$H$2:$H$409, REGEXMATCH(NYT!$F$2:$F$409, ""Foreign"")), G123)"),1)</f>
        <v>1</v>
      </c>
    </row>
    <row r="124" spans="1:8" ht="12.5">
      <c r="A124" s="42" t="str">
        <f ca="1">IFERROR(__xludf.DUMMYFUNCTION("""COMPUTED_VALUE"""),"Queen's Death")</f>
        <v>Queen's Death</v>
      </c>
      <c r="B124" s="39">
        <f ca="1">COUNTIF(NYT!$H$2:$H$409, A124)</f>
        <v>10</v>
      </c>
      <c r="C124" s="42" t="str">
        <f ca="1">IFERROR(__xludf.DUMMYFUNCTION("""COMPUTED_VALUE"""),"Student Loan Debt Relief")</f>
        <v>Student Loan Debt Relief</v>
      </c>
      <c r="D124" s="39">
        <f ca="1">IFERROR(__xludf.DUMMYFUNCTION("COUNTIF(FILTER(NYT!$H$2:$H$409, REGEXMATCH(NYT!$F$2:$F$409, ""Domestic""), REGEXMATCH(NYT!$G$2:$G$409, ""Politics|Economy"")), C124)"),1)</f>
        <v>1</v>
      </c>
      <c r="E124" s="42" t="str">
        <f ca="1">IFERROR(__xludf.DUMMYFUNCTION("""COMPUTED_VALUE"""),"Colleen Hoover")</f>
        <v>Colleen Hoover</v>
      </c>
      <c r="F124" s="41">
        <f ca="1">IFERROR(__xludf.DUMMYFUNCTION("COUNTIF(FILTER(NYT!$H$2:$H$409, REGEXMATCH(NYT!$F$2:$F$409, ""Domestic""), not(REGEXMATCH(NYT!$G$2:$G$409, ""Politics|Economy""))), E124)"),1)</f>
        <v>1</v>
      </c>
      <c r="G124" s="8" t="str">
        <f ca="1">IFERROR(__xludf.DUMMYFUNCTION("""COMPUTED_VALUE"""),"India Bridge Collapse")</f>
        <v>India Bridge Collapse</v>
      </c>
      <c r="H124" s="39">
        <f ca="1">IFERROR(__xludf.DUMMYFUNCTION("COUNTIF(FILTER(NYT!$H$2:$H$409, REGEXMATCH(NYT!$F$2:$F$409, ""Foreign"")), G124)"),1)</f>
        <v>1</v>
      </c>
    </row>
    <row r="125" spans="1:8" ht="12.5">
      <c r="A125" s="42" t="str">
        <f ca="1">IFERROR(__xludf.DUMMYFUNCTION("""COMPUTED_VALUE"""),"Monkeypox")</f>
        <v>Monkeypox</v>
      </c>
      <c r="B125" s="39">
        <f ca="1">COUNTIF(NYT!$H$2:$H$409, A125)</f>
        <v>1</v>
      </c>
      <c r="C125" s="42" t="str">
        <f ca="1">IFERROR(__xludf.DUMMYFUNCTION("""COMPUTED_VALUE"""),"Prison System")</f>
        <v>Prison System</v>
      </c>
      <c r="D125" s="39">
        <f ca="1">IFERROR(__xludf.DUMMYFUNCTION("COUNTIF(FILTER(NYT!$H$2:$H$409, REGEXMATCH(NYT!$F$2:$F$409, ""Domestic""), REGEXMATCH(NYT!$G$2:$G$409, ""Politics|Economy"")), C125)"),1)</f>
        <v>1</v>
      </c>
      <c r="E125" s="42" t="str">
        <f ca="1">IFERROR(__xludf.DUMMYFUNCTION("""COMPUTED_VALUE"""),"Chaucer")</f>
        <v>Chaucer</v>
      </c>
      <c r="F125" s="41">
        <f ca="1">IFERROR(__xludf.DUMMYFUNCTION("COUNTIF(FILTER(NYT!$H$2:$H$409, REGEXMATCH(NYT!$F$2:$F$409, ""Domestic""), not(REGEXMATCH(NYT!$G$2:$G$409, ""Politics|Economy""))), E125)"),1)</f>
        <v>1</v>
      </c>
      <c r="G125" s="8" t="str">
        <f ca="1">IFERROR(__xludf.DUMMYFUNCTION("""COMPUTED_VALUE"""),"Ethiopia")</f>
        <v>Ethiopia</v>
      </c>
      <c r="H125" s="39">
        <f ca="1">IFERROR(__xludf.DUMMYFUNCTION("COUNTIF(FILTER(NYT!$H$2:$H$409, REGEXMATCH(NYT!$F$2:$F$409, ""Foreign"")), G125)"),1)</f>
        <v>1</v>
      </c>
    </row>
    <row r="126" spans="1:8" ht="12.5">
      <c r="A126" s="42" t="str">
        <f ca="1">IFERROR(__xludf.DUMMYFUNCTION("""COMPUTED_VALUE"""),"Colleges Rankings")</f>
        <v>Colleges Rankings</v>
      </c>
      <c r="B126" s="39">
        <f ca="1">COUNTIF(NYT!$H$2:$H$409, A126)</f>
        <v>1</v>
      </c>
      <c r="C126" s="42" t="str">
        <f ca="1">IFERROR(__xludf.DUMMYFUNCTION("""COMPUTED_VALUE"""),"Nord Stream Attack")</f>
        <v>Nord Stream Attack</v>
      </c>
      <c r="D126" s="39">
        <f ca="1">IFERROR(__xludf.DUMMYFUNCTION("COUNTIF(FILTER(NYT!$H$2:$H$409, REGEXMATCH(NYT!$F$2:$F$409, ""Domestic""), REGEXMATCH(NYT!$G$2:$G$409, ""Politics|Economy"")), C126)"),1)</f>
        <v>1</v>
      </c>
      <c r="E126" s="42" t="str">
        <f ca="1">IFERROR(__xludf.DUMMYFUNCTION("""COMPUTED_VALUE"""),"Fox News")</f>
        <v>Fox News</v>
      </c>
      <c r="F126" s="41">
        <f ca="1">IFERROR(__xludf.DUMMYFUNCTION("COUNTIF(FILTER(NYT!$H$2:$H$409, REGEXMATCH(NYT!$F$2:$F$409, ""Domestic""), not(REGEXMATCH(NYT!$G$2:$G$409, ""Politics|Economy""))), E126)"),1)</f>
        <v>1</v>
      </c>
      <c r="G126" s="8" t="str">
        <f ca="1">IFERROR(__xludf.DUMMYFUNCTION("""COMPUTED_VALUE"""),"Gabon")</f>
        <v>Gabon</v>
      </c>
      <c r="H126" s="39">
        <f ca="1">IFERROR(__xludf.DUMMYFUNCTION("COUNTIF(FILTER(NYT!$H$2:$H$409, REGEXMATCH(NYT!$F$2:$F$409, ""Foreign"")), G126)"),1)</f>
        <v>1</v>
      </c>
    </row>
    <row r="127" spans="1:8" ht="12.5">
      <c r="A127" s="42" t="str">
        <f ca="1">IFERROR(__xludf.DUMMYFUNCTION("""COMPUTED_VALUE"""),"Foreign Relations")</f>
        <v>Foreign Relations</v>
      </c>
      <c r="B127" s="39">
        <f ca="1">COUNTIF(NYT!$H$2:$H$409, A127)</f>
        <v>1</v>
      </c>
      <c r="C127" s="42" t="str">
        <f ca="1">IFERROR(__xludf.DUMMYFUNCTION("""COMPUTED_VALUE"""),"Venezuela Hostage Trade")</f>
        <v>Venezuela Hostage Trade</v>
      </c>
      <c r="D127" s="39">
        <f ca="1">IFERROR(__xludf.DUMMYFUNCTION("COUNTIF(FILTER(NYT!$H$2:$H$409, REGEXMATCH(NYT!$F$2:$F$409, ""Domestic""), REGEXMATCH(NYT!$G$2:$G$409, ""Politics|Economy"")), C127)"),1)</f>
        <v>1</v>
      </c>
      <c r="E127" s="42" t="str">
        <f ca="1">IFERROR(__xludf.DUMMYFUNCTION("""COMPUTED_VALUE"""),"Gambling")</f>
        <v>Gambling</v>
      </c>
      <c r="F127" s="41">
        <f ca="1">IFERROR(__xludf.DUMMYFUNCTION("COUNTIF(FILTER(NYT!$H$2:$H$409, REGEXMATCH(NYT!$F$2:$F$409, ""Domestic""), not(REGEXMATCH(NYT!$G$2:$G$409, ""Politics|Economy""))), E127)"),1)</f>
        <v>1</v>
      </c>
      <c r="G127" s="8" t="str">
        <f ca="1">IFERROR(__xludf.DUMMYFUNCTION("""COMPUTED_VALUE"""),"Israel")</f>
        <v>Israel</v>
      </c>
      <c r="H127" s="39">
        <f ca="1">IFERROR(__xludf.DUMMYFUNCTION("COUNTIF(FILTER(NYT!$H$2:$H$409, REGEXMATCH(NYT!$F$2:$F$409, ""Foreign"")), G127)"),1)</f>
        <v>1</v>
      </c>
    </row>
    <row r="128" spans="1:8" ht="12.5">
      <c r="A128" s="42" t="str">
        <f ca="1">IFERROR(__xludf.DUMMYFUNCTION("""COMPUTED_VALUE"""),"Government Corruption")</f>
        <v>Government Corruption</v>
      </c>
      <c r="B128" s="39">
        <f ca="1">COUNTIF(NYT!$H$2:$H$409, A128)</f>
        <v>1</v>
      </c>
      <c r="C128" s="42" t="str">
        <f ca="1">IFERROR(__xludf.DUMMYFUNCTION("""COMPUTED_VALUE"""),"Supreme Court")</f>
        <v>Supreme Court</v>
      </c>
      <c r="D128" s="39">
        <f ca="1">IFERROR(__xludf.DUMMYFUNCTION("COUNTIF(FILTER(NYT!$H$2:$H$409, REGEXMATCH(NYT!$F$2:$F$409, ""Domestic""), REGEXMATCH(NYT!$G$2:$G$409, ""Politics|Economy"")), C128)"),1)</f>
        <v>1</v>
      </c>
      <c r="E128" s="42" t="str">
        <f ca="1">IFERROR(__xludf.DUMMYFUNCTION("""COMPUTED_VALUE"""),"Water Crisis")</f>
        <v>Water Crisis</v>
      </c>
      <c r="F128" s="41">
        <f ca="1">IFERROR(__xludf.DUMMYFUNCTION("COUNTIF(FILTER(NYT!$H$2:$H$409, REGEXMATCH(NYT!$F$2:$F$409, ""Domestic""), not(REGEXMATCH(NYT!$G$2:$G$409, ""Politics|Economy""))), E128)"),1)</f>
        <v>1</v>
      </c>
      <c r="G128" s="42"/>
      <c r="H128" s="39">
        <f ca="1">IFERROR(__xludf.DUMMYFUNCTION("COUNTIF(FILTER(NYT!$H$2:$H$409, REGEXMATCH(NYT!$F$2:$F$409, ""Foreign"")), G128)"),0)</f>
        <v>0</v>
      </c>
    </row>
    <row r="129" spans="1:8" ht="12.5">
      <c r="A129" s="42" t="str">
        <f ca="1">IFERROR(__xludf.DUMMYFUNCTION("""COMPUTED_VALUE"""),"Obituary")</f>
        <v>Obituary</v>
      </c>
      <c r="B129" s="39">
        <f ca="1">COUNTIF(NYT!$H$2:$H$409, A129)</f>
        <v>6</v>
      </c>
      <c r="C129" s="42" t="str">
        <f ca="1">IFERROR(__xludf.DUMMYFUNCTION("""COMPUTED_VALUE"""),"Alex Jones")</f>
        <v>Alex Jones</v>
      </c>
      <c r="D129" s="39">
        <f ca="1">IFERROR(__xludf.DUMMYFUNCTION("COUNTIF(FILTER(NYT!$H$2:$H$409, REGEXMATCH(NYT!$F$2:$F$409, ""Domestic""), REGEXMATCH(NYT!$G$2:$G$409, ""Politics|Economy"")), C129)"),2)</f>
        <v>2</v>
      </c>
      <c r="E129" s="42" t="str">
        <f ca="1">IFERROR(__xludf.DUMMYFUNCTION("""COMPUTED_VALUE"""),"Steve Jobs")</f>
        <v>Steve Jobs</v>
      </c>
      <c r="F129" s="41">
        <f ca="1">IFERROR(__xludf.DUMMYFUNCTION("COUNTIF(FILTER(NYT!$H$2:$H$409, REGEXMATCH(NYT!$F$2:$F$409, ""Domestic""), not(REGEXMATCH(NYT!$G$2:$G$409, ""Politics|Economy""))), E129)"),1)</f>
        <v>1</v>
      </c>
      <c r="G129" s="43"/>
      <c r="H129" s="44"/>
    </row>
    <row r="130" spans="1:8" ht="12.5">
      <c r="A130" s="42" t="str">
        <f ca="1">IFERROR(__xludf.DUMMYFUNCTION("""COMPUTED_VALUE"""),"Pakistan Flooding")</f>
        <v>Pakistan Flooding</v>
      </c>
      <c r="B130" s="39">
        <f ca="1">COUNTIF(NYT!$H$2:$H$409, A130)</f>
        <v>1</v>
      </c>
      <c r="C130" s="42" t="str">
        <f ca="1">IFERROR(__xludf.DUMMYFUNCTION("""COMPUTED_VALUE"""),"Extremism")</f>
        <v>Extremism</v>
      </c>
      <c r="D130" s="39">
        <f ca="1">IFERROR(__xludf.DUMMYFUNCTION("COUNTIF(FILTER(NYT!$H$2:$H$409, REGEXMATCH(NYT!$F$2:$F$409, ""Domestic""), REGEXMATCH(NYT!$G$2:$G$409, ""Politics|Economy"")), C130)"),1)</f>
        <v>1</v>
      </c>
      <c r="E130" s="42" t="str">
        <f ca="1">IFERROR(__xludf.DUMMYFUNCTION("""COMPUTED_VALUE"""),"Public Health")</f>
        <v>Public Health</v>
      </c>
      <c r="F130" s="41">
        <f ca="1">IFERROR(__xludf.DUMMYFUNCTION("COUNTIF(FILTER(NYT!$H$2:$H$409, REGEXMATCH(NYT!$F$2:$F$409, ""Domestic""), not(REGEXMATCH(NYT!$G$2:$G$409, ""Politics|Economy""))), E130)"),1)</f>
        <v>1</v>
      </c>
    </row>
    <row r="131" spans="1:8" ht="12.5">
      <c r="A131" s="42" t="str">
        <f ca="1">IFERROR(__xludf.DUMMYFUNCTION("""COMPUTED_VALUE"""),"Rail Strike")</f>
        <v>Rail Strike</v>
      </c>
      <c r="B131" s="39">
        <f ca="1">COUNTIF(NYT!$H$2:$H$409, A131)</f>
        <v>1</v>
      </c>
      <c r="C131" s="42" t="str">
        <f ca="1">IFERROR(__xludf.DUMMYFUNCTION("""COMPUTED_VALUE"""),"Taiwan")</f>
        <v>Taiwan</v>
      </c>
      <c r="D131" s="39">
        <f ca="1">IFERROR(__xludf.DUMMYFUNCTION("COUNTIF(FILTER(NYT!$H$2:$H$409, REGEXMATCH(NYT!$F$2:$F$409, ""Domestic""), REGEXMATCH(NYT!$G$2:$G$409, ""Politics|Economy"")), C131)"),1)</f>
        <v>1</v>
      </c>
      <c r="E131" s="42" t="str">
        <f ca="1">IFERROR(__xludf.DUMMYFUNCTION("""COMPUTED_VALUE"""),"Hollywood")</f>
        <v>Hollywood</v>
      </c>
      <c r="F131" s="41">
        <f ca="1">IFERROR(__xludf.DUMMYFUNCTION("COUNTIF(FILTER(NYT!$H$2:$H$409, REGEXMATCH(NYT!$F$2:$F$409, ""Domestic""), not(REGEXMATCH(NYT!$G$2:$G$409, ""Politics|Economy""))), E131)"),1)</f>
        <v>1</v>
      </c>
    </row>
    <row r="132" spans="1:8" ht="12.5">
      <c r="A132" s="42" t="str">
        <f ca="1">IFERROR(__xludf.DUMMYFUNCTION("""COMPUTED_VALUE"""),"FDA Funding")</f>
        <v>FDA Funding</v>
      </c>
      <c r="B132" s="39">
        <f ca="1">COUNTIF(NYT!$H$2:$H$409, A132)</f>
        <v>1</v>
      </c>
      <c r="C132" s="42" t="str">
        <f ca="1">IFERROR(__xludf.DUMMYFUNCTION("""COMPUTED_VALUE"""),"Marijuana")</f>
        <v>Marijuana</v>
      </c>
      <c r="D132" s="39">
        <f ca="1">IFERROR(__xludf.DUMMYFUNCTION("COUNTIF(FILTER(NYT!$H$2:$H$409, REGEXMATCH(NYT!$F$2:$F$409, ""Domestic""), REGEXMATCH(NYT!$G$2:$G$409, ""Politics|Economy"")), C132)"),1)</f>
        <v>1</v>
      </c>
      <c r="E132" s="42" t="str">
        <f ca="1">IFERROR(__xludf.DUMMYFUNCTION("""COMPUTED_VALUE"""),"Tech Industry")</f>
        <v>Tech Industry</v>
      </c>
      <c r="F132" s="41">
        <f ca="1">IFERROR(__xludf.DUMMYFUNCTION("COUNTIF(FILTER(NYT!$H$2:$H$409, REGEXMATCH(NYT!$F$2:$F$409, ""Domestic""), not(REGEXMATCH(NYT!$G$2:$G$409, ""Politics|Economy""))), E132)"),1)</f>
        <v>1</v>
      </c>
    </row>
    <row r="133" spans="1:8" ht="12.5">
      <c r="A133" s="42" t="str">
        <f ca="1">IFERROR(__xludf.DUMMYFUNCTION("""COMPUTED_VALUE"""),"Federer Retiring")</f>
        <v>Federer Retiring</v>
      </c>
      <c r="B133" s="39">
        <f ca="1">COUNTIF(NYT!$H$2:$H$409, A133)</f>
        <v>1</v>
      </c>
      <c r="C133" s="42" t="str">
        <f ca="1">IFERROR(__xludf.DUMMYFUNCTION("""COMPUTED_VALUE"""),"Transportation")</f>
        <v>Transportation</v>
      </c>
      <c r="D133" s="39">
        <f ca="1">IFERROR(__xludf.DUMMYFUNCTION("COUNTIF(FILTER(NYT!$H$2:$H$409, REGEXMATCH(NYT!$F$2:$F$409, ""Domestic""), REGEXMATCH(NYT!$G$2:$G$409, ""Politics|Economy"")), C133)"),1)</f>
        <v>1</v>
      </c>
      <c r="E133" s="42" t="str">
        <f ca="1">IFERROR(__xludf.DUMMYFUNCTION("""COMPUTED_VALUE"""),"Meat")</f>
        <v>Meat</v>
      </c>
      <c r="F133" s="41">
        <f ca="1">IFERROR(__xludf.DUMMYFUNCTION("COUNTIF(FILTER(NYT!$H$2:$H$409, REGEXMATCH(NYT!$F$2:$F$409, ""Domestic""), not(REGEXMATCH(NYT!$G$2:$G$409, ""Politics|Economy""))), E133)"),1)</f>
        <v>1</v>
      </c>
    </row>
    <row r="134" spans="1:8" ht="12.5">
      <c r="A134" s="42" t="str">
        <f ca="1">IFERROR(__xludf.DUMMYFUNCTION("""COMPUTED_VALUE"""),"Guantanamo")</f>
        <v>Guantanamo</v>
      </c>
      <c r="B134" s="39">
        <f ca="1">COUNTIF(NYT!$H$2:$H$409, A134)</f>
        <v>1</v>
      </c>
      <c r="C134" s="42" t="str">
        <f ca="1">IFERROR(__xludf.DUMMYFUNCTION("""COMPUTED_VALUE"""),"Industrialization")</f>
        <v>Industrialization</v>
      </c>
      <c r="D134" s="39">
        <f ca="1">IFERROR(__xludf.DUMMYFUNCTION("COUNTIF(FILTER(NYT!$H$2:$H$409, REGEXMATCH(NYT!$F$2:$F$409, ""Domestic""), REGEXMATCH(NYT!$G$2:$G$409, ""Politics|Economy"")), C134)"),1)</f>
        <v>1</v>
      </c>
      <c r="E134" s="42" t="str">
        <f ca="1">IFERROR(__xludf.DUMMYFUNCTION("""COMPUTED_VALUE"""),"College Athletes' Pay")</f>
        <v>College Athletes' Pay</v>
      </c>
      <c r="F134" s="41">
        <f ca="1">IFERROR(__xludf.DUMMYFUNCTION("COUNTIF(FILTER(NYT!$H$2:$H$409, REGEXMATCH(NYT!$F$2:$F$409, ""Domestic""), not(REGEXMATCH(NYT!$G$2:$G$409, ""Politics|Economy""))), E134)"),1)</f>
        <v>1</v>
      </c>
    </row>
    <row r="135" spans="1:8" ht="12.5">
      <c r="A135" s="42" t="str">
        <f ca="1">IFERROR(__xludf.DUMMYFUNCTION("""COMPUTED_VALUE"""),"Russian Propoganda")</f>
        <v>Russian Propoganda</v>
      </c>
      <c r="B135" s="39">
        <f ca="1">COUNTIF(NYT!$H$2:$H$409, A135)</f>
        <v>1</v>
      </c>
      <c r="C135" s="42" t="str">
        <f ca="1">IFERROR(__xludf.DUMMYFUNCTION("""COMPUTED_VALUE"""),"Campaign Finance")</f>
        <v>Campaign Finance</v>
      </c>
      <c r="D135" s="39">
        <f ca="1">IFERROR(__xludf.DUMMYFUNCTION("COUNTIF(FILTER(NYT!$H$2:$H$409, REGEXMATCH(NYT!$F$2:$F$409, ""Domestic""), REGEXMATCH(NYT!$G$2:$G$409, ""Politics|Economy"")), C135)"),1)</f>
        <v>1</v>
      </c>
      <c r="E135" s="43"/>
      <c r="F135" s="45"/>
    </row>
    <row r="136" spans="1:8" ht="12.5">
      <c r="A136" s="42" t="str">
        <f ca="1">IFERROR(__xludf.DUMMYFUNCTION("""COMPUTED_VALUE"""),"Hurricane Fiona")</f>
        <v>Hurricane Fiona</v>
      </c>
      <c r="B136" s="39">
        <f ca="1">COUNTIF(NYT!$H$2:$H$409, A136)</f>
        <v>1</v>
      </c>
      <c r="C136" s="42" t="str">
        <f ca="1">IFERROR(__xludf.DUMMYFUNCTION("""COMPUTED_VALUE"""),"Parkland")</f>
        <v>Parkland</v>
      </c>
      <c r="D136" s="39">
        <f ca="1">IFERROR(__xludf.DUMMYFUNCTION("COUNTIF(FILTER(NYT!$H$2:$H$409, REGEXMATCH(NYT!$F$2:$F$409, ""Domestic""), REGEXMATCH(NYT!$G$2:$G$409, ""Politics|Economy"")), C136)"),1)</f>
        <v>1</v>
      </c>
    </row>
    <row r="137" spans="1:8" ht="12.5">
      <c r="A137" s="42" t="str">
        <f ca="1">IFERROR(__xludf.DUMMYFUNCTION("""COMPUTED_VALUE"""),"Healthcare")</f>
        <v>Healthcare</v>
      </c>
      <c r="B137" s="39">
        <f ca="1">COUNTIF(NYT!$H$2:$H$409, A137)</f>
        <v>4</v>
      </c>
      <c r="C137" s="42" t="str">
        <f ca="1">IFERROR(__xludf.DUMMYFUNCTION("""COMPUTED_VALUE"""),"LA City Council Racism")</f>
        <v>LA City Council Racism</v>
      </c>
      <c r="D137" s="39">
        <f ca="1">IFERROR(__xludf.DUMMYFUNCTION("COUNTIF(FILTER(NYT!$H$2:$H$409, REGEXMATCH(NYT!$F$2:$F$409, ""Domestic""), REGEXMATCH(NYT!$G$2:$G$409, ""Politics|Economy"")), C137)"),1)</f>
        <v>1</v>
      </c>
    </row>
    <row r="138" spans="1:8" ht="12.5">
      <c r="A138" s="42" t="str">
        <f ca="1">IFERROR(__xludf.DUMMYFUNCTION("""COMPUTED_VALUE"""),"Housing Crisis")</f>
        <v>Housing Crisis</v>
      </c>
      <c r="B138" s="39">
        <f ca="1">COUNTIF(NYT!$H$2:$H$409, A138)</f>
        <v>3</v>
      </c>
      <c r="C138" s="42" t="str">
        <f ca="1">IFERROR(__xludf.DUMMYFUNCTION("""COMPUTED_VALUE"""),"Steve Bannon")</f>
        <v>Steve Bannon</v>
      </c>
      <c r="D138" s="39">
        <f ca="1">IFERROR(__xludf.DUMMYFUNCTION("COUNTIF(FILTER(NYT!$H$2:$H$409, REGEXMATCH(NYT!$F$2:$F$409, ""Domestic""), REGEXMATCH(NYT!$G$2:$G$409, ""Politics|Economy"")), C138)"),1)</f>
        <v>1</v>
      </c>
    </row>
    <row r="139" spans="1:8" ht="12.5">
      <c r="A139" s="42" t="str">
        <f ca="1">IFERROR(__xludf.DUMMYFUNCTION("""COMPUTED_VALUE"""),"Iran Protests")</f>
        <v>Iran Protests</v>
      </c>
      <c r="B139" s="39">
        <f ca="1">COUNTIF(NYT!$H$2:$H$409, A139)</f>
        <v>5</v>
      </c>
      <c r="C139" s="42" t="str">
        <f ca="1">IFERROR(__xludf.DUMMYFUNCTION("""COMPUTED_VALUE"""),"Guns")</f>
        <v>Guns</v>
      </c>
      <c r="D139" s="39">
        <f ca="1">IFERROR(__xludf.DUMMYFUNCTION("COUNTIF(FILTER(NYT!$H$2:$H$409, REGEXMATCH(NYT!$F$2:$F$409, ""Domestic""), REGEXMATCH(NYT!$G$2:$G$409, ""Politics|Economy"")), C139)"),1)</f>
        <v>1</v>
      </c>
    </row>
    <row r="140" spans="1:8" ht="12.5">
      <c r="A140" s="42" t="str">
        <f ca="1">IFERROR(__xludf.DUMMYFUNCTION("""COMPUTED_VALUE"""),"Jihad Rehab movie")</f>
        <v>Jihad Rehab movie</v>
      </c>
      <c r="B140" s="39">
        <f ca="1">COUNTIF(NYT!$H$2:$H$409, A140)</f>
        <v>1</v>
      </c>
      <c r="C140" s="42" t="str">
        <f ca="1">IFERROR(__xludf.DUMMYFUNCTION("""COMPUTED_VALUE"""),"Elon Musk")</f>
        <v>Elon Musk</v>
      </c>
      <c r="D140" s="39">
        <f ca="1">IFERROR(__xludf.DUMMYFUNCTION("COUNTIF(FILTER(NYT!$H$2:$H$409, REGEXMATCH(NYT!$F$2:$F$409, ""Domestic""), REGEXMATCH(NYT!$G$2:$G$409, ""Politics|Economy"")), C140)"),1)</f>
        <v>1</v>
      </c>
    </row>
    <row r="141" spans="1:8" ht="12.5">
      <c r="A141" s="42" t="str">
        <f ca="1">IFERROR(__xludf.DUMMYFUNCTION("""COMPUTED_VALUE"""),"Loneliness")</f>
        <v>Loneliness</v>
      </c>
      <c r="B141" s="39">
        <f ca="1">COUNTIF(NYT!$H$2:$H$409, A141)</f>
        <v>1</v>
      </c>
      <c r="C141" s="42" t="str">
        <f ca="1">IFERROR(__xludf.DUMMYFUNCTION("""COMPUTED_VALUE"""),"Obituary")</f>
        <v>Obituary</v>
      </c>
      <c r="D141" s="39">
        <f ca="1">IFERROR(__xludf.DUMMYFUNCTION("COUNTIF(FILTER(NYT!$H$2:$H$409, REGEXMATCH(NYT!$F$2:$F$409, ""Domestic""), REGEXMATCH(NYT!$G$2:$G$409, ""Politics|Economy"")), C141)"),1)</f>
        <v>1</v>
      </c>
    </row>
    <row r="142" spans="1:8" ht="12.5">
      <c r="A142" s="42" t="str">
        <f ca="1">IFERROR(__xludf.DUMMYFUNCTION("""COMPUTED_VALUE"""),"Italy")</f>
        <v>Italy</v>
      </c>
      <c r="B142" s="39">
        <f ca="1">COUNTIF(NYT!$H$2:$H$409, A142)</f>
        <v>2</v>
      </c>
      <c r="C142" s="42" t="str">
        <f ca="1">IFERROR(__xludf.DUMMYFUNCTION("""COMPUTED_VALUE"""),"Paul Pelosi Attack")</f>
        <v>Paul Pelosi Attack</v>
      </c>
      <c r="D142" s="39">
        <f ca="1">IFERROR(__xludf.DUMMYFUNCTION("COUNTIF(FILTER(NYT!$H$2:$H$409, REGEXMATCH(NYT!$F$2:$F$409, ""Domestic""), REGEXMATCH(NYT!$G$2:$G$409, ""Politics|Economy"")), C142)"),4)</f>
        <v>4</v>
      </c>
    </row>
    <row r="143" spans="1:8" ht="12.5">
      <c r="A143" s="42" t="str">
        <f ca="1">IFERROR(__xludf.DUMMYFUNCTION("""COMPUTED_VALUE"""),"LGBTQ")</f>
        <v>LGBTQ</v>
      </c>
      <c r="B143" s="39">
        <f ca="1">COUNTIF(NYT!$H$2:$H$409, A143)</f>
        <v>1</v>
      </c>
      <c r="C143" s="42" t="str">
        <f ca="1">IFERROR(__xludf.DUMMYFUNCTION("""COMPUTED_VALUE"""),"Incarceration")</f>
        <v>Incarceration</v>
      </c>
      <c r="D143" s="39">
        <f ca="1">IFERROR(__xludf.DUMMYFUNCTION("COUNTIF(FILTER(NYT!$H$2:$H$409, REGEXMATCH(NYT!$F$2:$F$409, ""Domestic""), REGEXMATCH(NYT!$G$2:$G$409, ""Politics|Economy"")), C143)"),1)</f>
        <v>1</v>
      </c>
    </row>
    <row r="144" spans="1:8" ht="12.5">
      <c r="A144" s="42" t="str">
        <f ca="1">IFERROR(__xludf.DUMMYFUNCTION("""COMPUTED_VALUE"""),"Student Loan Debt Relief")</f>
        <v>Student Loan Debt Relief</v>
      </c>
      <c r="B144" s="39">
        <f ca="1">COUNTIF(NYT!$H$2:$H$409, A144)</f>
        <v>1</v>
      </c>
      <c r="C144" s="42" t="str">
        <f ca="1">IFERROR(__xludf.DUMMYFUNCTION("""COMPUTED_VALUE"""),"Social Security")</f>
        <v>Social Security</v>
      </c>
      <c r="D144" s="39">
        <f ca="1">IFERROR(__xludf.DUMMYFUNCTION("COUNTIF(FILTER(NYT!$H$2:$H$409, REGEXMATCH(NYT!$F$2:$F$409, ""Domestic""), REGEXMATCH(NYT!$G$2:$G$409, ""Politics|Economy"")), C144)"),1)</f>
        <v>1</v>
      </c>
    </row>
    <row r="145" spans="1:4" ht="12.5">
      <c r="A145" s="42" t="str">
        <f ca="1">IFERROR(__xludf.DUMMYFUNCTION("""COMPUTED_VALUE"""),"Hurricane Ian")</f>
        <v>Hurricane Ian</v>
      </c>
      <c r="B145" s="39">
        <f ca="1">COUNTIF(NYT!$H$2:$H$409, A145)</f>
        <v>9</v>
      </c>
      <c r="C145" s="42" t="str">
        <f ca="1">IFERROR(__xludf.DUMMYFUNCTION("""COMPUTED_VALUE"""),"Cherokee Representative")</f>
        <v>Cherokee Representative</v>
      </c>
      <c r="D145" s="39">
        <f ca="1">IFERROR(__xludf.DUMMYFUNCTION("COUNTIF(FILTER(NYT!$H$2:$H$409, REGEXMATCH(NYT!$F$2:$F$409, ""Domestic""), REGEXMATCH(NYT!$G$2:$G$409, ""Politics|Economy"")), C145)"),1)</f>
        <v>1</v>
      </c>
    </row>
    <row r="146" spans="1:4" ht="12.5">
      <c r="A146" s="42" t="str">
        <f ca="1">IFERROR(__xludf.DUMMYFUNCTION("""COMPUTED_VALUE"""),"Prison System")</f>
        <v>Prison System</v>
      </c>
      <c r="B146" s="39">
        <f ca="1">COUNTIF(NYT!$H$2:$H$409, A146)</f>
        <v>1</v>
      </c>
      <c r="C146" s="8" t="str">
        <f ca="1">IFERROR(__xludf.DUMMYFUNCTION("""COMPUTED_VALUE"""),"Deepfakes")</f>
        <v>Deepfakes</v>
      </c>
      <c r="D146" s="39">
        <f ca="1">IFERROR(__xludf.DUMMYFUNCTION("COUNTIF(FILTER(NYT!$H$2:$H$409, REGEXMATCH(NYT!$F$2:$F$409, ""Domestic""), REGEXMATCH(NYT!$G$2:$G$409, ""Politics|Economy"")), C146)"),1)</f>
        <v>1</v>
      </c>
    </row>
    <row r="147" spans="1:4" ht="12.5">
      <c r="A147" s="42" t="str">
        <f ca="1">IFERROR(__xludf.DUMMYFUNCTION("""COMPUTED_VALUE"""),"Hong Kong")</f>
        <v>Hong Kong</v>
      </c>
      <c r="B147" s="39">
        <f ca="1">COUNTIF(NYT!$H$2:$H$409, A147)</f>
        <v>1</v>
      </c>
      <c r="C147" s="8" t="str">
        <f ca="1">IFERROR(__xludf.DUMMYFUNCTION("""COMPUTED_VALUE"""),"Antisemitism")</f>
        <v>Antisemitism</v>
      </c>
      <c r="D147" s="39">
        <f ca="1">IFERROR(__xludf.DUMMYFUNCTION("COUNTIF(FILTER(NYT!$H$2:$H$409, REGEXMATCH(NYT!$F$2:$F$409, ""Domestic""), REGEXMATCH(NYT!$G$2:$G$409, ""Politics|Economy"")), C147)"),1)</f>
        <v>1</v>
      </c>
    </row>
    <row r="148" spans="1:4" ht="12.5">
      <c r="A148" s="42" t="str">
        <f ca="1">IFERROR(__xludf.DUMMYFUNCTION("""COMPUTED_VALUE"""),"Nord Stream Attack")</f>
        <v>Nord Stream Attack</v>
      </c>
      <c r="B148" s="39">
        <f ca="1">COUNTIF(NYT!$H$2:$H$409, A148)</f>
        <v>1</v>
      </c>
      <c r="C148" s="8" t="str">
        <f ca="1">IFERROR(__xludf.DUMMYFUNCTION("""COMPUTED_VALUE"""),"Polarization")</f>
        <v>Polarization</v>
      </c>
      <c r="D148" s="39">
        <f ca="1">IFERROR(__xludf.DUMMYFUNCTION("COUNTIF(FILTER(NYT!$H$2:$H$409, REGEXMATCH(NYT!$F$2:$F$409, ""Domestic""), REGEXMATCH(NYT!$G$2:$G$409, ""Politics|Economy"")), C148)"),1)</f>
        <v>1</v>
      </c>
    </row>
    <row r="149" spans="1:4" ht="12.5">
      <c r="A149" s="42" t="str">
        <f ca="1">IFERROR(__xludf.DUMMYFUNCTION("""COMPUTED_VALUE"""),"Venezuela Hostage Trade")</f>
        <v>Venezuela Hostage Trade</v>
      </c>
      <c r="B149" s="39">
        <f ca="1">COUNTIF(NYT!$H$2:$H$409, A149)</f>
        <v>1</v>
      </c>
      <c r="C149" s="8" t="str">
        <f ca="1">IFERROR(__xludf.DUMMYFUNCTION("""COMPUTED_VALUE"""),"2024 Election")</f>
        <v>2024 Election</v>
      </c>
      <c r="D149" s="39">
        <f ca="1">IFERROR(__xludf.DUMMYFUNCTION("COUNTIF(FILTER(NYT!$H$2:$H$409, REGEXMATCH(NYT!$F$2:$F$409, ""Domestic""), REGEXMATCH(NYT!$G$2:$G$409, ""Politics|Economy"")), C149)"),1)</f>
        <v>1</v>
      </c>
    </row>
    <row r="150" spans="1:4" ht="12.5">
      <c r="A150" s="42" t="str">
        <f ca="1">IFERROR(__xludf.DUMMYFUNCTION("""COMPUTED_VALUE"""),"Indonesia Stadium Collapse")</f>
        <v>Indonesia Stadium Collapse</v>
      </c>
      <c r="B150" s="39">
        <f ca="1">COUNTIF(NYT!$H$2:$H$409, A150)</f>
        <v>1</v>
      </c>
      <c r="C150" s="8" t="str">
        <f ca="1">IFERROR(__xludf.DUMMYFUNCTION("""COMPUTED_VALUE"""),"Native Americans")</f>
        <v>Native Americans</v>
      </c>
      <c r="D150" s="39">
        <f ca="1">IFERROR(__xludf.DUMMYFUNCTION("COUNTIF(FILTER(NYT!$H$2:$H$409, REGEXMATCH(NYT!$F$2:$F$409, ""Domestic""), REGEXMATCH(NYT!$G$2:$G$409, ""Politics|Economy"")), C150)"),1)</f>
        <v>1</v>
      </c>
    </row>
    <row r="151" spans="1:4" ht="12.5">
      <c r="A151" s="42" t="str">
        <f ca="1">IFERROR(__xludf.DUMMYFUNCTION("""COMPUTED_VALUE"""),"Supreme Court")</f>
        <v>Supreme Court</v>
      </c>
      <c r="B151" s="39">
        <f ca="1">COUNTIF(NYT!$H$2:$H$409, A151)</f>
        <v>1</v>
      </c>
      <c r="D151" s="39">
        <f ca="1">IFERROR(__xludf.DUMMYFUNCTION("COUNTIF(FILTER(NYT!$H$2:$H$409, REGEXMATCH(NYT!$F$2:$F$409, ""Domestic""), REGEXMATCH(NYT!$G$2:$G$409, ""Politics|Economy"")), C151)"),0)</f>
        <v>0</v>
      </c>
    </row>
    <row r="152" spans="1:4" ht="12.5">
      <c r="A152" s="42" t="str">
        <f ca="1">IFERROR(__xludf.DUMMYFUNCTION("""COMPUTED_VALUE"""),"Women's Soccer")</f>
        <v>Women's Soccer</v>
      </c>
      <c r="B152" s="39">
        <f ca="1">COUNTIF(NYT!$H$2:$H$409, A152)</f>
        <v>1</v>
      </c>
      <c r="C152" s="43"/>
      <c r="D152" s="44"/>
    </row>
    <row r="153" spans="1:4" ht="12.5">
      <c r="A153" s="42" t="str">
        <f ca="1">IFERROR(__xludf.DUMMYFUNCTION("""COMPUTED_VALUE"""),"Elon Musk")</f>
        <v>Elon Musk</v>
      </c>
      <c r="B153" s="39">
        <f ca="1">COUNTIF(NYT!$H$2:$H$409, A153)</f>
        <v>5</v>
      </c>
    </row>
    <row r="154" spans="1:4" ht="12.5">
      <c r="A154" s="42" t="str">
        <f ca="1">IFERROR(__xludf.DUMMYFUNCTION("""COMPUTED_VALUE"""),"Alex Jones")</f>
        <v>Alex Jones</v>
      </c>
      <c r="B154" s="39">
        <f ca="1">COUNTIF(NYT!$H$2:$H$409, A154)</f>
        <v>2</v>
      </c>
    </row>
    <row r="155" spans="1:4" ht="12.5">
      <c r="A155" s="42" t="str">
        <f ca="1">IFERROR(__xludf.DUMMYFUNCTION("""COMPUTED_VALUE"""),"Extremism")</f>
        <v>Extremism</v>
      </c>
      <c r="B155" s="39">
        <f ca="1">COUNTIF(NYT!$H$2:$H$409, A155)</f>
        <v>1</v>
      </c>
    </row>
    <row r="156" spans="1:4" ht="12.5">
      <c r="A156" s="42" t="str">
        <f ca="1">IFERROR(__xludf.DUMMYFUNCTION("""COMPUTED_VALUE"""),"Taiwan")</f>
        <v>Taiwan</v>
      </c>
      <c r="B156" s="39">
        <f ca="1">COUNTIF(NYT!$H$2:$H$409, A156)</f>
        <v>2</v>
      </c>
    </row>
    <row r="157" spans="1:4" ht="12.5">
      <c r="A157" s="42" t="str">
        <f ca="1">IFERROR(__xludf.DUMMYFUNCTION("""COMPUTED_VALUE"""),"Marijuana")</f>
        <v>Marijuana</v>
      </c>
      <c r="B157" s="39">
        <f ca="1">COUNTIF(NYT!$H$2:$H$409, A157)</f>
        <v>1</v>
      </c>
    </row>
    <row r="158" spans="1:4" ht="12.5">
      <c r="A158" s="42" t="str">
        <f ca="1">IFERROR(__xludf.DUMMYFUNCTION("""COMPUTED_VALUE"""),"Thailand Mass Shooting")</f>
        <v>Thailand Mass Shooting</v>
      </c>
      <c r="B158" s="39">
        <f ca="1">COUNTIF(NYT!$H$2:$H$409, A158)</f>
        <v>1</v>
      </c>
    </row>
    <row r="159" spans="1:4" ht="12.5">
      <c r="A159" s="42" t="str">
        <f ca="1">IFERROR(__xludf.DUMMYFUNCTION("""COMPUTED_VALUE"""),"Baseball")</f>
        <v>Baseball</v>
      </c>
      <c r="B159" s="39">
        <f ca="1">COUNTIF(NYT!$H$2:$H$409, A159)</f>
        <v>1</v>
      </c>
    </row>
    <row r="160" spans="1:4" ht="12.5">
      <c r="A160" s="42" t="str">
        <f ca="1">IFERROR(__xludf.DUMMYFUNCTION("""COMPUTED_VALUE"""),"Colleen Hoover")</f>
        <v>Colleen Hoover</v>
      </c>
      <c r="B160" s="39">
        <f ca="1">COUNTIF(NYT!$H$2:$H$409, A160)</f>
        <v>1</v>
      </c>
    </row>
    <row r="161" spans="1:2" ht="12.5">
      <c r="A161" s="42" t="str">
        <f ca="1">IFERROR(__xludf.DUMMYFUNCTION("""COMPUTED_VALUE"""),"Industrialization")</f>
        <v>Industrialization</v>
      </c>
      <c r="B161" s="39">
        <f ca="1">COUNTIF(NYT!$H$2:$H$409, A161)</f>
        <v>1</v>
      </c>
    </row>
    <row r="162" spans="1:2" ht="12.5">
      <c r="A162" s="42" t="str">
        <f ca="1">IFERROR(__xludf.DUMMYFUNCTION("""COMPUTED_VALUE"""),"Campaign Finance")</f>
        <v>Campaign Finance</v>
      </c>
      <c r="B162" s="39">
        <f ca="1">COUNTIF(NYT!$H$2:$H$409, A162)</f>
        <v>1</v>
      </c>
    </row>
    <row r="163" spans="1:2" ht="12.5">
      <c r="A163" s="42" t="str">
        <f ca="1">IFERROR(__xludf.DUMMYFUNCTION("""COMPUTED_VALUE"""),"Parkland")</f>
        <v>Parkland</v>
      </c>
      <c r="B163" s="39">
        <f ca="1">COUNTIF(NYT!$H$2:$H$409, A163)</f>
        <v>1</v>
      </c>
    </row>
    <row r="164" spans="1:2" ht="12.5">
      <c r="A164" s="42" t="str">
        <f ca="1">IFERROR(__xludf.DUMMYFUNCTION("""COMPUTED_VALUE"""),"Chaucer")</f>
        <v>Chaucer</v>
      </c>
      <c r="B164" s="39">
        <f ca="1">COUNTIF(NYT!$H$2:$H$409, A164)</f>
        <v>1</v>
      </c>
    </row>
    <row r="165" spans="1:2" ht="12.5">
      <c r="A165" s="42" t="str">
        <f ca="1">IFERROR(__xludf.DUMMYFUNCTION("""COMPUTED_VALUE"""),"LA City Council Racism")</f>
        <v>LA City Council Racism</v>
      </c>
      <c r="B165" s="39">
        <f ca="1">COUNTIF(NYT!$H$2:$H$409, A165)</f>
        <v>1</v>
      </c>
    </row>
    <row r="166" spans="1:2" ht="12.5">
      <c r="A166" s="42" t="str">
        <f ca="1">IFERROR(__xludf.DUMMYFUNCTION("""COMPUTED_VALUE"""),"Fox News")</f>
        <v>Fox News</v>
      </c>
      <c r="B166" s="39">
        <f ca="1">COUNTIF(NYT!$H$2:$H$409, A166)</f>
        <v>1</v>
      </c>
    </row>
    <row r="167" spans="1:2" ht="12.5">
      <c r="A167" s="42" t="str">
        <f ca="1">IFERROR(__xludf.DUMMYFUNCTION("""COMPUTED_VALUE"""),"Gambling")</f>
        <v>Gambling</v>
      </c>
      <c r="B167" s="39">
        <f ca="1">COUNTIF(NYT!$H$2:$H$409, A167)</f>
        <v>1</v>
      </c>
    </row>
    <row r="168" spans="1:2" ht="12.5">
      <c r="A168" s="42" t="str">
        <f ca="1">IFERROR(__xludf.DUMMYFUNCTION("""COMPUTED_VALUE"""),"Water Crisis")</f>
        <v>Water Crisis</v>
      </c>
      <c r="B168" s="39">
        <f ca="1">COUNTIF(NYT!$H$2:$H$409, A168)</f>
        <v>1</v>
      </c>
    </row>
    <row r="169" spans="1:2" ht="12.5">
      <c r="A169" s="42" t="str">
        <f ca="1">IFERROR(__xludf.DUMMYFUNCTION("""COMPUTED_VALUE"""),"Steve Bannon")</f>
        <v>Steve Bannon</v>
      </c>
      <c r="B169" s="39">
        <f ca="1">COUNTIF(NYT!$H$2:$H$409, A169)</f>
        <v>1</v>
      </c>
    </row>
    <row r="170" spans="1:2" ht="12.5">
      <c r="A170" s="42" t="str">
        <f ca="1">IFERROR(__xludf.DUMMYFUNCTION("""COMPUTED_VALUE"""),"Steve Jobs")</f>
        <v>Steve Jobs</v>
      </c>
      <c r="B170" s="39">
        <f ca="1">COUNTIF(NYT!$H$2:$H$409, A170)</f>
        <v>1</v>
      </c>
    </row>
    <row r="171" spans="1:2" ht="12.5">
      <c r="A171" s="42" t="str">
        <f ca="1">IFERROR(__xludf.DUMMYFUNCTION("""COMPUTED_VALUE"""),"Public Health")</f>
        <v>Public Health</v>
      </c>
      <c r="B171" s="39">
        <f ca="1">COUNTIF(NYT!$H$2:$H$409, A171)</f>
        <v>1</v>
      </c>
    </row>
    <row r="172" spans="1:2" ht="12.5">
      <c r="A172" s="42" t="str">
        <f ca="1">IFERROR(__xludf.DUMMYFUNCTION("""COMPUTED_VALUE"""),"Hollywood")</f>
        <v>Hollywood</v>
      </c>
      <c r="B172" s="39">
        <f ca="1">COUNTIF(NYT!$H$2:$H$409, A172)</f>
        <v>1</v>
      </c>
    </row>
    <row r="173" spans="1:2" ht="12.5">
      <c r="A173" s="42" t="str">
        <f ca="1">IFERROR(__xludf.DUMMYFUNCTION("""COMPUTED_VALUE"""),"Guns")</f>
        <v>Guns</v>
      </c>
      <c r="B173" s="39">
        <f ca="1">COUNTIF(NYT!$H$2:$H$409, A173)</f>
        <v>1</v>
      </c>
    </row>
    <row r="174" spans="1:2" ht="12.5">
      <c r="A174" s="42" t="str">
        <f ca="1">IFERROR(__xludf.DUMMYFUNCTION("""COMPUTED_VALUE"""),"Tech Industry")</f>
        <v>Tech Industry</v>
      </c>
      <c r="B174" s="39">
        <f ca="1">COUNTIF(NYT!$H$2:$H$409, A174)</f>
        <v>1</v>
      </c>
    </row>
    <row r="175" spans="1:2" ht="12.5">
      <c r="A175" s="42" t="str">
        <f ca="1">IFERROR(__xludf.DUMMYFUNCTION("""COMPUTED_VALUE"""),"Paul Pelosi Attack")</f>
        <v>Paul Pelosi Attack</v>
      </c>
      <c r="B175" s="39">
        <f ca="1">COUNTIF(NYT!$H$2:$H$409, A175)</f>
        <v>4</v>
      </c>
    </row>
    <row r="176" spans="1:2" ht="12.5">
      <c r="A176" s="42" t="str">
        <f ca="1">IFERROR(__xludf.DUMMYFUNCTION("""COMPUTED_VALUE"""),"Incarceration")</f>
        <v>Incarceration</v>
      </c>
      <c r="B176" s="39">
        <f ca="1">COUNTIF(NYT!$H$2:$H$409, A176)</f>
        <v>1</v>
      </c>
    </row>
    <row r="177" spans="1:2" ht="12.5">
      <c r="A177" s="42" t="str">
        <f ca="1">IFERROR(__xludf.DUMMYFUNCTION("""COMPUTED_VALUE"""),"Seoul Party Deaths")</f>
        <v>Seoul Party Deaths</v>
      </c>
      <c r="B177" s="39">
        <f ca="1">COUNTIF(NYT!$H$2:$H$409, A177)</f>
        <v>2</v>
      </c>
    </row>
    <row r="178" spans="1:2" ht="12.5">
      <c r="A178" s="42" t="str">
        <f ca="1">IFERROR(__xludf.DUMMYFUNCTION("""COMPUTED_VALUE"""),"Brazil")</f>
        <v>Brazil</v>
      </c>
      <c r="B178" s="39">
        <f ca="1">COUNTIF(NYT!$H$2:$H$409, A178)</f>
        <v>2</v>
      </c>
    </row>
    <row r="179" spans="1:2" ht="12.5">
      <c r="A179" s="42" t="str">
        <f ca="1">IFERROR(__xludf.DUMMYFUNCTION("""COMPUTED_VALUE"""),"Meat")</f>
        <v>Meat</v>
      </c>
      <c r="B179" s="39">
        <f ca="1">COUNTIF(NYT!$H$2:$H$409, A179)</f>
        <v>1</v>
      </c>
    </row>
    <row r="180" spans="1:2" ht="12.5">
      <c r="A180" s="42" t="str">
        <f ca="1">IFERROR(__xludf.DUMMYFUNCTION("""COMPUTED_VALUE"""),"Cholera")</f>
        <v>Cholera</v>
      </c>
      <c r="B180" s="39">
        <f ca="1">COUNTIF(NYT!$H$2:$H$409, A180)</f>
        <v>1</v>
      </c>
    </row>
    <row r="181" spans="1:2" ht="12.5">
      <c r="A181" s="42" t="str">
        <f ca="1">IFERROR(__xludf.DUMMYFUNCTION("""COMPUTED_VALUE"""),"India Bridge Collapse")</f>
        <v>India Bridge Collapse</v>
      </c>
      <c r="B181" s="39">
        <f ca="1">COUNTIF(NYT!$H$2:$H$409, A181)</f>
        <v>1</v>
      </c>
    </row>
    <row r="182" spans="1:2" ht="12.5">
      <c r="A182" s="42" t="str">
        <f ca="1">IFERROR(__xludf.DUMMYFUNCTION("""COMPUTED_VALUE"""),"Ethiopia")</f>
        <v>Ethiopia</v>
      </c>
      <c r="B182" s="39">
        <f ca="1">COUNTIF(NYT!$H$2:$H$409, A182)</f>
        <v>1</v>
      </c>
    </row>
    <row r="183" spans="1:2" ht="12.5">
      <c r="A183" s="42" t="str">
        <f ca="1">IFERROR(__xludf.DUMMYFUNCTION("""COMPUTED_VALUE"""),"Social Security")</f>
        <v>Social Security</v>
      </c>
      <c r="B183" s="39">
        <f ca="1">COUNTIF(NYT!$H$2:$H$409, A183)</f>
        <v>1</v>
      </c>
    </row>
    <row r="184" spans="1:2" ht="12.5">
      <c r="A184" s="42" t="str">
        <f ca="1">IFERROR(__xludf.DUMMYFUNCTION("""COMPUTED_VALUE"""),"Cherokee Representative")</f>
        <v>Cherokee Representative</v>
      </c>
      <c r="B184" s="39">
        <f ca="1">COUNTIF(NYT!$H$2:$H$409, A184)</f>
        <v>1</v>
      </c>
    </row>
    <row r="185" spans="1:2" ht="12.5">
      <c r="A185" s="42" t="str">
        <f ca="1">IFERROR(__xludf.DUMMYFUNCTION("""COMPUTED_VALUE"""),"Deepfakes")</f>
        <v>Deepfakes</v>
      </c>
      <c r="B185" s="39">
        <f ca="1">COUNTIF(NYT!$H$2:$H$409, A185)</f>
        <v>1</v>
      </c>
    </row>
    <row r="186" spans="1:2" ht="12.5">
      <c r="A186" s="42" t="str">
        <f ca="1">IFERROR(__xludf.DUMMYFUNCTION("""COMPUTED_VALUE"""),"Gabon")</f>
        <v>Gabon</v>
      </c>
      <c r="B186" s="39">
        <f ca="1">COUNTIF(NYT!$H$2:$H$409, A186)</f>
        <v>1</v>
      </c>
    </row>
    <row r="187" spans="1:2" ht="12.5">
      <c r="A187" s="42" t="str">
        <f ca="1">IFERROR(__xludf.DUMMYFUNCTION("""COMPUTED_VALUE"""),"Israel")</f>
        <v>Israel</v>
      </c>
      <c r="B187" s="39">
        <f ca="1">COUNTIF(NYT!$H$2:$H$409, A187)</f>
        <v>1</v>
      </c>
    </row>
    <row r="188" spans="1:2" ht="12.5">
      <c r="A188" s="42" t="str">
        <f ca="1">IFERROR(__xludf.DUMMYFUNCTION("""COMPUTED_VALUE"""),"Antisemitism")</f>
        <v>Antisemitism</v>
      </c>
      <c r="B188" s="39">
        <f ca="1">COUNTIF(NYT!$H$2:$H$409, A188)</f>
        <v>1</v>
      </c>
    </row>
    <row r="189" spans="1:2" ht="12.5">
      <c r="A189" s="42" t="str">
        <f ca="1">IFERROR(__xludf.DUMMYFUNCTION("""COMPUTED_VALUE"""),"Polarization")</f>
        <v>Polarization</v>
      </c>
      <c r="B189" s="39">
        <f ca="1">COUNTIF(NYT!$H$2:$H$409, A189)</f>
        <v>1</v>
      </c>
    </row>
    <row r="190" spans="1:2" ht="12.5">
      <c r="A190" s="42" t="str">
        <f ca="1">IFERROR(__xludf.DUMMYFUNCTION("""COMPUTED_VALUE"""),"2024 Election")</f>
        <v>2024 Election</v>
      </c>
      <c r="B190" s="39">
        <f ca="1">COUNTIF(NYT!$H$2:$H$409, A190)</f>
        <v>1</v>
      </c>
    </row>
    <row r="191" spans="1:2" ht="12.5">
      <c r="A191" s="42" t="str">
        <f ca="1">IFERROR(__xludf.DUMMYFUNCTION("""COMPUTED_VALUE"""),"Native Americans")</f>
        <v>Native Americans</v>
      </c>
      <c r="B191" s="39">
        <f ca="1">COUNTIF(NYT!$H$2:$H$409, A191)</f>
        <v>1</v>
      </c>
    </row>
    <row r="192" spans="1:2" ht="12.5">
      <c r="A192" s="42" t="str">
        <f ca="1">IFERROR(__xludf.DUMMYFUNCTION("""COMPUTED_VALUE"""),"College Athletes' Pay")</f>
        <v>College Athletes' Pay</v>
      </c>
      <c r="B192" s="39">
        <f ca="1">COUNTIF(NYT!$H$2:$H$409, A192)</f>
        <v>1</v>
      </c>
    </row>
    <row r="193" spans="1:26" ht="12.5">
      <c r="A193" s="42"/>
      <c r="B193" s="39">
        <f>COUNTIF(NYT!$H$2:$H$409, A193)</f>
        <v>0</v>
      </c>
    </row>
    <row r="194" spans="1:26" ht="12.5">
      <c r="A194" s="42"/>
      <c r="B194" s="39">
        <f>COUNTIF(NYT!$H$2:$H$409, A194)</f>
        <v>0</v>
      </c>
    </row>
    <row r="195" spans="1:26" ht="12.5">
      <c r="A195" s="42"/>
      <c r="B195" s="39">
        <f>COUNTIF(NYT!$H$2:$H$409, A195)</f>
        <v>0</v>
      </c>
    </row>
    <row r="196" spans="1:26" ht="12.5">
      <c r="A196" s="43"/>
      <c r="B196" s="44">
        <f>COUNTIF(NYT!$H$2:$H$409, A196)</f>
        <v>0</v>
      </c>
    </row>
    <row r="202" spans="1:26" ht="13">
      <c r="A202" s="36" t="s">
        <v>1767</v>
      </c>
      <c r="B202" s="37">
        <f ca="1">SUM(B103:B201)</f>
        <v>408</v>
      </c>
      <c r="C202" s="36" t="s">
        <v>1767</v>
      </c>
      <c r="D202" s="37">
        <f ca="1">SUM(D103:D201)</f>
        <v>219</v>
      </c>
      <c r="E202" s="36" t="s">
        <v>1767</v>
      </c>
      <c r="F202" s="37">
        <f ca="1">SUM(F103:F201)</f>
        <v>55</v>
      </c>
      <c r="G202" s="36" t="s">
        <v>1767</v>
      </c>
      <c r="H202" s="37">
        <f ca="1">SUM(H103:H201)</f>
        <v>134</v>
      </c>
    </row>
    <row r="203" spans="1:26" ht="12.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74"/>
  <sheetViews>
    <sheetView workbookViewId="0">
      <selection activeCell="B96" sqref="B96"/>
    </sheetView>
  </sheetViews>
  <sheetFormatPr defaultColWidth="12.6328125" defaultRowHeight="15.75" customHeight="1"/>
  <cols>
    <col min="1" max="1" width="28.453125" customWidth="1"/>
    <col min="2" max="2" width="6.7265625" customWidth="1"/>
    <col min="3" max="3" width="24.6328125" customWidth="1"/>
    <col min="4" max="4" width="6.7265625" customWidth="1"/>
    <col min="5" max="5" width="24.6328125" customWidth="1"/>
    <col min="6" max="6" width="6.7265625" customWidth="1"/>
    <col min="7" max="7" width="29.08984375" customWidth="1"/>
    <col min="8" max="8" width="6.7265625" customWidth="1"/>
  </cols>
  <sheetData>
    <row r="1" spans="1:26">
      <c r="A1" s="34" t="s">
        <v>1762</v>
      </c>
      <c r="B1" s="34" t="s">
        <v>1763</v>
      </c>
      <c r="C1" s="34" t="s">
        <v>1764</v>
      </c>
      <c r="D1" s="34" t="s">
        <v>1763</v>
      </c>
      <c r="E1" s="34" t="s">
        <v>1765</v>
      </c>
      <c r="F1" s="34" t="s">
        <v>1763</v>
      </c>
      <c r="G1" s="34" t="s">
        <v>1766</v>
      </c>
      <c r="H1" s="34" t="s">
        <v>1763</v>
      </c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35" t="s">
        <v>29</v>
      </c>
      <c r="B2" s="8">
        <v>63</v>
      </c>
      <c r="C2" s="35" t="s">
        <v>14</v>
      </c>
      <c r="D2" s="8">
        <v>46</v>
      </c>
      <c r="E2" s="35" t="s">
        <v>378</v>
      </c>
      <c r="F2" s="8">
        <v>15</v>
      </c>
      <c r="G2" s="35" t="s">
        <v>29</v>
      </c>
      <c r="H2" s="8">
        <v>56</v>
      </c>
    </row>
    <row r="3" spans="1:26" ht="15.75" customHeight="1">
      <c r="A3" s="8" t="s">
        <v>14</v>
      </c>
      <c r="B3" s="8">
        <v>46</v>
      </c>
      <c r="C3" s="8" t="s">
        <v>34</v>
      </c>
      <c r="D3" s="8">
        <v>22</v>
      </c>
      <c r="E3" s="8" t="s">
        <v>20</v>
      </c>
      <c r="F3" s="8">
        <v>7</v>
      </c>
      <c r="G3" s="8" t="s">
        <v>147</v>
      </c>
      <c r="H3" s="8">
        <v>12</v>
      </c>
    </row>
    <row r="4" spans="1:26" ht="15.75" customHeight="1">
      <c r="A4" s="8" t="s">
        <v>34</v>
      </c>
      <c r="B4" s="8">
        <v>22</v>
      </c>
      <c r="C4" s="8" t="s">
        <v>47</v>
      </c>
      <c r="D4" s="8">
        <v>20</v>
      </c>
      <c r="E4" s="8" t="s">
        <v>278</v>
      </c>
      <c r="F4" s="8">
        <v>5</v>
      </c>
      <c r="G4" s="8" t="s">
        <v>757</v>
      </c>
      <c r="H4" s="8">
        <v>6</v>
      </c>
    </row>
    <row r="5" spans="1:26" ht="15.75" customHeight="1">
      <c r="A5" s="8" t="s">
        <v>57</v>
      </c>
      <c r="B5" s="8">
        <v>20</v>
      </c>
      <c r="C5" s="8" t="s">
        <v>57</v>
      </c>
      <c r="D5" s="8">
        <v>18</v>
      </c>
      <c r="E5" s="8" t="s">
        <v>456</v>
      </c>
      <c r="F5" s="8">
        <v>5</v>
      </c>
      <c r="G5" s="8" t="s">
        <v>112</v>
      </c>
      <c r="H5" s="8">
        <v>6</v>
      </c>
    </row>
    <row r="6" spans="1:26" ht="15.75" customHeight="1">
      <c r="A6" s="8" t="s">
        <v>47</v>
      </c>
      <c r="B6" s="8">
        <v>20</v>
      </c>
      <c r="C6" s="8" t="s">
        <v>42</v>
      </c>
      <c r="D6" s="8">
        <v>8</v>
      </c>
      <c r="E6" s="8" t="s">
        <v>42</v>
      </c>
      <c r="F6" s="8">
        <v>4</v>
      </c>
      <c r="G6" s="8" t="s">
        <v>1005</v>
      </c>
      <c r="H6" s="8">
        <v>3</v>
      </c>
    </row>
    <row r="7" spans="1:26" ht="15.75" customHeight="1">
      <c r="A7" s="8" t="s">
        <v>378</v>
      </c>
      <c r="B7" s="8">
        <v>15</v>
      </c>
      <c r="C7" s="8" t="s">
        <v>25</v>
      </c>
      <c r="D7" s="8">
        <v>7</v>
      </c>
      <c r="E7" s="8" t="s">
        <v>890</v>
      </c>
      <c r="F7" s="8">
        <v>3</v>
      </c>
      <c r="G7" s="8" t="s">
        <v>38</v>
      </c>
      <c r="H7" s="8">
        <v>3</v>
      </c>
    </row>
    <row r="8" spans="1:26" ht="15.75" customHeight="1">
      <c r="A8" s="8" t="s">
        <v>42</v>
      </c>
      <c r="B8" s="8">
        <v>14</v>
      </c>
      <c r="C8" s="8" t="s">
        <v>951</v>
      </c>
      <c r="D8" s="8">
        <v>7</v>
      </c>
      <c r="E8" s="8" t="s">
        <v>82</v>
      </c>
      <c r="F8" s="8">
        <v>3</v>
      </c>
      <c r="G8" s="8" t="s">
        <v>751</v>
      </c>
      <c r="H8" s="8">
        <v>3</v>
      </c>
    </row>
    <row r="9" spans="1:26" ht="15.75" customHeight="1">
      <c r="A9" s="8" t="s">
        <v>147</v>
      </c>
      <c r="B9" s="8">
        <v>13</v>
      </c>
      <c r="C9" s="8" t="s">
        <v>29</v>
      </c>
      <c r="D9" s="8">
        <v>7</v>
      </c>
      <c r="E9" s="8" t="s">
        <v>1269</v>
      </c>
      <c r="F9" s="8">
        <v>3</v>
      </c>
      <c r="G9" s="8" t="s">
        <v>907</v>
      </c>
      <c r="H9" s="8">
        <v>2</v>
      </c>
    </row>
    <row r="10" spans="1:26" ht="15.75" customHeight="1">
      <c r="A10" s="8" t="s">
        <v>20</v>
      </c>
      <c r="B10" s="8">
        <v>11</v>
      </c>
      <c r="C10" s="8" t="s">
        <v>76</v>
      </c>
      <c r="D10" s="8">
        <v>6</v>
      </c>
      <c r="E10" s="8" t="s">
        <v>78</v>
      </c>
      <c r="F10" s="8">
        <v>2</v>
      </c>
      <c r="G10" s="8" t="s">
        <v>42</v>
      </c>
      <c r="H10" s="8">
        <v>2</v>
      </c>
    </row>
    <row r="11" spans="1:26" ht="15.75" customHeight="1">
      <c r="A11" s="8" t="s">
        <v>78</v>
      </c>
      <c r="B11" s="8">
        <v>8</v>
      </c>
      <c r="C11" s="8" t="s">
        <v>894</v>
      </c>
      <c r="D11" s="8">
        <v>5</v>
      </c>
      <c r="E11" s="8" t="s">
        <v>337</v>
      </c>
      <c r="F11" s="8">
        <v>2</v>
      </c>
      <c r="G11" s="8" t="s">
        <v>78</v>
      </c>
      <c r="H11" s="8">
        <v>1</v>
      </c>
    </row>
    <row r="12" spans="1:26" ht="15.75" customHeight="1">
      <c r="A12" s="8" t="s">
        <v>25</v>
      </c>
      <c r="B12" s="8">
        <v>7</v>
      </c>
      <c r="C12" s="8" t="s">
        <v>103</v>
      </c>
      <c r="D12" s="8">
        <v>5</v>
      </c>
      <c r="E12" s="8" t="s">
        <v>148</v>
      </c>
      <c r="F12" s="8">
        <v>2</v>
      </c>
      <c r="G12" s="8" t="s">
        <v>57</v>
      </c>
      <c r="H12" s="8">
        <v>1</v>
      </c>
    </row>
    <row r="13" spans="1:26" ht="15.75" customHeight="1">
      <c r="A13" s="8" t="s">
        <v>757</v>
      </c>
      <c r="B13" s="8">
        <v>7</v>
      </c>
      <c r="C13" s="8" t="s">
        <v>78</v>
      </c>
      <c r="D13" s="8">
        <v>5</v>
      </c>
      <c r="E13" s="8" t="s">
        <v>1409</v>
      </c>
      <c r="F13" s="8">
        <v>2</v>
      </c>
      <c r="G13" s="8" t="s">
        <v>1222</v>
      </c>
      <c r="H13" s="8">
        <v>1</v>
      </c>
    </row>
    <row r="14" spans="1:26" ht="15.75" customHeight="1">
      <c r="A14" s="8" t="s">
        <v>951</v>
      </c>
      <c r="B14" s="8">
        <v>7</v>
      </c>
      <c r="C14" s="8" t="s">
        <v>218</v>
      </c>
      <c r="D14" s="8">
        <v>5</v>
      </c>
      <c r="E14" s="8" t="s">
        <v>1448</v>
      </c>
      <c r="F14" s="8">
        <v>2</v>
      </c>
      <c r="G14" s="8" t="s">
        <v>488</v>
      </c>
      <c r="H14" s="8">
        <v>1</v>
      </c>
    </row>
    <row r="15" spans="1:26" ht="15.75" customHeight="1">
      <c r="A15" s="8" t="s">
        <v>456</v>
      </c>
      <c r="B15" s="8">
        <v>7</v>
      </c>
      <c r="C15" s="8" t="s">
        <v>734</v>
      </c>
      <c r="D15" s="8">
        <v>5</v>
      </c>
      <c r="E15" s="8" t="s">
        <v>340</v>
      </c>
      <c r="F15" s="8">
        <v>2</v>
      </c>
      <c r="G15" s="8" t="s">
        <v>1371</v>
      </c>
      <c r="H15" s="8">
        <v>1</v>
      </c>
    </row>
    <row r="16" spans="1:26" ht="15.75" customHeight="1">
      <c r="A16" s="8" t="s">
        <v>112</v>
      </c>
      <c r="B16" s="8">
        <v>6</v>
      </c>
      <c r="C16" s="8" t="s">
        <v>360</v>
      </c>
      <c r="D16" s="8">
        <v>4</v>
      </c>
      <c r="E16" s="8" t="s">
        <v>57</v>
      </c>
      <c r="F16" s="8">
        <v>1</v>
      </c>
      <c r="G16" s="8" t="s">
        <v>473</v>
      </c>
      <c r="H16" s="8">
        <v>1</v>
      </c>
    </row>
    <row r="17" spans="1:8" ht="15.75" customHeight="1">
      <c r="A17" s="8" t="s">
        <v>76</v>
      </c>
      <c r="B17" s="8">
        <v>6</v>
      </c>
      <c r="C17" s="8" t="s">
        <v>850</v>
      </c>
      <c r="D17" s="8">
        <v>4</v>
      </c>
      <c r="E17" s="8" t="s">
        <v>661</v>
      </c>
      <c r="F17" s="8">
        <v>1</v>
      </c>
      <c r="G17" s="8" t="s">
        <v>1498</v>
      </c>
      <c r="H17" s="8">
        <v>1</v>
      </c>
    </row>
    <row r="18" spans="1:8" ht="15.75" customHeight="1">
      <c r="A18" s="8" t="s">
        <v>894</v>
      </c>
      <c r="B18" s="8">
        <v>5</v>
      </c>
      <c r="C18" s="8" t="s">
        <v>20</v>
      </c>
      <c r="D18" s="8">
        <v>4</v>
      </c>
      <c r="E18" s="8" t="s">
        <v>85</v>
      </c>
      <c r="F18" s="8">
        <v>1</v>
      </c>
      <c r="G18" s="8" t="s">
        <v>1605</v>
      </c>
      <c r="H18" s="8">
        <v>1</v>
      </c>
    </row>
    <row r="19" spans="1:8" ht="15.75" customHeight="1">
      <c r="A19" s="8" t="s">
        <v>103</v>
      </c>
      <c r="B19" s="8">
        <v>5</v>
      </c>
      <c r="C19" s="8" t="s">
        <v>438</v>
      </c>
      <c r="D19" s="8">
        <v>4</v>
      </c>
      <c r="E19" s="8" t="s">
        <v>712</v>
      </c>
      <c r="F19" s="8">
        <v>1</v>
      </c>
      <c r="G19" s="8" t="s">
        <v>815</v>
      </c>
      <c r="H19" s="8">
        <v>1</v>
      </c>
    </row>
    <row r="20" spans="1:8" ht="15.75" customHeight="1">
      <c r="A20" s="8" t="s">
        <v>218</v>
      </c>
      <c r="B20" s="8">
        <v>5</v>
      </c>
      <c r="C20" s="8" t="s">
        <v>439</v>
      </c>
      <c r="D20" s="8">
        <v>4</v>
      </c>
      <c r="E20" s="8" t="s">
        <v>147</v>
      </c>
      <c r="F20" s="8">
        <v>1</v>
      </c>
      <c r="G20" s="8"/>
      <c r="H20" s="8">
        <v>0</v>
      </c>
    </row>
    <row r="21" spans="1:8" ht="15.75" customHeight="1">
      <c r="A21" s="8" t="s">
        <v>278</v>
      </c>
      <c r="B21" s="8">
        <v>5</v>
      </c>
      <c r="C21" s="8" t="s">
        <v>921</v>
      </c>
      <c r="D21" s="8">
        <v>2</v>
      </c>
      <c r="E21" s="8" t="s">
        <v>175</v>
      </c>
      <c r="F21" s="8">
        <v>1</v>
      </c>
      <c r="G21" s="8"/>
      <c r="H21" s="8"/>
    </row>
    <row r="22" spans="1:8" ht="15.75" customHeight="1">
      <c r="A22" s="8" t="s">
        <v>734</v>
      </c>
      <c r="B22" s="8">
        <v>5</v>
      </c>
      <c r="C22" s="8" t="s">
        <v>337</v>
      </c>
      <c r="D22" s="8">
        <v>2</v>
      </c>
      <c r="E22" s="8" t="s">
        <v>1021</v>
      </c>
      <c r="F22" s="8">
        <v>1</v>
      </c>
      <c r="G22" s="8"/>
      <c r="H22" s="8"/>
    </row>
    <row r="23" spans="1:8" ht="15.75" customHeight="1">
      <c r="A23" s="8" t="s">
        <v>360</v>
      </c>
      <c r="B23" s="8">
        <v>4</v>
      </c>
      <c r="C23" s="8" t="s">
        <v>473</v>
      </c>
      <c r="D23" s="8">
        <v>2</v>
      </c>
      <c r="E23" s="8" t="s">
        <v>383</v>
      </c>
      <c r="F23" s="8">
        <v>1</v>
      </c>
      <c r="G23" s="8"/>
      <c r="H23" s="8"/>
    </row>
    <row r="24" spans="1:8" ht="15.75" customHeight="1">
      <c r="A24" s="8" t="s">
        <v>850</v>
      </c>
      <c r="B24" s="8">
        <v>4</v>
      </c>
      <c r="C24" s="8" t="s">
        <v>1021</v>
      </c>
      <c r="D24" s="8">
        <v>2</v>
      </c>
      <c r="E24" s="8" t="s">
        <v>1144</v>
      </c>
      <c r="F24" s="8">
        <v>1</v>
      </c>
      <c r="G24" s="8"/>
      <c r="H24" s="8"/>
    </row>
    <row r="25" spans="1:8" ht="15.75" customHeight="1">
      <c r="A25" s="8" t="s">
        <v>337</v>
      </c>
      <c r="B25" s="8">
        <v>4</v>
      </c>
      <c r="C25" s="8" t="s">
        <v>1030</v>
      </c>
      <c r="D25" s="8">
        <v>2</v>
      </c>
      <c r="E25" s="8" t="s">
        <v>1235</v>
      </c>
      <c r="F25" s="8">
        <v>1</v>
      </c>
      <c r="G25" s="8"/>
      <c r="H25" s="8"/>
    </row>
    <row r="26" spans="1:8" ht="15.75" customHeight="1">
      <c r="A26" s="8" t="s">
        <v>438</v>
      </c>
      <c r="B26" s="8">
        <v>4</v>
      </c>
      <c r="C26" s="8" t="s">
        <v>1498</v>
      </c>
      <c r="D26" s="8">
        <v>2</v>
      </c>
      <c r="E26" s="8" t="s">
        <v>1246</v>
      </c>
      <c r="F26" s="8">
        <v>1</v>
      </c>
      <c r="G26" s="8"/>
      <c r="H26" s="8"/>
    </row>
    <row r="27" spans="1:8" ht="15.75" customHeight="1">
      <c r="A27" s="8" t="s">
        <v>439</v>
      </c>
      <c r="B27" s="8">
        <v>4</v>
      </c>
      <c r="C27" s="8" t="s">
        <v>456</v>
      </c>
      <c r="D27" s="8">
        <v>2</v>
      </c>
      <c r="E27" s="8" t="s">
        <v>1249</v>
      </c>
      <c r="F27" s="8">
        <v>1</v>
      </c>
      <c r="G27" s="8"/>
      <c r="H27" s="8"/>
    </row>
    <row r="28" spans="1:8" ht="15.75" customHeight="1">
      <c r="A28" s="8" t="s">
        <v>38</v>
      </c>
      <c r="B28" s="8">
        <v>4</v>
      </c>
      <c r="C28" s="8" t="s">
        <v>971</v>
      </c>
      <c r="D28" s="8">
        <v>1</v>
      </c>
      <c r="E28" s="8" t="s">
        <v>1300</v>
      </c>
      <c r="F28" s="8">
        <v>1</v>
      </c>
      <c r="G28" s="8"/>
      <c r="H28" s="8"/>
    </row>
    <row r="29" spans="1:8" ht="15.75" customHeight="1">
      <c r="A29" s="8" t="s">
        <v>890</v>
      </c>
      <c r="B29" s="8">
        <v>3</v>
      </c>
      <c r="C29" s="8" t="s">
        <v>148</v>
      </c>
      <c r="D29" s="8">
        <v>1</v>
      </c>
      <c r="E29" s="8" t="s">
        <v>1356</v>
      </c>
      <c r="F29" s="8">
        <v>1</v>
      </c>
      <c r="G29" s="8"/>
      <c r="H29" s="8"/>
    </row>
    <row r="30" spans="1:8" ht="15.75" customHeight="1">
      <c r="A30" s="8" t="s">
        <v>473</v>
      </c>
      <c r="B30" s="8">
        <v>3</v>
      </c>
      <c r="C30" s="8" t="s">
        <v>1085</v>
      </c>
      <c r="D30" s="8">
        <v>1</v>
      </c>
      <c r="E30" s="8" t="s">
        <v>1375</v>
      </c>
      <c r="F30" s="8">
        <v>1</v>
      </c>
      <c r="G30" s="8"/>
      <c r="H30" s="8"/>
    </row>
    <row r="31" spans="1:8" ht="15.75" customHeight="1">
      <c r="A31" s="8" t="s">
        <v>1005</v>
      </c>
      <c r="B31" s="8">
        <v>3</v>
      </c>
      <c r="C31" s="8" t="s">
        <v>340</v>
      </c>
      <c r="D31" s="8">
        <v>1</v>
      </c>
      <c r="E31" s="8" t="s">
        <v>757</v>
      </c>
      <c r="F31" s="8">
        <v>1</v>
      </c>
      <c r="G31" s="8"/>
      <c r="H31" s="8"/>
    </row>
    <row r="32" spans="1:8" ht="15.75" customHeight="1">
      <c r="A32" s="8" t="s">
        <v>1021</v>
      </c>
      <c r="B32" s="8">
        <v>3</v>
      </c>
      <c r="C32" s="8" t="s">
        <v>374</v>
      </c>
      <c r="D32" s="8">
        <v>1</v>
      </c>
      <c r="E32" s="8" t="s">
        <v>228</v>
      </c>
      <c r="F32" s="8">
        <v>1</v>
      </c>
      <c r="G32" s="8"/>
      <c r="H32" s="8"/>
    </row>
    <row r="33" spans="1:8" ht="15.75" customHeight="1">
      <c r="A33" s="8" t="s">
        <v>148</v>
      </c>
      <c r="B33" s="8">
        <v>3</v>
      </c>
      <c r="C33" s="8" t="s">
        <v>1323</v>
      </c>
      <c r="D33" s="8">
        <v>1</v>
      </c>
      <c r="E33" s="8" t="s">
        <v>1513</v>
      </c>
      <c r="F33" s="8">
        <v>1</v>
      </c>
      <c r="G33" s="8"/>
      <c r="H33" s="8"/>
    </row>
    <row r="34" spans="1:8" ht="12.5">
      <c r="A34" s="8" t="s">
        <v>82</v>
      </c>
      <c r="B34" s="8">
        <v>3</v>
      </c>
      <c r="C34" s="8" t="s">
        <v>482</v>
      </c>
      <c r="D34" s="8">
        <v>1</v>
      </c>
      <c r="E34" s="8" t="s">
        <v>1750</v>
      </c>
      <c r="F34" s="8">
        <v>1</v>
      </c>
      <c r="G34" s="8"/>
      <c r="H34" s="8"/>
    </row>
    <row r="35" spans="1:8" ht="12.5">
      <c r="A35" s="8" t="s">
        <v>340</v>
      </c>
      <c r="B35" s="8">
        <v>3</v>
      </c>
      <c r="C35" s="8" t="s">
        <v>1339</v>
      </c>
      <c r="D35" s="8">
        <v>1</v>
      </c>
      <c r="E35" s="8"/>
      <c r="F35" s="8"/>
      <c r="G35" s="8"/>
      <c r="H35" s="8"/>
    </row>
    <row r="36" spans="1:8" ht="12.5">
      <c r="A36" s="8" t="s">
        <v>1269</v>
      </c>
      <c r="B36" s="8">
        <v>3</v>
      </c>
      <c r="C36" s="8" t="s">
        <v>800</v>
      </c>
      <c r="D36" s="8">
        <v>1</v>
      </c>
      <c r="E36" s="8"/>
      <c r="F36" s="8"/>
      <c r="G36" s="8"/>
      <c r="H36" s="8"/>
    </row>
    <row r="37" spans="1:8" ht="12.5">
      <c r="A37" s="8" t="s">
        <v>1498</v>
      </c>
      <c r="B37" s="8">
        <v>3</v>
      </c>
      <c r="C37" s="8" t="s">
        <v>205</v>
      </c>
      <c r="D37" s="8">
        <v>1</v>
      </c>
      <c r="E37" s="8"/>
      <c r="F37" s="8"/>
      <c r="G37" s="8"/>
      <c r="H37" s="8"/>
    </row>
    <row r="38" spans="1:8" ht="12.5">
      <c r="A38" s="8" t="s">
        <v>751</v>
      </c>
      <c r="B38" s="8">
        <v>3</v>
      </c>
      <c r="C38" s="8" t="s">
        <v>467</v>
      </c>
      <c r="D38" s="8">
        <v>1</v>
      </c>
      <c r="E38" s="8"/>
      <c r="F38" s="8"/>
      <c r="G38" s="8"/>
      <c r="H38" s="8"/>
    </row>
    <row r="39" spans="1:8" ht="12.5">
      <c r="A39" s="8" t="s">
        <v>907</v>
      </c>
      <c r="B39" s="8">
        <v>2</v>
      </c>
      <c r="C39" s="8" t="s">
        <v>38</v>
      </c>
      <c r="D39" s="8">
        <v>1</v>
      </c>
      <c r="E39" s="8"/>
      <c r="F39" s="8"/>
      <c r="G39" s="8"/>
      <c r="H39" s="8"/>
    </row>
    <row r="40" spans="1:8" ht="12.5">
      <c r="A40" s="8" t="s">
        <v>921</v>
      </c>
      <c r="B40" s="8">
        <v>2</v>
      </c>
      <c r="C40" s="8" t="s">
        <v>1516</v>
      </c>
      <c r="D40" s="8">
        <v>1</v>
      </c>
      <c r="E40" s="8"/>
      <c r="F40" s="8"/>
      <c r="G40" s="8"/>
      <c r="H40" s="8"/>
    </row>
    <row r="41" spans="1:8" ht="12.5">
      <c r="A41" s="8" t="s">
        <v>1030</v>
      </c>
      <c r="B41" s="8">
        <v>2</v>
      </c>
      <c r="C41" s="8" t="s">
        <v>1588</v>
      </c>
      <c r="D41" s="8">
        <v>1</v>
      </c>
      <c r="E41" s="8"/>
      <c r="F41" s="8"/>
      <c r="G41" s="8"/>
      <c r="H41" s="8"/>
    </row>
    <row r="42" spans="1:8" ht="12.5">
      <c r="A42" s="8" t="s">
        <v>1409</v>
      </c>
      <c r="B42" s="8">
        <v>2</v>
      </c>
      <c r="C42" s="8" t="s">
        <v>1725</v>
      </c>
      <c r="D42" s="8">
        <v>1</v>
      </c>
      <c r="E42" s="8"/>
      <c r="F42" s="8"/>
      <c r="G42" s="8"/>
      <c r="H42" s="8"/>
    </row>
    <row r="43" spans="1:8" ht="12.5">
      <c r="A43" s="8" t="s">
        <v>1448</v>
      </c>
      <c r="B43" s="8">
        <v>2</v>
      </c>
      <c r="C43" s="8"/>
      <c r="D43" s="8">
        <v>0</v>
      </c>
      <c r="E43" s="8"/>
      <c r="F43" s="8"/>
      <c r="G43" s="8"/>
      <c r="H43" s="8"/>
    </row>
    <row r="44" spans="1:8" ht="12.5">
      <c r="A44" s="8" t="s">
        <v>661</v>
      </c>
      <c r="B44" s="8">
        <v>1</v>
      </c>
      <c r="C44" s="8"/>
      <c r="D44" s="8">
        <v>0</v>
      </c>
      <c r="E44" s="8"/>
      <c r="F44" s="8"/>
      <c r="G44" s="8"/>
      <c r="H44" s="8"/>
    </row>
    <row r="45" spans="1:8" ht="12.5">
      <c r="A45" s="8" t="s">
        <v>85</v>
      </c>
      <c r="B45" s="8">
        <v>1</v>
      </c>
      <c r="C45" s="8"/>
      <c r="D45" s="8">
        <v>0</v>
      </c>
      <c r="E45" s="8"/>
      <c r="F45" s="8"/>
      <c r="G45" s="8"/>
      <c r="H45" s="8"/>
    </row>
    <row r="46" spans="1:8" ht="12.5">
      <c r="A46" s="8" t="s">
        <v>712</v>
      </c>
      <c r="B46" s="8">
        <v>1</v>
      </c>
      <c r="C46" s="8"/>
      <c r="D46" s="8"/>
      <c r="E46" s="8"/>
      <c r="F46" s="8"/>
      <c r="G46" s="8"/>
      <c r="H46" s="8"/>
    </row>
    <row r="47" spans="1:8" ht="12.5">
      <c r="A47" s="8" t="s">
        <v>971</v>
      </c>
      <c r="B47" s="8">
        <v>1</v>
      </c>
      <c r="C47" s="8"/>
      <c r="D47" s="8"/>
      <c r="E47" s="8"/>
      <c r="F47" s="8"/>
      <c r="G47" s="8"/>
      <c r="H47" s="8"/>
    </row>
    <row r="48" spans="1:8" ht="12.5">
      <c r="A48" s="8" t="s">
        <v>175</v>
      </c>
      <c r="B48" s="8">
        <v>1</v>
      </c>
      <c r="C48" s="8"/>
      <c r="D48" s="8"/>
      <c r="E48" s="8"/>
      <c r="F48" s="8"/>
      <c r="G48" s="8"/>
      <c r="H48" s="8"/>
    </row>
    <row r="49" spans="1:8" ht="12.5">
      <c r="A49" s="8" t="s">
        <v>1085</v>
      </c>
      <c r="B49" s="8">
        <v>1</v>
      </c>
      <c r="C49" s="8"/>
      <c r="D49" s="8"/>
      <c r="E49" s="8"/>
      <c r="F49" s="8"/>
      <c r="G49" s="8"/>
      <c r="H49" s="8"/>
    </row>
    <row r="50" spans="1:8" ht="12.5">
      <c r="A50" s="8" t="s">
        <v>383</v>
      </c>
      <c r="B50" s="8">
        <v>1</v>
      </c>
      <c r="C50" s="8"/>
      <c r="D50" s="8"/>
      <c r="E50" s="8"/>
      <c r="F50" s="8"/>
      <c r="G50" s="8"/>
      <c r="H50" s="8"/>
    </row>
    <row r="51" spans="1:8" ht="12.5">
      <c r="A51" s="8" t="s">
        <v>1144</v>
      </c>
      <c r="B51" s="8">
        <v>1</v>
      </c>
      <c r="C51" s="8"/>
      <c r="D51" s="8"/>
      <c r="E51" s="8"/>
      <c r="F51" s="8"/>
      <c r="G51" s="8"/>
      <c r="H51" s="8"/>
    </row>
    <row r="52" spans="1:8" ht="12.5">
      <c r="A52" s="8" t="s">
        <v>374</v>
      </c>
      <c r="B52" s="8">
        <v>1</v>
      </c>
      <c r="C52" s="8"/>
      <c r="D52" s="8"/>
      <c r="E52" s="8"/>
      <c r="F52" s="8"/>
      <c r="G52" s="8"/>
      <c r="H52" s="8"/>
    </row>
    <row r="53" spans="1:8" ht="12.5">
      <c r="A53" s="8" t="s">
        <v>1222</v>
      </c>
      <c r="B53" s="8">
        <v>1</v>
      </c>
      <c r="C53" s="8"/>
      <c r="D53" s="8"/>
      <c r="E53" s="8"/>
      <c r="F53" s="8"/>
      <c r="G53" s="8"/>
      <c r="H53" s="8"/>
    </row>
    <row r="54" spans="1:8" ht="12.5">
      <c r="A54" s="8" t="s">
        <v>1235</v>
      </c>
      <c r="B54" s="8">
        <v>1</v>
      </c>
      <c r="C54" s="8"/>
      <c r="D54" s="8"/>
      <c r="E54" s="8"/>
      <c r="F54" s="8"/>
      <c r="G54" s="8"/>
      <c r="H54" s="8"/>
    </row>
    <row r="55" spans="1:8" ht="12.5">
      <c r="A55" s="8" t="s">
        <v>1246</v>
      </c>
      <c r="B55" s="8">
        <v>1</v>
      </c>
      <c r="C55" s="8"/>
      <c r="D55" s="8"/>
      <c r="E55" s="8"/>
      <c r="F55" s="8"/>
      <c r="G55" s="8"/>
      <c r="H55" s="8"/>
    </row>
    <row r="56" spans="1:8" ht="12.5">
      <c r="A56" s="8" t="s">
        <v>1249</v>
      </c>
      <c r="B56" s="8">
        <v>1</v>
      </c>
      <c r="C56" s="8"/>
      <c r="D56" s="8"/>
      <c r="E56" s="8"/>
      <c r="F56" s="8"/>
      <c r="G56" s="8"/>
      <c r="H56" s="8"/>
    </row>
    <row r="57" spans="1:8" ht="12.5">
      <c r="A57" s="8" t="s">
        <v>1300</v>
      </c>
      <c r="B57" s="8">
        <v>1</v>
      </c>
      <c r="C57" s="8"/>
      <c r="D57" s="8"/>
      <c r="E57" s="8"/>
      <c r="F57" s="8"/>
      <c r="G57" s="8"/>
      <c r="H57" s="8"/>
    </row>
    <row r="58" spans="1:8" ht="12.5">
      <c r="A58" s="8" t="s">
        <v>1323</v>
      </c>
      <c r="B58" s="8">
        <v>1</v>
      </c>
      <c r="C58" s="8"/>
      <c r="D58" s="8"/>
      <c r="E58" s="8"/>
      <c r="F58" s="8"/>
      <c r="G58" s="8"/>
      <c r="H58" s="8"/>
    </row>
    <row r="59" spans="1:8" ht="12.5">
      <c r="A59" s="8" t="s">
        <v>482</v>
      </c>
      <c r="B59" s="8">
        <v>1</v>
      </c>
      <c r="C59" s="8"/>
      <c r="D59" s="8"/>
      <c r="E59" s="8"/>
      <c r="F59" s="8"/>
      <c r="G59" s="8"/>
      <c r="H59" s="8"/>
    </row>
    <row r="60" spans="1:8" ht="12.5">
      <c r="A60" s="8" t="s">
        <v>1339</v>
      </c>
      <c r="B60" s="8">
        <v>1</v>
      </c>
      <c r="C60" s="8"/>
      <c r="D60" s="8"/>
      <c r="E60" s="8"/>
      <c r="F60" s="8"/>
      <c r="G60" s="8"/>
      <c r="H60" s="8"/>
    </row>
    <row r="61" spans="1:8" ht="12.5">
      <c r="A61" s="8" t="s">
        <v>488</v>
      </c>
      <c r="B61" s="8">
        <v>1</v>
      </c>
      <c r="C61" s="8"/>
      <c r="D61" s="8"/>
      <c r="E61" s="8"/>
      <c r="F61" s="8"/>
      <c r="G61" s="8"/>
      <c r="H61" s="8"/>
    </row>
    <row r="62" spans="1:8" ht="12.5">
      <c r="A62" s="8" t="s">
        <v>1356</v>
      </c>
      <c r="B62" s="8">
        <v>1</v>
      </c>
      <c r="C62" s="8"/>
      <c r="D62" s="8"/>
      <c r="E62" s="8"/>
      <c r="F62" s="8"/>
      <c r="G62" s="8"/>
      <c r="H62" s="8"/>
    </row>
    <row r="63" spans="1:8" ht="12.5">
      <c r="A63" s="8" t="s">
        <v>800</v>
      </c>
      <c r="B63" s="8">
        <v>1</v>
      </c>
      <c r="C63" s="8"/>
      <c r="D63" s="8"/>
      <c r="E63" s="8"/>
      <c r="F63" s="8"/>
      <c r="G63" s="8"/>
      <c r="H63" s="8"/>
    </row>
    <row r="64" spans="1:8" ht="12.5">
      <c r="A64" s="8" t="s">
        <v>1371</v>
      </c>
      <c r="B64" s="8">
        <v>1</v>
      </c>
      <c r="C64" s="8"/>
      <c r="D64" s="8"/>
      <c r="E64" s="8"/>
      <c r="F64" s="8"/>
      <c r="G64" s="8"/>
      <c r="H64" s="8"/>
    </row>
    <row r="65" spans="1:8" ht="12.5">
      <c r="A65" s="8" t="s">
        <v>1375</v>
      </c>
      <c r="B65" s="8">
        <v>1</v>
      </c>
      <c r="C65" s="8"/>
      <c r="D65" s="8"/>
      <c r="E65" s="8"/>
      <c r="F65" s="8"/>
      <c r="G65" s="8"/>
      <c r="H65" s="8"/>
    </row>
    <row r="66" spans="1:8" ht="12.5">
      <c r="A66" s="8" t="s">
        <v>205</v>
      </c>
      <c r="B66" s="8">
        <v>1</v>
      </c>
      <c r="C66" s="8"/>
      <c r="D66" s="8"/>
      <c r="E66" s="8"/>
      <c r="F66" s="8"/>
      <c r="G66" s="8"/>
      <c r="H66" s="8"/>
    </row>
    <row r="67" spans="1:8" ht="12.5">
      <c r="A67" s="8" t="s">
        <v>467</v>
      </c>
      <c r="B67" s="8">
        <v>1</v>
      </c>
      <c r="C67" s="8"/>
      <c r="D67" s="8"/>
      <c r="E67" s="8"/>
      <c r="F67" s="8"/>
      <c r="G67" s="8"/>
      <c r="H67" s="8"/>
    </row>
    <row r="68" spans="1:8" ht="12.5">
      <c r="A68" s="8" t="s">
        <v>228</v>
      </c>
      <c r="B68" s="8">
        <v>1</v>
      </c>
      <c r="C68" s="8"/>
      <c r="D68" s="8"/>
      <c r="E68" s="8"/>
      <c r="F68" s="8"/>
      <c r="G68" s="8"/>
      <c r="H68" s="8"/>
    </row>
    <row r="69" spans="1:8" ht="12.5">
      <c r="A69" s="8" t="s">
        <v>1513</v>
      </c>
      <c r="B69" s="8">
        <v>1</v>
      </c>
      <c r="C69" s="8"/>
      <c r="D69" s="8"/>
      <c r="E69" s="8"/>
      <c r="F69" s="8"/>
      <c r="G69" s="8"/>
      <c r="H69" s="8"/>
    </row>
    <row r="70" spans="1:8" ht="12.5">
      <c r="A70" s="8" t="s">
        <v>1516</v>
      </c>
      <c r="B70" s="8">
        <v>1</v>
      </c>
      <c r="C70" s="8"/>
      <c r="D70" s="8"/>
      <c r="E70" s="8"/>
      <c r="F70" s="8"/>
      <c r="G70" s="8"/>
      <c r="H70" s="8"/>
    </row>
    <row r="71" spans="1:8" ht="12.5">
      <c r="A71" s="8" t="s">
        <v>1588</v>
      </c>
      <c r="B71" s="8">
        <v>1</v>
      </c>
      <c r="C71" s="8"/>
      <c r="D71" s="8"/>
      <c r="E71" s="8"/>
      <c r="F71" s="8"/>
      <c r="G71" s="8"/>
      <c r="H71" s="8"/>
    </row>
    <row r="72" spans="1:8" ht="12.5">
      <c r="A72" s="8" t="s">
        <v>1605</v>
      </c>
      <c r="B72" s="8">
        <v>1</v>
      </c>
      <c r="C72" s="8"/>
      <c r="D72" s="8"/>
      <c r="E72" s="8"/>
      <c r="F72" s="8"/>
      <c r="G72" s="8"/>
      <c r="H72" s="8"/>
    </row>
    <row r="73" spans="1:8" ht="12.5">
      <c r="A73" s="8" t="s">
        <v>815</v>
      </c>
      <c r="B73" s="8">
        <v>1</v>
      </c>
      <c r="C73" s="8"/>
      <c r="D73" s="8"/>
      <c r="E73" s="8"/>
      <c r="F73" s="8"/>
      <c r="G73" s="8"/>
      <c r="H73" s="8"/>
    </row>
    <row r="74" spans="1:8" ht="12.5">
      <c r="A74" s="8" t="s">
        <v>1725</v>
      </c>
      <c r="B74" s="8">
        <v>1</v>
      </c>
      <c r="C74" s="8"/>
      <c r="D74" s="8"/>
      <c r="E74" s="8"/>
      <c r="F74" s="8"/>
      <c r="G74" s="8"/>
      <c r="H74" s="8"/>
    </row>
    <row r="75" spans="1:8" ht="12.5">
      <c r="A75" s="8" t="s">
        <v>1750</v>
      </c>
      <c r="B75" s="8">
        <v>1</v>
      </c>
      <c r="C75" s="8"/>
      <c r="D75" s="8"/>
      <c r="E75" s="8"/>
      <c r="F75" s="8"/>
      <c r="G75" s="8"/>
      <c r="H75" s="8"/>
    </row>
    <row r="76" spans="1:8" ht="12.5">
      <c r="A76" s="8"/>
      <c r="B76" s="8">
        <v>0</v>
      </c>
      <c r="C76" s="8"/>
      <c r="D76" s="8"/>
      <c r="E76" s="8"/>
      <c r="F76" s="8"/>
      <c r="G76" s="8"/>
      <c r="H76" s="8"/>
    </row>
    <row r="77" spans="1:8" ht="12.5">
      <c r="A77" s="8"/>
      <c r="B77" s="8">
        <v>0</v>
      </c>
      <c r="C77" s="8"/>
      <c r="D77" s="8"/>
      <c r="E77" s="8"/>
      <c r="F77" s="8"/>
      <c r="G77" s="8"/>
      <c r="H77" s="8"/>
    </row>
    <row r="78" spans="1:8" ht="12.5">
      <c r="A78" s="8"/>
      <c r="B78" s="8">
        <v>0</v>
      </c>
      <c r="C78" s="8"/>
      <c r="D78" s="8"/>
      <c r="E78" s="8"/>
      <c r="F78" s="8"/>
      <c r="G78" s="8"/>
      <c r="H78" s="8"/>
    </row>
    <row r="79" spans="1:8" ht="12.5">
      <c r="A79" s="8"/>
      <c r="B79" s="8">
        <v>0</v>
      </c>
      <c r="C79" s="8"/>
      <c r="D79" s="8"/>
      <c r="E79" s="8"/>
      <c r="F79" s="8"/>
      <c r="G79" s="8"/>
      <c r="H79" s="8"/>
    </row>
    <row r="80" spans="1:8" ht="12.5">
      <c r="A80" s="8"/>
      <c r="B80" s="8"/>
      <c r="C80" s="8"/>
      <c r="D80" s="8"/>
      <c r="E80" s="8"/>
      <c r="F80" s="8"/>
      <c r="G80" s="8"/>
      <c r="H80" s="8"/>
    </row>
    <row r="81" spans="1:26" ht="12.5">
      <c r="A81" s="8"/>
      <c r="B81" s="8"/>
      <c r="C81" s="8"/>
      <c r="D81" s="8"/>
      <c r="E81" s="8"/>
      <c r="F81" s="8"/>
      <c r="G81" s="8"/>
      <c r="H81" s="8"/>
    </row>
    <row r="82" spans="1:26" ht="12.5">
      <c r="A82" s="8"/>
      <c r="B82" s="8"/>
      <c r="C82" s="8"/>
      <c r="D82" s="8"/>
      <c r="E82" s="8"/>
      <c r="F82" s="8"/>
      <c r="G82" s="8"/>
      <c r="H82" s="8"/>
    </row>
    <row r="83" spans="1:26" ht="12.5">
      <c r="A83" s="8"/>
      <c r="B83" s="8"/>
      <c r="C83" s="8"/>
      <c r="D83" s="8"/>
      <c r="E83" s="8"/>
      <c r="F83" s="8"/>
      <c r="G83" s="8"/>
      <c r="H83" s="8"/>
    </row>
    <row r="84" spans="1:26" ht="12.5">
      <c r="A84" s="8"/>
      <c r="B84" s="8"/>
      <c r="C84" s="8"/>
      <c r="D84" s="8"/>
      <c r="E84" s="8"/>
      <c r="F84" s="8"/>
      <c r="G84" s="8"/>
      <c r="H84" s="8"/>
    </row>
    <row r="85" spans="1:26" ht="12.5">
      <c r="A85" s="8"/>
      <c r="B85" s="8"/>
      <c r="C85" s="8"/>
      <c r="D85" s="8"/>
      <c r="E85" s="8"/>
      <c r="F85" s="8"/>
      <c r="G85" s="8"/>
      <c r="H85" s="8"/>
    </row>
    <row r="86" spans="1:26" ht="13">
      <c r="A86" s="4" t="s">
        <v>1767</v>
      </c>
      <c r="B86" s="4">
        <f>SUM(B2:B85)</f>
        <v>393</v>
      </c>
      <c r="C86" s="4" t="s">
        <v>1767</v>
      </c>
      <c r="D86" s="4">
        <f>SUM(D2:D85)</f>
        <v>215</v>
      </c>
      <c r="E86" s="4" t="s">
        <v>1767</v>
      </c>
      <c r="F86" s="4">
        <f>SUM(F2:F85)</f>
        <v>76</v>
      </c>
      <c r="G86" s="4" t="s">
        <v>1767</v>
      </c>
      <c r="H86" s="4">
        <f>SUM(H2:H85)</f>
        <v>102</v>
      </c>
    </row>
    <row r="87" spans="1:26" ht="13">
      <c r="A87" s="47"/>
      <c r="B87" s="47"/>
      <c r="C87" s="47"/>
      <c r="D87" s="47"/>
      <c r="E87" s="47"/>
      <c r="F87" s="47"/>
      <c r="G87" s="47"/>
      <c r="H87" s="47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3">
      <c r="A88" s="34" t="s">
        <v>1762</v>
      </c>
      <c r="B88" s="34" t="s">
        <v>1763</v>
      </c>
      <c r="C88" s="34" t="s">
        <v>1764</v>
      </c>
      <c r="D88" s="34" t="s">
        <v>1763</v>
      </c>
      <c r="E88" s="34" t="s">
        <v>1765</v>
      </c>
      <c r="F88" s="34" t="s">
        <v>1763</v>
      </c>
      <c r="G88" s="34" t="s">
        <v>1766</v>
      </c>
      <c r="H88" s="34" t="s">
        <v>1763</v>
      </c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5">
      <c r="A89" s="35" t="str">
        <f ca="1">IFERROR(__xludf.DUMMYFUNCTION("UNIQUE(WaPo!$I$2:$I$394)"),"Education")</f>
        <v>Education</v>
      </c>
      <c r="B89" s="8">
        <f ca="1">COUNTIF(WaPo!$I$2:$I$394, A89)</f>
        <v>7</v>
      </c>
      <c r="C89" s="48" t="str">
        <f ca="1">IFERROR(__xludf.DUMMYFUNCTION("UNIQUE(FILTER(WaPo!$I$2:$I$394, REGEXMATCH(WaPo!$G$2:$G$394, ""Domestic""), REGEXMATCH(WaPo!$H$2:$H$394, ""Politics|Economy"")))"),"Education")</f>
        <v>Education</v>
      </c>
      <c r="D89" s="8">
        <f ca="1">IFERROR(__xludf.DUMMYFUNCTION("COUNTIF(FILTER(WaPo!$I$2:$I$394, REGEXMATCH(WaPo!$G$2:$G$394, ""Domestic""), REGEXMATCH(WaPo!$H$2:$H$394, ""Politics|Economy"")), C89)"),7)</f>
        <v>7</v>
      </c>
      <c r="E89" s="48" t="str">
        <f ca="1">IFERROR(__xludf.DUMMYFUNCTION("UNIQUE(FILTER(WaPo!$I$2:$I$394, REGEXMATCH(WaPo!$G$2:$G$394, ""Domestic""), not(REGEXMATCH(WaPo!$H$2:$H$394, ""Politics|Economy""))))"),"Economy")</f>
        <v>Economy</v>
      </c>
      <c r="F89" s="35">
        <f ca="1">IFERROR(__xludf.DUMMYFUNCTION("COUNTIF(FILTER(WaPo!$I$2:$I$394, REGEXMATCH(WaPo!$G$2:$G$394, ""Domestic""), not(REGEXMATCH(WaPo!$H$2:$H$394, ""Politics|Economy""))), E89)"),1)</f>
        <v>1</v>
      </c>
      <c r="G89" s="8" t="str">
        <f ca="1">IFERROR(__xludf.DUMMYFUNCTION("UNIQUE(FILTER(WaPo!$I$2:$I$394, REGEXMATCH(WaPo!$G$2:$G$394, ""Foreign"")))"),"Australia")</f>
        <v>Australia</v>
      </c>
      <c r="H89" s="8">
        <f ca="1">IFERROR(__xludf.DUMMYFUNCTION("COUNTIF(FILTER(WaPo!$I$2:$I$394, REGEXMATCH(WaPo!$G$2:$G$394, ""Foreign"")), G89)"),2)</f>
        <v>2</v>
      </c>
    </row>
    <row r="90" spans="1:26" ht="12.5">
      <c r="A90" s="8" t="str">
        <f ca="1">IFERROR(__xludf.DUMMYFUNCTION("""COMPUTED_VALUE"""),"Trump")</f>
        <v>Trump</v>
      </c>
      <c r="B90" s="8">
        <f ca="1">COUNTIF(WaPo!$I$2:$I$394, A90)</f>
        <v>22</v>
      </c>
      <c r="C90" s="8" t="str">
        <f ca="1">IFERROR(__xludf.DUMMYFUNCTION("""COMPUTED_VALUE"""),"Trump")</f>
        <v>Trump</v>
      </c>
      <c r="D90" s="8">
        <f ca="1">IFERROR(__xludf.DUMMYFUNCTION("COUNTIF(FILTER(WaPo!$I$2:$I$394, REGEXMATCH(WaPo!$G$2:$G$394, ""Domestic""), REGEXMATCH(WaPo!$H$2:$H$394, ""Politics|Economy"")), C90)"),22)</f>
        <v>22</v>
      </c>
      <c r="E90" s="8" t="str">
        <f ca="1">IFERROR(__xludf.DUMMYFUNCTION("""COMPUTED_VALUE"""),"Covid")</f>
        <v>Covid</v>
      </c>
      <c r="F90" s="35">
        <f ca="1">IFERROR(__xludf.DUMMYFUNCTION("COUNTIF(FILTER(WaPo!$I$2:$I$394, REGEXMATCH(WaPo!$G$2:$G$394, ""Domestic""), not(REGEXMATCH(WaPo!$H$2:$H$394, ""Politics|Economy""))), E90)"),7)</f>
        <v>7</v>
      </c>
      <c r="G90" s="8" t="str">
        <f ca="1">IFERROR(__xludf.DUMMYFUNCTION("""COMPUTED_VALUE"""),"Brazil")</f>
        <v>Brazil</v>
      </c>
      <c r="H90" s="8">
        <f ca="1">IFERROR(__xludf.DUMMYFUNCTION("COUNTIF(FILTER(WaPo!$I$2:$I$394, REGEXMATCH(WaPo!$G$2:$G$394, ""Foreign"")), G90)"),6)</f>
        <v>6</v>
      </c>
    </row>
    <row r="91" spans="1:26" ht="12.5">
      <c r="A91" s="8" t="str">
        <f ca="1">IFERROR(__xludf.DUMMYFUNCTION("""COMPUTED_VALUE"""),"Economy")</f>
        <v>Economy</v>
      </c>
      <c r="B91" s="8">
        <f ca="1">COUNTIF(WaPo!$I$2:$I$394, A91)</f>
        <v>20</v>
      </c>
      <c r="C91" s="8" t="str">
        <f ca="1">IFERROR(__xludf.DUMMYFUNCTION("""COMPUTED_VALUE"""),"LGBTQ")</f>
        <v>LGBTQ</v>
      </c>
      <c r="D91" s="8">
        <f ca="1">IFERROR(__xludf.DUMMYFUNCTION("COUNTIF(FILTER(WaPo!$I$2:$I$394, REGEXMATCH(WaPo!$G$2:$G$394, ""Domestic""), REGEXMATCH(WaPo!$H$2:$H$394, ""Politics|Economy"")), C91)"),4)</f>
        <v>4</v>
      </c>
      <c r="E91" s="8" t="str">
        <f ca="1">IFERROR(__xludf.DUMMYFUNCTION("""COMPUTED_VALUE"""),"Tennis")</f>
        <v>Tennis</v>
      </c>
      <c r="F91" s="35">
        <f ca="1">IFERROR(__xludf.DUMMYFUNCTION("COUNTIF(FILTER(WaPo!$I$2:$I$394, REGEXMATCH(WaPo!$G$2:$G$394, ""Domestic""), not(REGEXMATCH(WaPo!$H$2:$H$394, ""Politics|Economy""))), E91)"),3)</f>
        <v>3</v>
      </c>
      <c r="G91" s="8" t="str">
        <f ca="1">IFERROR(__xludf.DUMMYFUNCTION("""COMPUTED_VALUE"""),"Crime")</f>
        <v>Crime</v>
      </c>
      <c r="H91" s="8">
        <f ca="1">IFERROR(__xludf.DUMMYFUNCTION("COUNTIF(FILTER(WaPo!$I$2:$I$394, REGEXMATCH(WaPo!$G$2:$G$394, ""Foreign"")), G91)"),1)</f>
        <v>1</v>
      </c>
    </row>
    <row r="92" spans="1:26" ht="12.5">
      <c r="A92" s="8" t="str">
        <f ca="1">IFERROR(__xludf.DUMMYFUNCTION("""COMPUTED_VALUE"""),"LGBTQ")</f>
        <v>LGBTQ</v>
      </c>
      <c r="B92" s="8">
        <f ca="1">COUNTIF(WaPo!$I$2:$I$394, A92)</f>
        <v>4</v>
      </c>
      <c r="C92" s="8" t="str">
        <f ca="1">IFERROR(__xludf.DUMMYFUNCTION("""COMPUTED_VALUE"""),"Climate Change")</f>
        <v>Climate Change</v>
      </c>
      <c r="D92" s="8">
        <f ca="1">IFERROR(__xludf.DUMMYFUNCTION("COUNTIF(FILTER(WaPo!$I$2:$I$394, REGEXMATCH(WaPo!$G$2:$G$394, ""Domestic""), REGEXMATCH(WaPo!$H$2:$H$394, ""Politics|Economy"")), C92)"),8)</f>
        <v>8</v>
      </c>
      <c r="E92" s="8" t="str">
        <f ca="1">IFERROR(__xludf.DUMMYFUNCTION("""COMPUTED_VALUE"""),"Public Health")</f>
        <v>Public Health</v>
      </c>
      <c r="F92" s="35">
        <f ca="1">IFERROR(__xludf.DUMMYFUNCTION("COUNTIF(FILTER(WaPo!$I$2:$I$394, REGEXMATCH(WaPo!$G$2:$G$394, ""Domestic""), not(REGEXMATCH(WaPo!$H$2:$H$394, ""Politics|Economy""))), E92)"),1)</f>
        <v>1</v>
      </c>
      <c r="G92" s="8" t="str">
        <f ca="1">IFERROR(__xludf.DUMMYFUNCTION("""COMPUTED_VALUE"""),"UK Government Formation")</f>
        <v>UK Government Formation</v>
      </c>
      <c r="H92" s="8">
        <f ca="1">IFERROR(__xludf.DUMMYFUNCTION("COUNTIF(FILTER(WaPo!$I$2:$I$394, REGEXMATCH(WaPo!$G$2:$G$394, ""Foreign"")), G92)"),6)</f>
        <v>6</v>
      </c>
    </row>
    <row r="93" spans="1:26" ht="12.5">
      <c r="A93" s="8" t="str">
        <f ca="1">IFERROR(__xludf.DUMMYFUNCTION("""COMPUTED_VALUE"""),"Climate Change")</f>
        <v>Climate Change</v>
      </c>
      <c r="B93" s="8">
        <f ca="1">COUNTIF(WaPo!$I$2:$I$394, A93)</f>
        <v>14</v>
      </c>
      <c r="C93" s="8" t="str">
        <f ca="1">IFERROR(__xludf.DUMMYFUNCTION("""COMPUTED_VALUE"""),"Democracy")</f>
        <v>Democracy</v>
      </c>
      <c r="D93" s="8">
        <f ca="1">IFERROR(__xludf.DUMMYFUNCTION("COUNTIF(FILTER(WaPo!$I$2:$I$394, REGEXMATCH(WaPo!$G$2:$G$394, ""Domestic""), REGEXMATCH(WaPo!$H$2:$H$394, ""Politics|Economy"")), C93)"),20)</f>
        <v>20</v>
      </c>
      <c r="E93" s="8" t="str">
        <f ca="1">IFERROR(__xludf.DUMMYFUNCTION("""COMPUTED_VALUE"""),"NASA")</f>
        <v>NASA</v>
      </c>
      <c r="F93" s="35">
        <f ca="1">IFERROR(__xludf.DUMMYFUNCTION("COUNTIF(FILTER(WaPo!$I$2:$I$394, REGEXMATCH(WaPo!$G$2:$G$394, ""Domestic""), not(REGEXMATCH(WaPo!$H$2:$H$394, ""Politics|Economy""))), E93)"),1)</f>
        <v>1</v>
      </c>
      <c r="G93" s="8" t="str">
        <f ca="1">IFERROR(__xludf.DUMMYFUNCTION("""COMPUTED_VALUE"""),"Russian Invasion of Ukraine")</f>
        <v>Russian Invasion of Ukraine</v>
      </c>
      <c r="H93" s="8">
        <f ca="1">IFERROR(__xludf.DUMMYFUNCTION("COUNTIF(FILTER(WaPo!$I$2:$I$394, REGEXMATCH(WaPo!$G$2:$G$394, ""Foreign"")), G93)"),56)</f>
        <v>56</v>
      </c>
    </row>
    <row r="94" spans="1:26" ht="12.5">
      <c r="A94" s="8" t="str">
        <f ca="1">IFERROR(__xludf.DUMMYFUNCTION("""COMPUTED_VALUE"""),"Covid")</f>
        <v>Covid</v>
      </c>
      <c r="B94" s="8">
        <f ca="1">COUNTIF(WaPo!$I$2:$I$394, A94)</f>
        <v>11</v>
      </c>
      <c r="C94" s="8" t="str">
        <f ca="1">IFERROR(__xludf.DUMMYFUNCTION("""COMPUTED_VALUE"""),"Policing")</f>
        <v>Policing</v>
      </c>
      <c r="D94" s="8">
        <f ca="1">IFERROR(__xludf.DUMMYFUNCTION("COUNTIF(FILTER(WaPo!$I$2:$I$394, REGEXMATCH(WaPo!$G$2:$G$394, ""Domestic""), REGEXMATCH(WaPo!$H$2:$H$394, ""Politics|Economy"")), C94)"),5)</f>
        <v>5</v>
      </c>
      <c r="E94" s="8" t="str">
        <f ca="1">IFERROR(__xludf.DUMMYFUNCTION("""COMPUTED_VALUE"""),"Tech Industry")</f>
        <v>Tech Industry</v>
      </c>
      <c r="F94" s="35">
        <f ca="1">IFERROR(__xludf.DUMMYFUNCTION("COUNTIF(FILTER(WaPo!$I$2:$I$394, REGEXMATCH(WaPo!$G$2:$G$394, ""Domestic""), not(REGEXMATCH(WaPo!$H$2:$H$394, ""Politics|Economy""))), E94)"),1)</f>
        <v>1</v>
      </c>
      <c r="G94" s="8" t="str">
        <f ca="1">IFERROR(__xludf.DUMMYFUNCTION("""COMPUTED_VALUE"""),"Queen's Death")</f>
        <v>Queen's Death</v>
      </c>
      <c r="H94" s="8">
        <f ca="1">IFERROR(__xludf.DUMMYFUNCTION("COUNTIF(FILTER(WaPo!$I$2:$I$394, REGEXMATCH(WaPo!$G$2:$G$394, ""Foreign"")), G94)"),12)</f>
        <v>12</v>
      </c>
    </row>
    <row r="95" spans="1:26" ht="12.5">
      <c r="A95" s="8" t="str">
        <f ca="1">IFERROR(__xludf.DUMMYFUNCTION("""COMPUTED_VALUE"""),"Democracy")</f>
        <v>Democracy</v>
      </c>
      <c r="B95" s="8">
        <f ca="1">COUNTIF(WaPo!$I$2:$I$394, A95)</f>
        <v>20</v>
      </c>
      <c r="C95" s="8" t="str">
        <f ca="1">IFERROR(__xludf.DUMMYFUNCTION("""COMPUTED_VALUE"""),"2024 Election")</f>
        <v>2024 Election</v>
      </c>
      <c r="D95" s="8">
        <f ca="1">IFERROR(__xludf.DUMMYFUNCTION("COUNTIF(FILTER(WaPo!$I$2:$I$394, REGEXMATCH(WaPo!$G$2:$G$394, ""Domestic""), REGEXMATCH(WaPo!$H$2:$H$394, ""Politics|Economy"")), C95)"),4)</f>
        <v>4</v>
      </c>
      <c r="E95" s="8" t="str">
        <f ca="1">IFERROR(__xludf.DUMMYFUNCTION("""COMPUTED_VALUE"""),"Queen's Death")</f>
        <v>Queen's Death</v>
      </c>
      <c r="F95" s="35">
        <f ca="1">IFERROR(__xludf.DUMMYFUNCTION("COUNTIF(FILTER(WaPo!$I$2:$I$394, REGEXMATCH(WaPo!$G$2:$G$394, ""Domestic""), not(REGEXMATCH(WaPo!$H$2:$H$394, ""Politics|Economy""))), E95)"),1)</f>
        <v>1</v>
      </c>
      <c r="G95" s="8" t="str">
        <f ca="1">IFERROR(__xludf.DUMMYFUNCTION("""COMPUTED_VALUE"""),"EU Energy Crisis")</f>
        <v>EU Energy Crisis</v>
      </c>
      <c r="H95" s="8">
        <f ca="1">IFERROR(__xludf.DUMMYFUNCTION("COUNTIF(FILTER(WaPo!$I$2:$I$394, REGEXMATCH(WaPo!$G$2:$G$394, ""Foreign"")), G95)"),3)</f>
        <v>3</v>
      </c>
    </row>
    <row r="96" spans="1:26" ht="12.5">
      <c r="A96" s="8" t="str">
        <f ca="1">IFERROR(__xludf.DUMMYFUNCTION("""COMPUTED_VALUE"""),"Tennis")</f>
        <v>Tennis</v>
      </c>
      <c r="B96" s="8">
        <f ca="1">COUNTIF(WaPo!$I$2:$I$394, A96)</f>
        <v>3</v>
      </c>
      <c r="C96" s="8" t="str">
        <f ca="1">IFERROR(__xludf.DUMMYFUNCTION("""COMPUTED_VALUE"""),"Uvalde")</f>
        <v>Uvalde</v>
      </c>
      <c r="D96" s="8">
        <f ca="1">IFERROR(__xludf.DUMMYFUNCTION("COUNTIF(FILTER(WaPo!$I$2:$I$394, REGEXMATCH(WaPo!$G$2:$G$394, ""Domestic""), REGEXMATCH(WaPo!$H$2:$H$394, ""Politics|Economy"")), C96)"),2)</f>
        <v>2</v>
      </c>
      <c r="E96" s="8" t="str">
        <f ca="1">IFERROR(__xludf.DUMMYFUNCTION("""COMPUTED_VALUE"""),"Monkeypox")</f>
        <v>Monkeypox</v>
      </c>
      <c r="F96" s="35">
        <f ca="1">IFERROR(__xludf.DUMMYFUNCTION("COUNTIF(FILTER(WaPo!$I$2:$I$394, REGEXMATCH(WaPo!$G$2:$G$394, ""Domestic""), not(REGEXMATCH(WaPo!$H$2:$H$394, ""Politics|Economy""))), E96)"),1)</f>
        <v>1</v>
      </c>
      <c r="G96" s="8" t="str">
        <f ca="1">IFERROR(__xludf.DUMMYFUNCTION("""COMPUTED_VALUE"""),"Climate Change")</f>
        <v>Climate Change</v>
      </c>
      <c r="H96" s="8">
        <f ca="1">IFERROR(__xludf.DUMMYFUNCTION("COUNTIF(FILTER(WaPo!$I$2:$I$394, REGEXMATCH(WaPo!$G$2:$G$394, ""Foreign"")), G96)"),2)</f>
        <v>2</v>
      </c>
    </row>
    <row r="97" spans="1:8" ht="12.5">
      <c r="A97" s="8" t="str">
        <f ca="1">IFERROR(__xludf.DUMMYFUNCTION("""COMPUTED_VALUE"""),"Policing")</f>
        <v>Policing</v>
      </c>
      <c r="B97" s="8">
        <f ca="1">COUNTIF(WaPo!$I$2:$I$394, A97)</f>
        <v>5</v>
      </c>
      <c r="C97" s="8" t="str">
        <f ca="1">IFERROR(__xludf.DUMMYFUNCTION("""COMPUTED_VALUE"""),"2022 Midterm")</f>
        <v>2022 Midterm</v>
      </c>
      <c r="D97" s="8">
        <f ca="1">IFERROR(__xludf.DUMMYFUNCTION("COUNTIF(FILTER(WaPo!$I$2:$I$394, REGEXMATCH(WaPo!$G$2:$G$394, ""Domestic""), REGEXMATCH(WaPo!$H$2:$H$394, ""Politics|Economy"")), C97)"),46)</f>
        <v>46</v>
      </c>
      <c r="E97" s="8" t="str">
        <f ca="1">IFERROR(__xludf.DUMMYFUNCTION("""COMPUTED_VALUE"""),"Transportation")</f>
        <v>Transportation</v>
      </c>
      <c r="F97" s="35">
        <f ca="1">IFERROR(__xludf.DUMMYFUNCTION("COUNTIF(FILTER(WaPo!$I$2:$I$394, REGEXMATCH(WaPo!$G$2:$G$394, ""Domestic""), not(REGEXMATCH(WaPo!$H$2:$H$394, ""Politics|Economy""))), E97)"),3)</f>
        <v>3</v>
      </c>
      <c r="G97" s="8" t="str">
        <f ca="1">IFERROR(__xludf.DUMMYFUNCTION("""COMPUTED_VALUE"""),"Economy")</f>
        <v>Economy</v>
      </c>
      <c r="H97" s="8">
        <f ca="1">IFERROR(__xludf.DUMMYFUNCTION("COUNTIF(FILTER(WaPo!$I$2:$I$394, REGEXMATCH(WaPo!$G$2:$G$394, ""Foreign"")), G97)"),1)</f>
        <v>1</v>
      </c>
    </row>
    <row r="98" spans="1:8" ht="12.5">
      <c r="A98" s="8" t="str">
        <f ca="1">IFERROR(__xludf.DUMMYFUNCTION("""COMPUTED_VALUE"""),"2024 Election")</f>
        <v>2024 Election</v>
      </c>
      <c r="B98" s="8">
        <f ca="1">COUNTIF(WaPo!$I$2:$I$394, A98)</f>
        <v>4</v>
      </c>
      <c r="C98" s="8" t="str">
        <f ca="1">IFERROR(__xludf.DUMMYFUNCTION("""COMPUTED_VALUE"""),"Economy")</f>
        <v>Economy</v>
      </c>
      <c r="D98" s="8">
        <f ca="1">IFERROR(__xludf.DUMMYFUNCTION("COUNTIF(FILTER(WaPo!$I$2:$I$394, REGEXMATCH(WaPo!$G$2:$G$394, ""Domestic""), REGEXMATCH(WaPo!$H$2:$H$394, ""Politics|Economy"")), C98)"),18)</f>
        <v>18</v>
      </c>
      <c r="E98" s="8" t="str">
        <f ca="1">IFERROR(__xludf.DUMMYFUNCTION("""COMPUTED_VALUE"""),"Mental Health")</f>
        <v>Mental Health</v>
      </c>
      <c r="F98" s="35">
        <f ca="1">IFERROR(__xludf.DUMMYFUNCTION("COUNTIF(FILTER(WaPo!$I$2:$I$394, REGEXMATCH(WaPo!$G$2:$G$394, ""Domestic""), not(REGEXMATCH(WaPo!$H$2:$H$394, ""Politics|Economy""))), E98)"),1)</f>
        <v>1</v>
      </c>
      <c r="G98" s="8" t="str">
        <f ca="1">IFERROR(__xludf.DUMMYFUNCTION("""COMPUTED_VALUE"""),"Myanmar")</f>
        <v>Myanmar</v>
      </c>
      <c r="H98" s="8">
        <f ca="1">IFERROR(__xludf.DUMMYFUNCTION("COUNTIF(FILTER(WaPo!$I$2:$I$394, REGEXMATCH(WaPo!$G$2:$G$394, ""Foreign"")), G98)"),1)</f>
        <v>1</v>
      </c>
    </row>
    <row r="99" spans="1:8" ht="12.5">
      <c r="A99" s="8" t="str">
        <f ca="1">IFERROR(__xludf.DUMMYFUNCTION("""COMPUTED_VALUE"""),"Public Health")</f>
        <v>Public Health</v>
      </c>
      <c r="B99" s="8">
        <f ca="1">COUNTIF(WaPo!$I$2:$I$394, A99)</f>
        <v>1</v>
      </c>
      <c r="C99" s="8" t="str">
        <f ca="1">IFERROR(__xludf.DUMMYFUNCTION("""COMPUTED_VALUE"""),"Immigration")</f>
        <v>Immigration</v>
      </c>
      <c r="D99" s="8">
        <f ca="1">IFERROR(__xludf.DUMMYFUNCTION("COUNTIF(FILTER(WaPo!$I$2:$I$394, REGEXMATCH(WaPo!$G$2:$G$394, ""Domestic""), REGEXMATCH(WaPo!$H$2:$H$394, ""Politics|Economy"")), C99)"),5)</f>
        <v>5</v>
      </c>
      <c r="E99" s="8" t="str">
        <f ca="1">IFERROR(__xludf.DUMMYFUNCTION("""COMPUTED_VALUE"""),"Hurricane Fiona")</f>
        <v>Hurricane Fiona</v>
      </c>
      <c r="F99" s="35">
        <f ca="1">IFERROR(__xludf.DUMMYFUNCTION("COUNTIF(FILTER(WaPo!$I$2:$I$394, REGEXMATCH(WaPo!$G$2:$G$394, ""Domestic""), not(REGEXMATCH(WaPo!$H$2:$H$394, ""Politics|Economy""))), E99)"),5)</f>
        <v>5</v>
      </c>
      <c r="G99" s="8" t="str">
        <f ca="1">IFERROR(__xludf.DUMMYFUNCTION("""COMPUTED_VALUE"""),"Thailand Mass Shooting")</f>
        <v>Thailand Mass Shooting</v>
      </c>
      <c r="H99" s="8">
        <f ca="1">IFERROR(__xludf.DUMMYFUNCTION("COUNTIF(FILTER(WaPo!$I$2:$I$394, REGEXMATCH(WaPo!$G$2:$G$394, ""Foreign"")), G99)"),1)</f>
        <v>1</v>
      </c>
    </row>
    <row r="100" spans="1:8" ht="12.5">
      <c r="A100" s="8" t="str">
        <f ca="1">IFERROR(__xludf.DUMMYFUNCTION("""COMPUTED_VALUE"""),"Australia")</f>
        <v>Australia</v>
      </c>
      <c r="B100" s="8">
        <f ca="1">COUNTIF(WaPo!$I$2:$I$394, A100)</f>
        <v>2</v>
      </c>
      <c r="C100" s="8" t="str">
        <f ca="1">IFERROR(__xludf.DUMMYFUNCTION("""COMPUTED_VALUE"""),"Civil Rights")</f>
        <v>Civil Rights</v>
      </c>
      <c r="D100" s="8">
        <f ca="1">IFERROR(__xludf.DUMMYFUNCTION("COUNTIF(FILTER(WaPo!$I$2:$I$394, REGEXMATCH(WaPo!$G$2:$G$394, ""Domestic""), REGEXMATCH(WaPo!$H$2:$H$394, ""Politics|Economy"")), C100)"),7)</f>
        <v>7</v>
      </c>
      <c r="E100" s="8" t="str">
        <f ca="1">IFERROR(__xludf.DUMMYFUNCTION("""COMPUTED_VALUE"""),"Prison System")</f>
        <v>Prison System</v>
      </c>
      <c r="F100" s="35">
        <f ca="1">IFERROR(__xludf.DUMMYFUNCTION("COUNTIF(FILTER(WaPo!$I$2:$I$394, REGEXMATCH(WaPo!$G$2:$G$394, ""Domestic""), not(REGEXMATCH(WaPo!$H$2:$H$394, ""Politics|Economy""))), E100)"),1)</f>
        <v>1</v>
      </c>
      <c r="G100" s="8" t="str">
        <f ca="1">IFERROR(__xludf.DUMMYFUNCTION("""COMPUTED_VALUE"""),"North Korea")</f>
        <v>North Korea</v>
      </c>
      <c r="H100" s="8">
        <f ca="1">IFERROR(__xludf.DUMMYFUNCTION("COUNTIF(FILTER(WaPo!$I$2:$I$394, REGEXMATCH(WaPo!$G$2:$G$394, ""Foreign"")), G100)"),1)</f>
        <v>1</v>
      </c>
    </row>
    <row r="101" spans="1:8" ht="12.5">
      <c r="A101" s="8" t="str">
        <f ca="1">IFERROR(__xludf.DUMMYFUNCTION("""COMPUTED_VALUE"""),"Brazil")</f>
        <v>Brazil</v>
      </c>
      <c r="B101" s="8">
        <f ca="1">COUNTIF(WaPo!$I$2:$I$394, A101)</f>
        <v>7</v>
      </c>
      <c r="C101" s="8" t="str">
        <f ca="1">IFERROR(__xludf.DUMMYFUNCTION("""COMPUTED_VALUE"""),"Crime")</f>
        <v>Crime</v>
      </c>
      <c r="D101" s="8">
        <f ca="1">IFERROR(__xludf.DUMMYFUNCTION("COUNTIF(FILTER(WaPo!$I$2:$I$394, REGEXMATCH(WaPo!$G$2:$G$394, ""Domestic""), REGEXMATCH(WaPo!$H$2:$H$394, ""Politics|Economy"")), C101)"),5)</f>
        <v>5</v>
      </c>
      <c r="E101" s="8" t="str">
        <f ca="1">IFERROR(__xludf.DUMMYFUNCTION("""COMPUTED_VALUE"""),"Pickleball")</f>
        <v>Pickleball</v>
      </c>
      <c r="F101" s="35">
        <f ca="1">IFERROR(__xludf.DUMMYFUNCTION("COUNTIF(FILTER(WaPo!$I$2:$I$394, REGEXMATCH(WaPo!$G$2:$G$394, ""Domestic""), not(REGEXMATCH(WaPo!$H$2:$H$394, ""Politics|Economy""))), E101)"),1)</f>
        <v>1</v>
      </c>
      <c r="G101" s="8" t="str">
        <f ca="1">IFERROR(__xludf.DUMMYFUNCTION("""COMPUTED_VALUE"""),"China")</f>
        <v>China</v>
      </c>
      <c r="H101" s="8">
        <f ca="1">IFERROR(__xludf.DUMMYFUNCTION("COUNTIF(FILTER(WaPo!$I$2:$I$394, REGEXMATCH(WaPo!$G$2:$G$394, ""Foreign"")), G101)"),3)</f>
        <v>3</v>
      </c>
    </row>
    <row r="102" spans="1:8" ht="12.5">
      <c r="A102" s="8" t="str">
        <f ca="1">IFERROR(__xludf.DUMMYFUNCTION("""COMPUTED_VALUE"""),"Uvalde")</f>
        <v>Uvalde</v>
      </c>
      <c r="B102" s="8">
        <f ca="1">COUNTIF(WaPo!$I$2:$I$394, A102)</f>
        <v>2</v>
      </c>
      <c r="C102" s="8" t="str">
        <f ca="1">IFERROR(__xludf.DUMMYFUNCTION("""COMPUTED_VALUE"""),"Healthcare")</f>
        <v>Healthcare</v>
      </c>
      <c r="D102" s="8">
        <f ca="1">IFERROR(__xludf.DUMMYFUNCTION("COUNTIF(FILTER(WaPo!$I$2:$I$394, REGEXMATCH(WaPo!$G$2:$G$394, ""Domestic""), REGEXMATCH(WaPo!$H$2:$H$394, ""Politics|Economy"")), C102)"),2)</f>
        <v>2</v>
      </c>
      <c r="E102" s="8" t="str">
        <f ca="1">IFERROR(__xludf.DUMMYFUNCTION("""COMPUTED_VALUE"""),"Crime")</f>
        <v>Crime</v>
      </c>
      <c r="F102" s="35">
        <f ca="1">IFERROR(__xludf.DUMMYFUNCTION("COUNTIF(FILTER(WaPo!$I$2:$I$394, REGEXMATCH(WaPo!$G$2:$G$394, ""Domestic""), not(REGEXMATCH(WaPo!$H$2:$H$394, ""Politics|Economy""))), E102)"),2)</f>
        <v>2</v>
      </c>
      <c r="G102" s="8" t="str">
        <f ca="1">IFERROR(__xludf.DUMMYFUNCTION("""COMPUTED_VALUE"""),"Extremism")</f>
        <v>Extremism</v>
      </c>
      <c r="H102" s="8">
        <f ca="1">IFERROR(__xludf.DUMMYFUNCTION("COUNTIF(FILTER(WaPo!$I$2:$I$394, REGEXMATCH(WaPo!$G$2:$G$394, ""Foreign"")), G102)"),1)</f>
        <v>1</v>
      </c>
    </row>
    <row r="103" spans="1:8" ht="12.5">
      <c r="A103" s="8" t="str">
        <f ca="1">IFERROR(__xludf.DUMMYFUNCTION("""COMPUTED_VALUE"""),"NASA")</f>
        <v>NASA</v>
      </c>
      <c r="B103" s="8">
        <f ca="1">COUNTIF(WaPo!$I$2:$I$394, A103)</f>
        <v>1</v>
      </c>
      <c r="C103" s="8" t="str">
        <f ca="1">IFERROR(__xludf.DUMMYFUNCTION("""COMPUTED_VALUE"""),"Abortion")</f>
        <v>Abortion</v>
      </c>
      <c r="D103" s="8">
        <f ca="1">IFERROR(__xludf.DUMMYFUNCTION("COUNTIF(FILTER(WaPo!$I$2:$I$394, REGEXMATCH(WaPo!$G$2:$G$394, ""Domestic""), REGEXMATCH(WaPo!$H$2:$H$394, ""Politics|Economy"")), C103)"),6)</f>
        <v>6</v>
      </c>
      <c r="E103" s="8" t="str">
        <f ca="1">IFERROR(__xludf.DUMMYFUNCTION("""COMPUTED_VALUE"""),"Hurricane Ian")</f>
        <v>Hurricane Ian</v>
      </c>
      <c r="F103" s="35">
        <f ca="1">IFERROR(__xludf.DUMMYFUNCTION("COUNTIF(FILTER(WaPo!$I$2:$I$394, REGEXMATCH(WaPo!$G$2:$G$394, ""Domestic""), not(REGEXMATCH(WaPo!$H$2:$H$394, ""Politics|Economy""))), E103)"),15)</f>
        <v>15</v>
      </c>
      <c r="G103" s="8" t="str">
        <f ca="1">IFERROR(__xludf.DUMMYFUNCTION("""COMPUTED_VALUE"""),"US Gov Workers Abroad")</f>
        <v>US Gov Workers Abroad</v>
      </c>
      <c r="H103" s="8">
        <f ca="1">IFERROR(__xludf.DUMMYFUNCTION("COUNTIF(FILTER(WaPo!$I$2:$I$394, REGEXMATCH(WaPo!$G$2:$G$394, ""Foreign"")), G103)"),1)</f>
        <v>1</v>
      </c>
    </row>
    <row r="104" spans="1:8" ht="12.5">
      <c r="A104" s="8" t="str">
        <f ca="1">IFERROR(__xludf.DUMMYFUNCTION("""COMPUTED_VALUE"""),"2022 Midterm")</f>
        <v>2022 Midterm</v>
      </c>
      <c r="B104" s="8">
        <f ca="1">COUNTIF(WaPo!$I$2:$I$394, A104)</f>
        <v>46</v>
      </c>
      <c r="C104" s="8" t="str">
        <f ca="1">IFERROR(__xludf.DUMMYFUNCTION("""COMPUTED_VALUE"""),"Obama")</f>
        <v>Obama</v>
      </c>
      <c r="D104" s="8">
        <f ca="1">IFERROR(__xludf.DUMMYFUNCTION("COUNTIF(FILTER(WaPo!$I$2:$I$394, REGEXMATCH(WaPo!$G$2:$G$394, ""Domestic""), REGEXMATCH(WaPo!$H$2:$H$394, ""Politics|Economy"")), C104)"),1)</f>
        <v>1</v>
      </c>
      <c r="E104" s="8" t="str">
        <f ca="1">IFERROR(__xludf.DUMMYFUNCTION("""COMPUTED_VALUE"""),"Chess")</f>
        <v>Chess</v>
      </c>
      <c r="F104" s="35">
        <f ca="1">IFERROR(__xludf.DUMMYFUNCTION("COUNTIF(FILTER(WaPo!$I$2:$I$394, REGEXMATCH(WaPo!$G$2:$G$394, ""Domestic""), not(REGEXMATCH(WaPo!$H$2:$H$394, ""Politics|Economy""))), E104)"),1)</f>
        <v>1</v>
      </c>
      <c r="G104" s="8" t="str">
        <f ca="1">IFERROR(__xludf.DUMMYFUNCTION("""COMPUTED_VALUE"""),"ISIS")</f>
        <v>ISIS</v>
      </c>
      <c r="H104" s="8">
        <f ca="1">IFERROR(__xludf.DUMMYFUNCTION("COUNTIF(FILTER(WaPo!$I$2:$I$394, REGEXMATCH(WaPo!$G$2:$G$394, ""Foreign"")), G104)"),1)</f>
        <v>1</v>
      </c>
    </row>
    <row r="105" spans="1:8" ht="12.5">
      <c r="A105" s="8" t="str">
        <f ca="1">IFERROR(__xludf.DUMMYFUNCTION("""COMPUTED_VALUE"""),"Tech Industry")</f>
        <v>Tech Industry</v>
      </c>
      <c r="B105" s="8">
        <f ca="1">COUNTIF(WaPo!$I$2:$I$394, A105)</f>
        <v>1</v>
      </c>
      <c r="C105" s="8" t="str">
        <f ca="1">IFERROR(__xludf.DUMMYFUNCTION("""COMPUTED_VALUE"""),"Extremism")</f>
        <v>Extremism</v>
      </c>
      <c r="D105" s="8">
        <f ca="1">IFERROR(__xludf.DUMMYFUNCTION("COUNTIF(FILTER(WaPo!$I$2:$I$394, REGEXMATCH(WaPo!$G$2:$G$394, ""Domestic""), REGEXMATCH(WaPo!$H$2:$H$394, ""Politics|Economy"")), C105)"),2)</f>
        <v>2</v>
      </c>
      <c r="E105" s="8" t="str">
        <f ca="1">IFERROR(__xludf.DUMMYFUNCTION("""COMPUTED_VALUE"""),"Technology")</f>
        <v>Technology</v>
      </c>
      <c r="F105" s="35">
        <f ca="1">IFERROR(__xludf.DUMMYFUNCTION("COUNTIF(FILTER(WaPo!$I$2:$I$394, REGEXMATCH(WaPo!$G$2:$G$394, ""Domestic""), not(REGEXMATCH(WaPo!$H$2:$H$394, ""Politics|Economy""))), E105)"),1)</f>
        <v>1</v>
      </c>
      <c r="G105" s="8" t="str">
        <f ca="1">IFERROR(__xludf.DUMMYFUNCTION("""COMPUTED_VALUE"""),"Seoul Party Deaths")</f>
        <v>Seoul Party Deaths</v>
      </c>
      <c r="H105" s="8">
        <f ca="1">IFERROR(__xludf.DUMMYFUNCTION("COUNTIF(FILTER(WaPo!$I$2:$I$394, REGEXMATCH(WaPo!$G$2:$G$394, ""Foreign"")), G105)"),3)</f>
        <v>3</v>
      </c>
    </row>
    <row r="106" spans="1:8" ht="12.5">
      <c r="A106" s="8" t="str">
        <f ca="1">IFERROR(__xludf.DUMMYFUNCTION("""COMPUTED_VALUE"""),"Immigration")</f>
        <v>Immigration</v>
      </c>
      <c r="B106" s="8">
        <f ca="1">COUNTIF(WaPo!$I$2:$I$394, A106)</f>
        <v>5</v>
      </c>
      <c r="C106" s="8" t="str">
        <f ca="1">IFERROR(__xludf.DUMMYFUNCTION("""COMPUTED_VALUE"""),"Mental Health")</f>
        <v>Mental Health</v>
      </c>
      <c r="D106" s="8">
        <f ca="1">IFERROR(__xludf.DUMMYFUNCTION("COUNTIF(FILTER(WaPo!$I$2:$I$394, REGEXMATCH(WaPo!$G$2:$G$394, ""Domestic""), REGEXMATCH(WaPo!$H$2:$H$394, ""Politics|Economy"")), C106)"),2)</f>
        <v>2</v>
      </c>
      <c r="E106" s="8" t="str">
        <f ca="1">IFERROR(__xludf.DUMMYFUNCTION("""COMPUTED_VALUE"""),"Lizzo")</f>
        <v>Lizzo</v>
      </c>
      <c r="F106" s="35">
        <f ca="1">IFERROR(__xludf.DUMMYFUNCTION("COUNTIF(FILTER(WaPo!$I$2:$I$394, REGEXMATCH(WaPo!$G$2:$G$394, ""Domestic""), not(REGEXMATCH(WaPo!$H$2:$H$394, ""Politics|Economy""))), E106)"),1)</f>
        <v>1</v>
      </c>
      <c r="G106" s="8" t="str">
        <f ca="1">IFERROR(__xludf.DUMMYFUNCTION("""COMPUTED_VALUE"""),"Israel")</f>
        <v>Israel</v>
      </c>
      <c r="H106" s="8">
        <f ca="1">IFERROR(__xludf.DUMMYFUNCTION("COUNTIF(FILTER(WaPo!$I$2:$I$394, REGEXMATCH(WaPo!$G$2:$G$394, ""Foreign"")), G106)"),1)</f>
        <v>1</v>
      </c>
    </row>
    <row r="107" spans="1:8" ht="12.5">
      <c r="A107" s="8" t="str">
        <f ca="1">IFERROR(__xludf.DUMMYFUNCTION("""COMPUTED_VALUE"""),"Crime")</f>
        <v>Crime</v>
      </c>
      <c r="B107" s="8">
        <f ca="1">COUNTIF(WaPo!$I$2:$I$394, A107)</f>
        <v>8</v>
      </c>
      <c r="C107" s="8" t="str">
        <f ca="1">IFERROR(__xludf.DUMMYFUNCTION("""COMPUTED_VALUE"""),"Biden Presidency")</f>
        <v>Biden Presidency</v>
      </c>
      <c r="D107" s="8">
        <f ca="1">IFERROR(__xludf.DUMMYFUNCTION("COUNTIF(FILTER(WaPo!$I$2:$I$394, REGEXMATCH(WaPo!$G$2:$G$394, ""Domestic""), REGEXMATCH(WaPo!$H$2:$H$394, ""Politics|Economy"")), C107)"),2)</f>
        <v>2</v>
      </c>
      <c r="E107" s="8" t="str">
        <f ca="1">IFERROR(__xludf.DUMMYFUNCTION("""COMPUTED_VALUE"""),"Healthcare")</f>
        <v>Healthcare</v>
      </c>
      <c r="F107" s="35">
        <f ca="1">IFERROR(__xludf.DUMMYFUNCTION("COUNTIF(FILTER(WaPo!$I$2:$I$394, REGEXMATCH(WaPo!$G$2:$G$394, ""Domestic""), not(REGEXMATCH(WaPo!$H$2:$H$394, ""Politics|Economy""))), E107)"),2)</f>
        <v>2</v>
      </c>
      <c r="H107" s="8">
        <f ca="1">IFERROR(__xludf.DUMMYFUNCTION("COUNTIF(FILTER(WaPo!$I$2:$I$394, REGEXMATCH(WaPo!$G$2:$G$394, ""Foreign"")), G107)"),0)</f>
        <v>0</v>
      </c>
    </row>
    <row r="108" spans="1:8" ht="12.5">
      <c r="A108" s="8" t="str">
        <f ca="1">IFERROR(__xludf.DUMMYFUNCTION("""COMPUTED_VALUE"""),"UK Government Formation")</f>
        <v>UK Government Formation</v>
      </c>
      <c r="B108" s="8">
        <f ca="1">COUNTIF(WaPo!$I$2:$I$394, A108)</f>
        <v>6</v>
      </c>
      <c r="C108" s="8" t="str">
        <f ca="1">IFERROR(__xludf.DUMMYFUNCTION("""COMPUTED_VALUE"""),"Rail Strike")</f>
        <v>Rail Strike</v>
      </c>
      <c r="D108" s="8">
        <f ca="1">IFERROR(__xludf.DUMMYFUNCTION("COUNTIF(FILTER(WaPo!$I$2:$I$394, REGEXMATCH(WaPo!$G$2:$G$394, ""Domestic""), REGEXMATCH(WaPo!$H$2:$H$394, ""Politics|Economy"")), C108)"),5)</f>
        <v>5</v>
      </c>
      <c r="E108" s="8" t="str">
        <f ca="1">IFERROR(__xludf.DUMMYFUNCTION("""COMPUTED_VALUE"""),"Football")</f>
        <v>Football</v>
      </c>
      <c r="F108" s="35">
        <f ca="1">IFERROR(__xludf.DUMMYFUNCTION("COUNTIF(FILTER(WaPo!$I$2:$I$394, REGEXMATCH(WaPo!$G$2:$G$394, ""Domestic""), not(REGEXMATCH(WaPo!$H$2:$H$394, ""Politics|Economy""))), E108)"),3)</f>
        <v>3</v>
      </c>
    </row>
    <row r="109" spans="1:8" ht="12.5">
      <c r="A109" s="8" t="str">
        <f ca="1">IFERROR(__xludf.DUMMYFUNCTION("""COMPUTED_VALUE"""),"Civil Rights")</f>
        <v>Civil Rights</v>
      </c>
      <c r="B109" s="8">
        <f ca="1">COUNTIF(WaPo!$I$2:$I$394, A109)</f>
        <v>7</v>
      </c>
      <c r="C109" s="8" t="str">
        <f ca="1">IFERROR(__xludf.DUMMYFUNCTION("""COMPUTED_VALUE"""),"Obituary")</f>
        <v>Obituary</v>
      </c>
      <c r="D109" s="8">
        <f ca="1">IFERROR(__xludf.DUMMYFUNCTION("COUNTIF(FILTER(WaPo!$I$2:$I$394, REGEXMATCH(WaPo!$G$2:$G$394, ""Domestic""), REGEXMATCH(WaPo!$H$2:$H$394, ""Politics|Economy"")), C109)"),1)</f>
        <v>1</v>
      </c>
      <c r="E109" s="8" t="str">
        <f ca="1">IFERROR(__xludf.DUMMYFUNCTION("""COMPUTED_VALUE"""),"Soccer")</f>
        <v>Soccer</v>
      </c>
      <c r="F109" s="35">
        <f ca="1">IFERROR(__xludf.DUMMYFUNCTION("COUNTIF(FILTER(WaPo!$I$2:$I$394, REGEXMATCH(WaPo!$G$2:$G$394, ""Domestic""), not(REGEXMATCH(WaPo!$H$2:$H$394, ""Politics|Economy""))), E109)"),1)</f>
        <v>1</v>
      </c>
    </row>
    <row r="110" spans="1:8" ht="12.5">
      <c r="A110" s="8" t="str">
        <f ca="1">IFERROR(__xludf.DUMMYFUNCTION("""COMPUTED_VALUE"""),"Healthcare")</f>
        <v>Healthcare</v>
      </c>
      <c r="B110" s="8">
        <f ca="1">COUNTIF(WaPo!$I$2:$I$394, A110)</f>
        <v>4</v>
      </c>
      <c r="C110" s="8" t="str">
        <f ca="1">IFERROR(__xludf.DUMMYFUNCTION("""COMPUTED_VALUE"""),"Customs/Border Protection")</f>
        <v>Customs/Border Protection</v>
      </c>
      <c r="D110" s="8">
        <f ca="1">IFERROR(__xludf.DUMMYFUNCTION("COUNTIF(FILTER(WaPo!$I$2:$I$394, REGEXMATCH(WaPo!$G$2:$G$394, ""Domestic""), REGEXMATCH(WaPo!$H$2:$H$394, ""Politics|Economy"")), C110)"),1)</f>
        <v>1</v>
      </c>
      <c r="E110" s="8" t="str">
        <f ca="1">IFERROR(__xludf.DUMMYFUNCTION("""COMPUTED_VALUE"""),"Elon Musk")</f>
        <v>Elon Musk</v>
      </c>
      <c r="F110" s="35">
        <f ca="1">IFERROR(__xludf.DUMMYFUNCTION("COUNTIF(FILTER(WaPo!$I$2:$I$394, REGEXMATCH(WaPo!$G$2:$G$394, ""Domestic""), not(REGEXMATCH(WaPo!$H$2:$H$394, ""Politics|Economy""))), E110)"),5)</f>
        <v>5</v>
      </c>
    </row>
    <row r="111" spans="1:8" ht="12.5">
      <c r="A111" s="8" t="str">
        <f ca="1">IFERROR(__xludf.DUMMYFUNCTION("""COMPUTED_VALUE"""),"Russian Invasion of Ukraine")</f>
        <v>Russian Invasion of Ukraine</v>
      </c>
      <c r="B111" s="8">
        <f ca="1">COUNTIF(WaPo!$I$2:$I$394, A111)</f>
        <v>63</v>
      </c>
      <c r="C111" s="8" t="str">
        <f ca="1">IFERROR(__xludf.DUMMYFUNCTION("""COMPUTED_VALUE"""),"Housing Crisis")</f>
        <v>Housing Crisis</v>
      </c>
      <c r="D111" s="8">
        <f ca="1">IFERROR(__xludf.DUMMYFUNCTION("COUNTIF(FILTER(WaPo!$I$2:$I$394, REGEXMATCH(WaPo!$G$2:$G$394, ""Domestic""), REGEXMATCH(WaPo!$H$2:$H$394, ""Politics|Economy"")), C111)"),1)</f>
        <v>1</v>
      </c>
      <c r="E111" s="8" t="str">
        <f ca="1">IFERROR(__xludf.DUMMYFUNCTION("""COMPUTED_VALUE"""),"Obituary")</f>
        <v>Obituary</v>
      </c>
      <c r="F111" s="35">
        <f ca="1">IFERROR(__xludf.DUMMYFUNCTION("COUNTIF(FILTER(WaPo!$I$2:$I$394, REGEXMATCH(WaPo!$G$2:$G$394, ""Domestic""), not(REGEXMATCH(WaPo!$H$2:$H$394, ""Politics|Economy""))), E111)"),2)</f>
        <v>2</v>
      </c>
    </row>
    <row r="112" spans="1:8" ht="12.5">
      <c r="A112" s="8" t="str">
        <f ca="1">IFERROR(__xludf.DUMMYFUNCTION("""COMPUTED_VALUE"""),"Abortion")</f>
        <v>Abortion</v>
      </c>
      <c r="B112" s="8">
        <f ca="1">COUNTIF(WaPo!$I$2:$I$394, A112)</f>
        <v>6</v>
      </c>
      <c r="C112" s="8" t="str">
        <f ca="1">IFERROR(__xludf.DUMMYFUNCTION("""COMPUTED_VALUE"""),"Covid")</f>
        <v>Covid</v>
      </c>
      <c r="D112" s="8">
        <f ca="1">IFERROR(__xludf.DUMMYFUNCTION("COUNTIF(FILTER(WaPo!$I$2:$I$394, REGEXMATCH(WaPo!$G$2:$G$394, ""Domestic""), REGEXMATCH(WaPo!$H$2:$H$394, ""Politics|Economy"")), C112)"),4)</f>
        <v>4</v>
      </c>
      <c r="E112" s="8" t="str">
        <f ca="1">IFERROR(__xludf.DUMMYFUNCTION("""COMPUTED_VALUE"""),"Climate Change")</f>
        <v>Climate Change</v>
      </c>
      <c r="F112" s="35">
        <f ca="1">IFERROR(__xludf.DUMMYFUNCTION("COUNTIF(FILTER(WaPo!$I$2:$I$394, REGEXMATCH(WaPo!$G$2:$G$394, ""Domestic""), not(REGEXMATCH(WaPo!$H$2:$H$394, ""Politics|Economy""))), E112)"),4)</f>
        <v>4</v>
      </c>
    </row>
    <row r="113" spans="1:6" ht="12.5">
      <c r="A113" s="8" t="str">
        <f ca="1">IFERROR(__xludf.DUMMYFUNCTION("""COMPUTED_VALUE"""),"Obama")</f>
        <v>Obama</v>
      </c>
      <c r="B113" s="8">
        <f ca="1">COUNTIF(WaPo!$I$2:$I$394, A113)</f>
        <v>1</v>
      </c>
      <c r="C113" s="8" t="str">
        <f ca="1">IFERROR(__xludf.DUMMYFUNCTION("""COMPUTED_VALUE"""),"Russian Invasion of Ukraine")</f>
        <v>Russian Invasion of Ukraine</v>
      </c>
      <c r="D113" s="8">
        <f ca="1">IFERROR(__xludf.DUMMYFUNCTION("COUNTIF(FILTER(WaPo!$I$2:$I$394, REGEXMATCH(WaPo!$G$2:$G$394, ""Domestic""), REGEXMATCH(WaPo!$H$2:$H$394, ""Politics|Economy"")), C113)"),7)</f>
        <v>7</v>
      </c>
      <c r="E113" s="8" t="str">
        <f ca="1">IFERROR(__xludf.DUMMYFUNCTION("""COMPUTED_VALUE"""),"Art")</f>
        <v>Art</v>
      </c>
      <c r="F113" s="35">
        <f ca="1">IFERROR(__xludf.DUMMYFUNCTION("COUNTIF(FILTER(WaPo!$I$2:$I$394, REGEXMATCH(WaPo!$G$2:$G$394, ""Domestic""), not(REGEXMATCH(WaPo!$H$2:$H$394, ""Politics|Economy""))), E113)"),1)</f>
        <v>1</v>
      </c>
    </row>
    <row r="114" spans="1:6" ht="12.5">
      <c r="A114" s="8" t="str">
        <f ca="1">IFERROR(__xludf.DUMMYFUNCTION("""COMPUTED_VALUE"""),"Extremism")</f>
        <v>Extremism</v>
      </c>
      <c r="B114" s="8">
        <f ca="1">COUNTIF(WaPo!$I$2:$I$394, A114)</f>
        <v>3</v>
      </c>
      <c r="C114" s="8" t="str">
        <f ca="1">IFERROR(__xludf.DUMMYFUNCTION("""COMPUTED_VALUE"""),"Student Loan Debt Relief")</f>
        <v>Student Loan Debt Relief</v>
      </c>
      <c r="D114" s="8">
        <f ca="1">IFERROR(__xludf.DUMMYFUNCTION("COUNTIF(FILTER(WaPo!$I$2:$I$394, REGEXMATCH(WaPo!$G$2:$G$394, ""Domestic""), REGEXMATCH(WaPo!$H$2:$H$394, ""Politics|Economy"")), C114)"),1)</f>
        <v>1</v>
      </c>
      <c r="E114" s="8" t="str">
        <f ca="1">IFERROR(__xludf.DUMMYFUNCTION("""COMPUTED_VALUE"""),"Unionization")</f>
        <v>Unionization</v>
      </c>
      <c r="F114" s="35">
        <f ca="1">IFERROR(__xludf.DUMMYFUNCTION("COUNTIF(FILTER(WaPo!$I$2:$I$394, REGEXMATCH(WaPo!$G$2:$G$394, ""Domestic""), not(REGEXMATCH(WaPo!$H$2:$H$394, ""Politics|Economy""))), E114)"),1)</f>
        <v>1</v>
      </c>
    </row>
    <row r="115" spans="1:6" ht="12.5">
      <c r="A115" s="8" t="str">
        <f ca="1">IFERROR(__xludf.DUMMYFUNCTION("""COMPUTED_VALUE"""),"Queen's Death")</f>
        <v>Queen's Death</v>
      </c>
      <c r="B115" s="8">
        <f ca="1">COUNTIF(WaPo!$I$2:$I$394, A115)</f>
        <v>13</v>
      </c>
      <c r="C115" s="8" t="str">
        <f ca="1">IFERROR(__xludf.DUMMYFUNCTION("""COMPUTED_VALUE"""),"Supreme Court")</f>
        <v>Supreme Court</v>
      </c>
      <c r="D115" s="8">
        <f ca="1">IFERROR(__xludf.DUMMYFUNCTION("COUNTIF(FILTER(WaPo!$I$2:$I$394, REGEXMATCH(WaPo!$G$2:$G$394, ""Domestic""), REGEXMATCH(WaPo!$H$2:$H$394, ""Politics|Economy"")), C115)"),4)</f>
        <v>4</v>
      </c>
      <c r="E115" s="8" t="str">
        <f ca="1">IFERROR(__xludf.DUMMYFUNCTION("""COMPUTED_VALUE"""),"RSV Virus")</f>
        <v>RSV Virus</v>
      </c>
      <c r="F115" s="35">
        <f ca="1">IFERROR(__xludf.DUMMYFUNCTION("COUNTIF(FILTER(WaPo!$I$2:$I$394, REGEXMATCH(WaPo!$G$2:$G$394, ""Domestic""), not(REGEXMATCH(WaPo!$H$2:$H$394, ""Politics|Economy""))), E115)"),2)</f>
        <v>2</v>
      </c>
    </row>
    <row r="116" spans="1:6" ht="12.5">
      <c r="A116" s="8" t="str">
        <f ca="1">IFERROR(__xludf.DUMMYFUNCTION("""COMPUTED_VALUE"""),"EU Energy Crisis")</f>
        <v>EU Energy Crisis</v>
      </c>
      <c r="B116" s="8">
        <f ca="1">COUNTIF(WaPo!$I$2:$I$394, A116)</f>
        <v>3</v>
      </c>
      <c r="C116" s="8" t="str">
        <f ca="1">IFERROR(__xludf.DUMMYFUNCTION("""COMPUTED_VALUE"""),"OPEC")</f>
        <v>OPEC</v>
      </c>
      <c r="D116" s="8">
        <f ca="1">IFERROR(__xludf.DUMMYFUNCTION("COUNTIF(FILTER(WaPo!$I$2:$I$394, REGEXMATCH(WaPo!$G$2:$G$394, ""Domestic""), REGEXMATCH(WaPo!$H$2:$H$394, ""Politics|Economy"")), C116)"),1)</f>
        <v>1</v>
      </c>
      <c r="E116" s="8" t="str">
        <f ca="1">IFERROR(__xludf.DUMMYFUNCTION("""COMPUTED_VALUE"""),"Black History")</f>
        <v>Black History</v>
      </c>
      <c r="F116" s="35">
        <f ca="1">IFERROR(__xludf.DUMMYFUNCTION("COUNTIF(FILTER(WaPo!$I$2:$I$394, REGEXMATCH(WaPo!$G$2:$G$394, ""Domestic""), not(REGEXMATCH(WaPo!$H$2:$H$394, ""Politics|Economy""))), E116)"),2)</f>
        <v>2</v>
      </c>
    </row>
    <row r="117" spans="1:6" ht="12.5">
      <c r="A117" s="8" t="str">
        <f ca="1">IFERROR(__xludf.DUMMYFUNCTION("""COMPUTED_VALUE"""),"Mental Health")</f>
        <v>Mental Health</v>
      </c>
      <c r="B117" s="8">
        <f ca="1">COUNTIF(WaPo!$I$2:$I$394, A117)</f>
        <v>3</v>
      </c>
      <c r="C117" s="8" t="str">
        <f ca="1">IFERROR(__xludf.DUMMYFUNCTION("""COMPUTED_VALUE"""),"Marijuana")</f>
        <v>Marijuana</v>
      </c>
      <c r="D117" s="8">
        <f ca="1">IFERROR(__xludf.DUMMYFUNCTION("COUNTIF(FILTER(WaPo!$I$2:$I$394, REGEXMATCH(WaPo!$G$2:$G$394, ""Domestic""), REGEXMATCH(WaPo!$H$2:$H$394, ""Politics|Economy"")), C117)"),1)</f>
        <v>1</v>
      </c>
      <c r="E117" s="8" t="str">
        <f ca="1">IFERROR(__xludf.DUMMYFUNCTION("""COMPUTED_VALUE"""),"Brazil")</f>
        <v>Brazil</v>
      </c>
      <c r="F117" s="35">
        <f ca="1">IFERROR(__xludf.DUMMYFUNCTION("COUNTIF(FILTER(WaPo!$I$2:$I$394, REGEXMATCH(WaPo!$G$2:$G$394, ""Domestic""), not(REGEXMATCH(WaPo!$H$2:$H$394, ""Politics|Economy""))), E117)"),1)</f>
        <v>1</v>
      </c>
    </row>
    <row r="118" spans="1:6" ht="12.5">
      <c r="A118" s="8" t="str">
        <f ca="1">IFERROR(__xludf.DUMMYFUNCTION("""COMPUTED_VALUE"""),"Biden Presidency")</f>
        <v>Biden Presidency</v>
      </c>
      <c r="B118" s="8">
        <f ca="1">COUNTIF(WaPo!$I$2:$I$394, A118)</f>
        <v>2</v>
      </c>
      <c r="C118" s="8" t="str">
        <f ca="1">IFERROR(__xludf.DUMMYFUNCTION("""COMPUTED_VALUE"""),"Hunter Biden")</f>
        <v>Hunter Biden</v>
      </c>
      <c r="D118" s="8">
        <f ca="1">IFERROR(__xludf.DUMMYFUNCTION("COUNTIF(FILTER(WaPo!$I$2:$I$394, REGEXMATCH(WaPo!$G$2:$G$394, ""Domestic""), REGEXMATCH(WaPo!$H$2:$H$394, ""Politics|Economy"")), C118)"),1)</f>
        <v>1</v>
      </c>
      <c r="E118" s="8" t="str">
        <f ca="1">IFERROR(__xludf.DUMMYFUNCTION("""COMPUTED_VALUE"""),"FDA Funding")</f>
        <v>FDA Funding</v>
      </c>
      <c r="F118" s="35">
        <f ca="1">IFERROR(__xludf.DUMMYFUNCTION("COUNTIF(FILTER(WaPo!$I$2:$I$394, REGEXMATCH(WaPo!$G$2:$G$394, ""Domestic""), not(REGEXMATCH(WaPo!$H$2:$H$394, ""Politics|Economy""))), E118)"),1)</f>
        <v>1</v>
      </c>
    </row>
    <row r="119" spans="1:6" ht="12.5">
      <c r="A119" s="8" t="str">
        <f ca="1">IFERROR(__xludf.DUMMYFUNCTION("""COMPUTED_VALUE"""),"Monkeypox")</f>
        <v>Monkeypox</v>
      </c>
      <c r="B119" s="8">
        <f ca="1">COUNTIF(WaPo!$I$2:$I$394, A119)</f>
        <v>1</v>
      </c>
      <c r="C119" s="8" t="str">
        <f ca="1">IFERROR(__xludf.DUMMYFUNCTION("""COMPUTED_VALUE"""),"Social Security")</f>
        <v>Social Security</v>
      </c>
      <c r="D119" s="8">
        <f ca="1">IFERROR(__xludf.DUMMYFUNCTION("COUNTIF(FILTER(WaPo!$I$2:$I$394, REGEXMATCH(WaPo!$G$2:$G$394, ""Domestic""), REGEXMATCH(WaPo!$H$2:$H$394, ""Politics|Economy"")), C119)"),1)</f>
        <v>1</v>
      </c>
      <c r="E119" s="8" t="str">
        <f ca="1">IFERROR(__xludf.DUMMYFUNCTION("""COMPUTED_VALUE"""),"Single Mothers")</f>
        <v>Single Mothers</v>
      </c>
      <c r="F119" s="35">
        <f ca="1">IFERROR(__xludf.DUMMYFUNCTION("COUNTIF(FILTER(WaPo!$I$2:$I$394, REGEXMATCH(WaPo!$G$2:$G$394, ""Domestic""), not(REGEXMATCH(WaPo!$H$2:$H$394, ""Politics|Economy""))), E119)"),1)</f>
        <v>1</v>
      </c>
    </row>
    <row r="120" spans="1:6" ht="12.5">
      <c r="A120" s="8" t="str">
        <f ca="1">IFERROR(__xludf.DUMMYFUNCTION("""COMPUTED_VALUE"""),"Rail Strike")</f>
        <v>Rail Strike</v>
      </c>
      <c r="B120" s="8">
        <f ca="1">COUNTIF(WaPo!$I$2:$I$394, A120)</f>
        <v>5</v>
      </c>
      <c r="C120" s="8" t="str">
        <f ca="1">IFERROR(__xludf.DUMMYFUNCTION("""COMPUTED_VALUE"""),"Affirmative Action")</f>
        <v>Affirmative Action</v>
      </c>
      <c r="D120" s="8">
        <f ca="1">IFERROR(__xludf.DUMMYFUNCTION("COUNTIF(FILTER(WaPo!$I$2:$I$394, REGEXMATCH(WaPo!$G$2:$G$394, ""Domestic""), REGEXMATCH(WaPo!$H$2:$H$394, ""Politics|Economy"")), C120)"),4)</f>
        <v>4</v>
      </c>
      <c r="E120" s="8" t="str">
        <f ca="1">IFERROR(__xludf.DUMMYFUNCTION("""COMPUTED_VALUE"""),"Housing Crisis")</f>
        <v>Housing Crisis</v>
      </c>
      <c r="F120" s="35">
        <f ca="1">IFERROR(__xludf.DUMMYFUNCTION("COUNTIF(FILTER(WaPo!$I$2:$I$394, REGEXMATCH(WaPo!$G$2:$G$394, ""Domestic""), not(REGEXMATCH(WaPo!$H$2:$H$394, ""Politics|Economy""))), E120)"),2)</f>
        <v>2</v>
      </c>
    </row>
    <row r="121" spans="1:6" ht="12.5">
      <c r="A121" s="8" t="str">
        <f ca="1">IFERROR(__xludf.DUMMYFUNCTION("""COMPUTED_VALUE"""),"Obituary")</f>
        <v>Obituary</v>
      </c>
      <c r="B121" s="8">
        <f ca="1">COUNTIF(WaPo!$I$2:$I$394, A121)</f>
        <v>3</v>
      </c>
      <c r="C121" s="8" t="str">
        <f ca="1">IFERROR(__xludf.DUMMYFUNCTION("""COMPUTED_VALUE"""),"Government Corruption")</f>
        <v>Government Corruption</v>
      </c>
      <c r="D121" s="8">
        <f ca="1">IFERROR(__xludf.DUMMYFUNCTION("COUNTIF(FILTER(WaPo!$I$2:$I$394, REGEXMATCH(WaPo!$G$2:$G$394, ""Domestic""), REGEXMATCH(WaPo!$H$2:$H$394, ""Politics|Economy"")), C121)"),1)</f>
        <v>1</v>
      </c>
      <c r="E121" s="8" t="str">
        <f ca="1">IFERROR(__xludf.DUMMYFUNCTION("""COMPUTED_VALUE"""),"DC Museums")</f>
        <v>DC Museums</v>
      </c>
      <c r="F121" s="35">
        <f ca="1">IFERROR(__xludf.DUMMYFUNCTION("COUNTIF(FILTER(WaPo!$I$2:$I$394, REGEXMATCH(WaPo!$G$2:$G$394, ""Domestic""), not(REGEXMATCH(WaPo!$H$2:$H$394, ""Politics|Economy""))), E121)"),1)</f>
        <v>1</v>
      </c>
    </row>
    <row r="122" spans="1:6" ht="12.5">
      <c r="A122" s="8" t="str">
        <f ca="1">IFERROR(__xludf.DUMMYFUNCTION("""COMPUTED_VALUE"""),"Transportation")</f>
        <v>Transportation</v>
      </c>
      <c r="B122" s="8">
        <f ca="1">COUNTIF(WaPo!$I$2:$I$394, A122)</f>
        <v>3</v>
      </c>
      <c r="C122" s="8" t="str">
        <f ca="1">IFERROR(__xludf.DUMMYFUNCTION("""COMPUTED_VALUE"""),"Alex Jones")</f>
        <v>Alex Jones</v>
      </c>
      <c r="D122" s="8">
        <f ca="1">IFERROR(__xludf.DUMMYFUNCTION("COUNTIF(FILTER(WaPo!$I$2:$I$394, REGEXMATCH(WaPo!$G$2:$G$394, ""Domestic""), REGEXMATCH(WaPo!$H$2:$H$394, ""Politics|Economy"")), C122)"),1)</f>
        <v>1</v>
      </c>
    </row>
    <row r="123" spans="1:6" ht="12.5">
      <c r="A123" s="8" t="str">
        <f ca="1">IFERROR(__xludf.DUMMYFUNCTION("""COMPUTED_VALUE"""),"Customs/Border Protection")</f>
        <v>Customs/Border Protection</v>
      </c>
      <c r="B123" s="8">
        <f ca="1">COUNTIF(WaPo!$I$2:$I$394, A123)</f>
        <v>1</v>
      </c>
      <c r="C123" s="8" t="str">
        <f ca="1">IFERROR(__xludf.DUMMYFUNCTION("""COMPUTED_VALUE"""),"China")</f>
        <v>China</v>
      </c>
      <c r="D123" s="8">
        <f ca="1">IFERROR(__xludf.DUMMYFUNCTION("COUNTIF(FILTER(WaPo!$I$2:$I$394, REGEXMATCH(WaPo!$G$2:$G$394, ""Domestic""), REGEXMATCH(WaPo!$H$2:$H$394, ""Politics|Economy"")), C123)"),1)</f>
        <v>1</v>
      </c>
    </row>
    <row r="124" spans="1:6" ht="12.5">
      <c r="A124" s="8" t="str">
        <f ca="1">IFERROR(__xludf.DUMMYFUNCTION("""COMPUTED_VALUE"""),"Housing Crisis")</f>
        <v>Housing Crisis</v>
      </c>
      <c r="B124" s="8">
        <f ca="1">COUNTIF(WaPo!$I$2:$I$394, A124)</f>
        <v>3</v>
      </c>
      <c r="C124" s="8" t="str">
        <f ca="1">IFERROR(__xludf.DUMMYFUNCTION("""COMPUTED_VALUE"""),"US Gov Workers Abroad")</f>
        <v>US Gov Workers Abroad</v>
      </c>
      <c r="D124" s="8">
        <f ca="1">IFERROR(__xludf.DUMMYFUNCTION("COUNTIF(FILTER(WaPo!$I$2:$I$394, REGEXMATCH(WaPo!$G$2:$G$394, ""Domestic""), REGEXMATCH(WaPo!$H$2:$H$394, ""Politics|Economy"")), C124)"),2)</f>
        <v>2</v>
      </c>
    </row>
    <row r="125" spans="1:6" ht="12.5">
      <c r="A125" s="8" t="str">
        <f ca="1">IFERROR(__xludf.DUMMYFUNCTION("""COMPUTED_VALUE"""),"Hurricane Fiona")</f>
        <v>Hurricane Fiona</v>
      </c>
      <c r="B125" s="8">
        <f ca="1">COUNTIF(WaPo!$I$2:$I$394, A125)</f>
        <v>5</v>
      </c>
      <c r="C125" s="8" t="str">
        <f ca="1">IFERROR(__xludf.DUMMYFUNCTION("""COMPUTED_VALUE"""),"DeSantis")</f>
        <v>DeSantis</v>
      </c>
      <c r="D125" s="8">
        <f ca="1">IFERROR(__xludf.DUMMYFUNCTION("COUNTIF(FILTER(WaPo!$I$2:$I$394, REGEXMATCH(WaPo!$G$2:$G$394, ""Domestic""), REGEXMATCH(WaPo!$H$2:$H$394, ""Politics|Economy"")), C125)"),1)</f>
        <v>1</v>
      </c>
    </row>
    <row r="126" spans="1:6" ht="12.5">
      <c r="A126" s="8" t="str">
        <f ca="1">IFERROR(__xludf.DUMMYFUNCTION("""COMPUTED_VALUE"""),"Prison System")</f>
        <v>Prison System</v>
      </c>
      <c r="B126" s="8">
        <f ca="1">COUNTIF(WaPo!$I$2:$I$394, A126)</f>
        <v>1</v>
      </c>
      <c r="C126" s="8" t="str">
        <f ca="1">IFERROR(__xludf.DUMMYFUNCTION("""COMPUTED_VALUE"""),"Sexism")</f>
        <v>Sexism</v>
      </c>
      <c r="D126" s="8">
        <f ca="1">IFERROR(__xludf.DUMMYFUNCTION("COUNTIF(FILTER(WaPo!$I$2:$I$394, REGEXMATCH(WaPo!$G$2:$G$394, ""Domestic""), REGEXMATCH(WaPo!$H$2:$H$394, ""Politics|Economy"")), C126)"),1)</f>
        <v>1</v>
      </c>
    </row>
    <row r="127" spans="1:6" ht="12.5">
      <c r="A127" s="8" t="str">
        <f ca="1">IFERROR(__xludf.DUMMYFUNCTION("""COMPUTED_VALUE"""),"Pickleball")</f>
        <v>Pickleball</v>
      </c>
      <c r="B127" s="8">
        <f ca="1">COUNTIF(WaPo!$I$2:$I$394, A127)</f>
        <v>1</v>
      </c>
      <c r="C127" s="8" t="str">
        <f ca="1">IFERROR(__xludf.DUMMYFUNCTION("""COMPUTED_VALUE"""),"Paul Pelosi Attack")</f>
        <v>Paul Pelosi Attack</v>
      </c>
      <c r="D127" s="8">
        <f ca="1">IFERROR(__xludf.DUMMYFUNCTION("COUNTIF(FILTER(WaPo!$I$2:$I$394, REGEXMATCH(WaPo!$G$2:$G$394, ""Domestic""), REGEXMATCH(WaPo!$H$2:$H$394, ""Politics|Economy"")), C127)"),5)</f>
        <v>5</v>
      </c>
    </row>
    <row r="128" spans="1:6" ht="12.5">
      <c r="A128" s="8" t="str">
        <f ca="1">IFERROR(__xludf.DUMMYFUNCTION("""COMPUTED_VALUE"""),"Student Loan Debt Relief")</f>
        <v>Student Loan Debt Relief</v>
      </c>
      <c r="B128" s="8">
        <f ca="1">COUNTIF(WaPo!$I$2:$I$394, A128)</f>
        <v>1</v>
      </c>
      <c r="C128" s="8" t="str">
        <f ca="1">IFERROR(__xludf.DUMMYFUNCTION("""COMPUTED_VALUE"""),"Elon Musk")</f>
        <v>Elon Musk</v>
      </c>
      <c r="D128" s="8">
        <f ca="1">IFERROR(__xludf.DUMMYFUNCTION("COUNTIF(FILTER(WaPo!$I$2:$I$394, REGEXMATCH(WaPo!$G$2:$G$394, ""Domestic""), REGEXMATCH(WaPo!$H$2:$H$394, ""Politics|Economy"")), C128)"),2)</f>
        <v>2</v>
      </c>
    </row>
    <row r="129" spans="1:4" ht="12.5">
      <c r="A129" s="8" t="str">
        <f ca="1">IFERROR(__xludf.DUMMYFUNCTION("""COMPUTED_VALUE"""),"Myanmar")</f>
        <v>Myanmar</v>
      </c>
      <c r="B129" s="8">
        <f ca="1">COUNTIF(WaPo!$I$2:$I$394, A129)</f>
        <v>1</v>
      </c>
      <c r="C129" s="8" t="str">
        <f ca="1">IFERROR(__xludf.DUMMYFUNCTION("""COMPUTED_VALUE"""),"Daylight Savings")</f>
        <v>Daylight Savings</v>
      </c>
      <c r="D129" s="8">
        <f ca="1">IFERROR(__xludf.DUMMYFUNCTION("COUNTIF(FILTER(WaPo!$I$2:$I$394, REGEXMATCH(WaPo!$G$2:$G$394, ""Domestic""), REGEXMATCH(WaPo!$H$2:$H$394, ""Politics|Economy"")), C129)"),1)</f>
        <v>1</v>
      </c>
    </row>
    <row r="130" spans="1:4" ht="12.5">
      <c r="A130" s="8" t="str">
        <f ca="1">IFERROR(__xludf.DUMMYFUNCTION("""COMPUTED_VALUE"""),"Hurricane Ian")</f>
        <v>Hurricane Ian</v>
      </c>
      <c r="B130" s="8">
        <f ca="1">COUNTIF(WaPo!$I$2:$I$394, A130)</f>
        <v>15</v>
      </c>
      <c r="D130" s="8">
        <f ca="1">IFERROR(__xludf.DUMMYFUNCTION("COUNTIF(FILTER(WaPo!$I$2:$I$394, REGEXMATCH(WaPo!$G$2:$G$394, ""Domestic""), REGEXMATCH(WaPo!$H$2:$H$394, ""Politics|Economy"")), C130)"),0)</f>
        <v>0</v>
      </c>
    </row>
    <row r="131" spans="1:4" ht="12.5">
      <c r="A131" s="8" t="str">
        <f ca="1">IFERROR(__xludf.DUMMYFUNCTION("""COMPUTED_VALUE"""),"Chess")</f>
        <v>Chess</v>
      </c>
      <c r="B131" s="8">
        <f ca="1">COUNTIF(WaPo!$I$2:$I$394, A131)</f>
        <v>1</v>
      </c>
      <c r="D131" s="8">
        <f ca="1">IFERROR(__xludf.DUMMYFUNCTION("COUNTIF(FILTER(WaPo!$I$2:$I$394, REGEXMATCH(WaPo!$G$2:$G$394, ""Domestic""), REGEXMATCH(WaPo!$H$2:$H$394, ""Politics|Economy"")), C131)"),0)</f>
        <v>0</v>
      </c>
    </row>
    <row r="132" spans="1:4" ht="12.5">
      <c r="A132" s="8" t="str">
        <f ca="1">IFERROR(__xludf.DUMMYFUNCTION("""COMPUTED_VALUE"""),"Technology")</f>
        <v>Technology</v>
      </c>
      <c r="B132" s="8">
        <f ca="1">COUNTIF(WaPo!$I$2:$I$394, A132)</f>
        <v>1</v>
      </c>
      <c r="D132" s="8">
        <f ca="1">IFERROR(__xludf.DUMMYFUNCTION("COUNTIF(FILTER(WaPo!$I$2:$I$394, REGEXMATCH(WaPo!$G$2:$G$394, ""Domestic""), REGEXMATCH(WaPo!$H$2:$H$394, ""Politics|Economy"")), C132)"),0)</f>
        <v>0</v>
      </c>
    </row>
    <row r="133" spans="1:4" ht="12.5">
      <c r="A133" s="8" t="str">
        <f ca="1">IFERROR(__xludf.DUMMYFUNCTION("""COMPUTED_VALUE"""),"Lizzo")</f>
        <v>Lizzo</v>
      </c>
      <c r="B133" s="8">
        <f ca="1">COUNTIF(WaPo!$I$2:$I$394, A133)</f>
        <v>1</v>
      </c>
    </row>
    <row r="134" spans="1:4" ht="12.5">
      <c r="A134" s="8" t="str">
        <f ca="1">IFERROR(__xludf.DUMMYFUNCTION("""COMPUTED_VALUE"""),"Football")</f>
        <v>Football</v>
      </c>
      <c r="B134" s="8">
        <f ca="1">COUNTIF(WaPo!$I$2:$I$394, A134)</f>
        <v>3</v>
      </c>
    </row>
    <row r="135" spans="1:4" ht="12.5">
      <c r="A135" s="8" t="str">
        <f ca="1">IFERROR(__xludf.DUMMYFUNCTION("""COMPUTED_VALUE"""),"Supreme Court")</f>
        <v>Supreme Court</v>
      </c>
      <c r="B135" s="8">
        <f ca="1">COUNTIF(WaPo!$I$2:$I$394, A135)</f>
        <v>4</v>
      </c>
    </row>
    <row r="136" spans="1:4" ht="12.5">
      <c r="A136" s="8" t="str">
        <f ca="1">IFERROR(__xludf.DUMMYFUNCTION("""COMPUTED_VALUE"""),"Soccer")</f>
        <v>Soccer</v>
      </c>
      <c r="B136" s="8">
        <f ca="1">COUNTIF(WaPo!$I$2:$I$394, A136)</f>
        <v>1</v>
      </c>
    </row>
    <row r="137" spans="1:4" ht="12.5">
      <c r="A137" s="8" t="str">
        <f ca="1">IFERROR(__xludf.DUMMYFUNCTION("""COMPUTED_VALUE"""),"Elon Musk")</f>
        <v>Elon Musk</v>
      </c>
      <c r="B137" s="8">
        <f ca="1">COUNTIF(WaPo!$I$2:$I$394, A137)</f>
        <v>7</v>
      </c>
    </row>
    <row r="138" spans="1:4" ht="12.5">
      <c r="A138" s="8" t="str">
        <f ca="1">IFERROR(__xludf.DUMMYFUNCTION("""COMPUTED_VALUE"""),"OPEC")</f>
        <v>OPEC</v>
      </c>
      <c r="B138" s="8">
        <f ca="1">COUNTIF(WaPo!$I$2:$I$394, A138)</f>
        <v>1</v>
      </c>
    </row>
    <row r="139" spans="1:4" ht="12.5">
      <c r="A139" s="8" t="str">
        <f ca="1">IFERROR(__xludf.DUMMYFUNCTION("""COMPUTED_VALUE"""),"Marijuana")</f>
        <v>Marijuana</v>
      </c>
      <c r="B139" s="8">
        <f ca="1">COUNTIF(WaPo!$I$2:$I$394, A139)</f>
        <v>1</v>
      </c>
    </row>
    <row r="140" spans="1:4" ht="12.5">
      <c r="A140" s="8" t="str">
        <f ca="1">IFERROR(__xludf.DUMMYFUNCTION("""COMPUTED_VALUE"""),"Hunter Biden")</f>
        <v>Hunter Biden</v>
      </c>
      <c r="B140" s="8">
        <f ca="1">COUNTIF(WaPo!$I$2:$I$394, A140)</f>
        <v>1</v>
      </c>
    </row>
    <row r="141" spans="1:4" ht="12.5">
      <c r="A141" s="8" t="str">
        <f ca="1">IFERROR(__xludf.DUMMYFUNCTION("""COMPUTED_VALUE"""),"Thailand Mass Shooting")</f>
        <v>Thailand Mass Shooting</v>
      </c>
      <c r="B141" s="8">
        <f ca="1">COUNTIF(WaPo!$I$2:$I$394, A141)</f>
        <v>1</v>
      </c>
    </row>
    <row r="142" spans="1:4" ht="12.5">
      <c r="A142" s="8" t="str">
        <f ca="1">IFERROR(__xludf.DUMMYFUNCTION("""COMPUTED_VALUE"""),"Art")</f>
        <v>Art</v>
      </c>
      <c r="B142" s="8">
        <f ca="1">COUNTIF(WaPo!$I$2:$I$394, A142)</f>
        <v>1</v>
      </c>
    </row>
    <row r="143" spans="1:4" ht="12.5">
      <c r="A143" s="8" t="str">
        <f ca="1">IFERROR(__xludf.DUMMYFUNCTION("""COMPUTED_VALUE"""),"Social Security")</f>
        <v>Social Security</v>
      </c>
      <c r="B143" s="8">
        <f ca="1">COUNTIF(WaPo!$I$2:$I$394, A143)</f>
        <v>1</v>
      </c>
    </row>
    <row r="144" spans="1:4" ht="12.5">
      <c r="A144" s="8" t="str">
        <f ca="1">IFERROR(__xludf.DUMMYFUNCTION("""COMPUTED_VALUE"""),"North Korea")</f>
        <v>North Korea</v>
      </c>
      <c r="B144" s="8">
        <f ca="1">COUNTIF(WaPo!$I$2:$I$394, A144)</f>
        <v>1</v>
      </c>
    </row>
    <row r="145" spans="1:2" ht="12.5">
      <c r="A145" s="8" t="str">
        <f ca="1">IFERROR(__xludf.DUMMYFUNCTION("""COMPUTED_VALUE"""),"Unionization")</f>
        <v>Unionization</v>
      </c>
      <c r="B145" s="8">
        <f ca="1">COUNTIF(WaPo!$I$2:$I$394, A145)</f>
        <v>1</v>
      </c>
    </row>
    <row r="146" spans="1:2" ht="12.5">
      <c r="A146" s="8" t="str">
        <f ca="1">IFERROR(__xludf.DUMMYFUNCTION("""COMPUTED_VALUE"""),"Affirmative Action")</f>
        <v>Affirmative Action</v>
      </c>
      <c r="B146" s="8">
        <f ca="1">COUNTIF(WaPo!$I$2:$I$394, A146)</f>
        <v>4</v>
      </c>
    </row>
    <row r="147" spans="1:2" ht="12.5">
      <c r="A147" s="8" t="str">
        <f ca="1">IFERROR(__xludf.DUMMYFUNCTION("""COMPUTED_VALUE"""),"RSV Virus")</f>
        <v>RSV Virus</v>
      </c>
      <c r="B147" s="8">
        <f ca="1">COUNTIF(WaPo!$I$2:$I$394, A147)</f>
        <v>2</v>
      </c>
    </row>
    <row r="148" spans="1:2" ht="12.5">
      <c r="A148" s="8" t="str">
        <f ca="1">IFERROR(__xludf.DUMMYFUNCTION("""COMPUTED_VALUE"""),"Government Corruption")</f>
        <v>Government Corruption</v>
      </c>
      <c r="B148" s="8">
        <f ca="1">COUNTIF(WaPo!$I$2:$I$394, A148)</f>
        <v>1</v>
      </c>
    </row>
    <row r="149" spans="1:2" ht="12.5">
      <c r="A149" s="8" t="str">
        <f ca="1">IFERROR(__xludf.DUMMYFUNCTION("""COMPUTED_VALUE"""),"Alex Jones")</f>
        <v>Alex Jones</v>
      </c>
      <c r="B149" s="8">
        <f ca="1">COUNTIF(WaPo!$I$2:$I$394, A149)</f>
        <v>1</v>
      </c>
    </row>
    <row r="150" spans="1:2" ht="12.5">
      <c r="A150" s="8" t="str">
        <f ca="1">IFERROR(__xludf.DUMMYFUNCTION("""COMPUTED_VALUE"""),"Black History")</f>
        <v>Black History</v>
      </c>
      <c r="B150" s="8">
        <f ca="1">COUNTIF(WaPo!$I$2:$I$394, A150)</f>
        <v>2</v>
      </c>
    </row>
    <row r="151" spans="1:2" ht="12.5">
      <c r="A151" s="8" t="str">
        <f ca="1">IFERROR(__xludf.DUMMYFUNCTION("""COMPUTED_VALUE"""),"China")</f>
        <v>China</v>
      </c>
      <c r="B151" s="8">
        <f ca="1">COUNTIF(WaPo!$I$2:$I$394, A151)</f>
        <v>4</v>
      </c>
    </row>
    <row r="152" spans="1:2" ht="12.5">
      <c r="A152" s="8" t="str">
        <f ca="1">IFERROR(__xludf.DUMMYFUNCTION("""COMPUTED_VALUE"""),"FDA Funding")</f>
        <v>FDA Funding</v>
      </c>
      <c r="B152" s="8">
        <f ca="1">COUNTIF(WaPo!$I$2:$I$394, A152)</f>
        <v>1</v>
      </c>
    </row>
    <row r="153" spans="1:2" ht="12.5">
      <c r="A153" s="8" t="str">
        <f ca="1">IFERROR(__xludf.DUMMYFUNCTION("""COMPUTED_VALUE"""),"US Gov Workers Abroad")</f>
        <v>US Gov Workers Abroad</v>
      </c>
      <c r="B153" s="8">
        <f ca="1">COUNTIF(WaPo!$I$2:$I$394, A153)</f>
        <v>3</v>
      </c>
    </row>
    <row r="154" spans="1:2" ht="12.5">
      <c r="A154" s="8" t="str">
        <f ca="1">IFERROR(__xludf.DUMMYFUNCTION("""COMPUTED_VALUE"""),"Single Mothers")</f>
        <v>Single Mothers</v>
      </c>
      <c r="B154" s="8">
        <f ca="1">COUNTIF(WaPo!$I$2:$I$394, A154)</f>
        <v>1</v>
      </c>
    </row>
    <row r="155" spans="1:2" ht="12.5">
      <c r="A155" s="8" t="str">
        <f ca="1">IFERROR(__xludf.DUMMYFUNCTION("""COMPUTED_VALUE"""),"DeSantis")</f>
        <v>DeSantis</v>
      </c>
      <c r="B155" s="8">
        <f ca="1">COUNTIF(WaPo!$I$2:$I$394, A155)</f>
        <v>1</v>
      </c>
    </row>
    <row r="156" spans="1:2" ht="12.5">
      <c r="A156" s="8" t="str">
        <f ca="1">IFERROR(__xludf.DUMMYFUNCTION("""COMPUTED_VALUE"""),"Sexism")</f>
        <v>Sexism</v>
      </c>
      <c r="B156" s="8">
        <f ca="1">COUNTIF(WaPo!$I$2:$I$394, A156)</f>
        <v>1</v>
      </c>
    </row>
    <row r="157" spans="1:2" ht="12.5">
      <c r="A157" s="8" t="str">
        <f ca="1">IFERROR(__xludf.DUMMYFUNCTION("""COMPUTED_VALUE"""),"ISIS")</f>
        <v>ISIS</v>
      </c>
      <c r="B157" s="8">
        <f ca="1">COUNTIF(WaPo!$I$2:$I$394, A157)</f>
        <v>1</v>
      </c>
    </row>
    <row r="158" spans="1:2" ht="12.5">
      <c r="A158" s="8" t="str">
        <f ca="1">IFERROR(__xludf.DUMMYFUNCTION("""COMPUTED_VALUE"""),"Paul Pelosi Attack")</f>
        <v>Paul Pelosi Attack</v>
      </c>
      <c r="B158" s="8">
        <f ca="1">COUNTIF(WaPo!$I$2:$I$394, A158)</f>
        <v>5</v>
      </c>
    </row>
    <row r="159" spans="1:2" ht="12.5">
      <c r="A159" s="8" t="str">
        <f ca="1">IFERROR(__xludf.DUMMYFUNCTION("""COMPUTED_VALUE"""),"Seoul Party Deaths")</f>
        <v>Seoul Party Deaths</v>
      </c>
      <c r="B159" s="8">
        <f ca="1">COUNTIF(WaPo!$I$2:$I$394, A159)</f>
        <v>3</v>
      </c>
    </row>
    <row r="160" spans="1:2" ht="12.5">
      <c r="A160" s="8" t="str">
        <f ca="1">IFERROR(__xludf.DUMMYFUNCTION("""COMPUTED_VALUE"""),"Israel")</f>
        <v>Israel</v>
      </c>
      <c r="B160" s="8">
        <f ca="1">COUNTIF(WaPo!$I$2:$I$394, A160)</f>
        <v>1</v>
      </c>
    </row>
    <row r="161" spans="1:26" ht="12.5">
      <c r="A161" s="8" t="str">
        <f ca="1">IFERROR(__xludf.DUMMYFUNCTION("""COMPUTED_VALUE"""),"Daylight Savings")</f>
        <v>Daylight Savings</v>
      </c>
      <c r="B161" s="8">
        <f ca="1">COUNTIF(WaPo!$I$2:$I$394, A161)</f>
        <v>1</v>
      </c>
    </row>
    <row r="162" spans="1:26" ht="12.5">
      <c r="A162" s="8" t="str">
        <f ca="1">IFERROR(__xludf.DUMMYFUNCTION("""COMPUTED_VALUE"""),"DC Museums")</f>
        <v>DC Museums</v>
      </c>
      <c r="B162" s="8">
        <f ca="1">COUNTIF(WaPo!$I$2:$I$394, A162)</f>
        <v>1</v>
      </c>
    </row>
    <row r="163" spans="1:26" ht="12.5">
      <c r="B163" s="8">
        <f>COUNTIF(WaPo!$I$2:$I$394, A163)</f>
        <v>0</v>
      </c>
    </row>
    <row r="164" spans="1:26" ht="12.5">
      <c r="B164" s="8">
        <f>COUNTIF(WaPo!$I$2:$I$394, A164)</f>
        <v>0</v>
      </c>
    </row>
    <row r="165" spans="1:26" ht="12.5">
      <c r="B165" s="8">
        <f>COUNTIF(WaPo!$I$2:$I$394, A165)</f>
        <v>0</v>
      </c>
    </row>
    <row r="166" spans="1:26" ht="12.5">
      <c r="B166" s="8">
        <f>COUNTIF(WaPo!$I$2:$I$394, A166)</f>
        <v>0</v>
      </c>
    </row>
    <row r="171" spans="1:26" ht="13">
      <c r="A171" s="4"/>
      <c r="B171" s="4"/>
    </row>
    <row r="172" spans="1:26" ht="13">
      <c r="A172" s="4"/>
      <c r="B172" s="4"/>
    </row>
    <row r="173" spans="1:26" ht="13">
      <c r="A173" s="4" t="s">
        <v>1767</v>
      </c>
      <c r="B173" s="4">
        <f ca="1">SUM(B89:B172)</f>
        <v>393</v>
      </c>
      <c r="C173" s="4" t="s">
        <v>1767</v>
      </c>
      <c r="D173" s="4">
        <f ca="1">SUM(D89:D172)</f>
        <v>215</v>
      </c>
      <c r="E173" s="4" t="s">
        <v>1767</v>
      </c>
      <c r="F173" s="4">
        <f ca="1">SUM(F89:F172)</f>
        <v>76</v>
      </c>
      <c r="G173" s="4" t="s">
        <v>1767</v>
      </c>
      <c r="H173" s="4">
        <f ca="1">SUM(H89:H172)</f>
        <v>102</v>
      </c>
    </row>
    <row r="174" spans="1:26" ht="12.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64"/>
  <sheetViews>
    <sheetView workbookViewId="0"/>
  </sheetViews>
  <sheetFormatPr defaultColWidth="12.6328125" defaultRowHeight="15.75" customHeight="1"/>
  <cols>
    <col min="1" max="1" width="25.453125" customWidth="1"/>
  </cols>
  <sheetData>
    <row r="1" spans="1:6">
      <c r="A1" s="32" t="s">
        <v>7</v>
      </c>
      <c r="B1" s="33" t="s">
        <v>1768</v>
      </c>
      <c r="C1" s="33" t="s">
        <v>1769</v>
      </c>
      <c r="D1" s="35"/>
      <c r="F1" s="35"/>
    </row>
    <row r="2" spans="1:6" ht="15.75" customHeight="1">
      <c r="A2" s="8" t="s">
        <v>14</v>
      </c>
      <c r="B2" s="8">
        <v>44</v>
      </c>
      <c r="C2" s="8">
        <v>46</v>
      </c>
    </row>
    <row r="3" spans="1:6">
      <c r="A3" s="4" t="s">
        <v>57</v>
      </c>
      <c r="B3" s="4">
        <v>27</v>
      </c>
      <c r="C3" s="8">
        <v>18</v>
      </c>
    </row>
    <row r="4" spans="1:6" ht="15.75" customHeight="1">
      <c r="A4" s="8" t="s">
        <v>34</v>
      </c>
      <c r="B4" s="8">
        <v>22</v>
      </c>
      <c r="C4" s="8">
        <v>22</v>
      </c>
    </row>
    <row r="5" spans="1:6" ht="15.75" customHeight="1">
      <c r="A5" s="8" t="s">
        <v>47</v>
      </c>
      <c r="B5" s="8">
        <v>19</v>
      </c>
      <c r="C5" s="8">
        <v>20</v>
      </c>
    </row>
    <row r="6" spans="1:6" ht="15.75" customHeight="1">
      <c r="A6" s="8" t="s">
        <v>29</v>
      </c>
      <c r="B6" s="8">
        <v>14</v>
      </c>
      <c r="C6" s="8">
        <v>7</v>
      </c>
    </row>
    <row r="7" spans="1:6" ht="15.75" customHeight="1">
      <c r="A7" s="8" t="s">
        <v>78</v>
      </c>
      <c r="B7" s="8">
        <v>10</v>
      </c>
      <c r="C7" s="8">
        <v>5</v>
      </c>
    </row>
    <row r="8" spans="1:6" ht="15.75" customHeight="1">
      <c r="A8" s="8" t="s">
        <v>103</v>
      </c>
      <c r="B8" s="8">
        <v>10</v>
      </c>
      <c r="C8" s="8">
        <v>5</v>
      </c>
    </row>
    <row r="9" spans="1:6" ht="15.75" customHeight="1">
      <c r="A9" s="8" t="s">
        <v>25</v>
      </c>
      <c r="B9" s="8">
        <v>10</v>
      </c>
      <c r="C9" s="8">
        <v>5</v>
      </c>
    </row>
    <row r="10" spans="1:6" ht="15.75" customHeight="1">
      <c r="A10" s="8" t="s">
        <v>42</v>
      </c>
      <c r="B10" s="8">
        <v>7</v>
      </c>
      <c r="C10" s="8">
        <v>8</v>
      </c>
    </row>
    <row r="11" spans="1:6">
      <c r="A11" s="4" t="s">
        <v>76</v>
      </c>
      <c r="B11" s="4">
        <v>5</v>
      </c>
      <c r="C11" s="8">
        <v>6</v>
      </c>
    </row>
    <row r="12" spans="1:6" ht="15.75" customHeight="1">
      <c r="A12" s="8" t="s">
        <v>38</v>
      </c>
      <c r="B12" s="8">
        <v>4</v>
      </c>
      <c r="C12" s="8">
        <v>1</v>
      </c>
    </row>
    <row r="13" spans="1:6" ht="15.75" customHeight="1">
      <c r="A13" s="8" t="s">
        <v>337</v>
      </c>
      <c r="B13" s="8">
        <v>4</v>
      </c>
      <c r="C13" s="8">
        <v>2</v>
      </c>
    </row>
    <row r="14" spans="1:6" ht="15.75" customHeight="1">
      <c r="A14" s="8" t="s">
        <v>734</v>
      </c>
      <c r="B14" s="8">
        <v>4</v>
      </c>
      <c r="C14" s="8">
        <v>5</v>
      </c>
    </row>
    <row r="15" spans="1:6" ht="15.75" customHeight="1">
      <c r="A15" s="8" t="s">
        <v>340</v>
      </c>
      <c r="B15" s="8">
        <v>3</v>
      </c>
      <c r="C15" s="8">
        <v>1</v>
      </c>
    </row>
    <row r="16" spans="1:6" ht="15.75" customHeight="1">
      <c r="A16" s="8" t="s">
        <v>20</v>
      </c>
      <c r="B16" s="8">
        <v>2</v>
      </c>
      <c r="C16" s="8">
        <v>4</v>
      </c>
    </row>
    <row r="17" spans="1:6" ht="15.75" customHeight="1">
      <c r="A17" s="8" t="s">
        <v>467</v>
      </c>
      <c r="B17" s="8">
        <v>2</v>
      </c>
      <c r="C17" s="8">
        <v>1</v>
      </c>
    </row>
    <row r="18" spans="1:6" ht="15.75" customHeight="1">
      <c r="A18" s="8" t="s">
        <v>201</v>
      </c>
      <c r="B18" s="8">
        <v>1</v>
      </c>
      <c r="C18" s="8">
        <v>0</v>
      </c>
      <c r="F18" s="49"/>
    </row>
    <row r="19" spans="1:6" ht="15.75" customHeight="1">
      <c r="A19" s="8" t="s">
        <v>205</v>
      </c>
      <c r="B19" s="8">
        <v>1</v>
      </c>
      <c r="C19" s="8">
        <v>1</v>
      </c>
    </row>
    <row r="20" spans="1:6" ht="15.75" customHeight="1">
      <c r="A20" s="8" t="s">
        <v>218</v>
      </c>
      <c r="B20" s="8">
        <v>1</v>
      </c>
      <c r="C20" s="8">
        <v>5</v>
      </c>
    </row>
    <row r="21" spans="1:6" ht="15.75" customHeight="1">
      <c r="A21" s="8" t="s">
        <v>228</v>
      </c>
      <c r="B21" s="8">
        <v>1</v>
      </c>
      <c r="C21" s="8">
        <v>0</v>
      </c>
    </row>
    <row r="22" spans="1:6">
      <c r="A22" s="4" t="s">
        <v>245</v>
      </c>
      <c r="B22" s="4">
        <v>1</v>
      </c>
      <c r="C22" s="8">
        <v>0</v>
      </c>
    </row>
    <row r="23" spans="1:6" ht="15.75" customHeight="1">
      <c r="A23" s="8" t="s">
        <v>271</v>
      </c>
      <c r="B23" s="8">
        <v>1</v>
      </c>
      <c r="C23" s="8">
        <v>0</v>
      </c>
    </row>
    <row r="24" spans="1:6" ht="15.75" customHeight="1">
      <c r="A24" s="8" t="s">
        <v>360</v>
      </c>
      <c r="B24" s="8">
        <v>1</v>
      </c>
      <c r="C24" s="8">
        <v>4</v>
      </c>
    </row>
    <row r="25" spans="1:6" ht="15.75" customHeight="1">
      <c r="A25" s="8" t="s">
        <v>374</v>
      </c>
      <c r="B25" s="8">
        <v>1</v>
      </c>
      <c r="C25" s="8">
        <v>1</v>
      </c>
    </row>
    <row r="26" spans="1:6" ht="15.75" customHeight="1">
      <c r="A26" s="8" t="s">
        <v>383</v>
      </c>
      <c r="B26" s="8">
        <v>1</v>
      </c>
      <c r="C26" s="8">
        <v>0</v>
      </c>
    </row>
    <row r="27" spans="1:6">
      <c r="A27" s="4" t="s">
        <v>396</v>
      </c>
      <c r="B27" s="4">
        <v>1</v>
      </c>
      <c r="C27" s="8">
        <v>0</v>
      </c>
    </row>
    <row r="28" spans="1:6" ht="15.75" customHeight="1">
      <c r="A28" s="8" t="s">
        <v>428</v>
      </c>
      <c r="B28" s="8">
        <v>1</v>
      </c>
      <c r="C28" s="8">
        <v>0</v>
      </c>
    </row>
    <row r="29" spans="1:6" ht="15.75" customHeight="1">
      <c r="A29" s="8" t="s">
        <v>438</v>
      </c>
      <c r="B29" s="8">
        <v>1</v>
      </c>
      <c r="C29" s="8">
        <v>4</v>
      </c>
    </row>
    <row r="30" spans="1:6" ht="15.75" customHeight="1">
      <c r="A30" s="8" t="s">
        <v>473</v>
      </c>
      <c r="B30" s="8">
        <v>1</v>
      </c>
      <c r="C30" s="8">
        <v>2</v>
      </c>
    </row>
    <row r="31" spans="1:6" ht="15.75" customHeight="1">
      <c r="A31" s="8" t="s">
        <v>476</v>
      </c>
      <c r="B31" s="8">
        <v>1</v>
      </c>
      <c r="C31" s="8">
        <v>0</v>
      </c>
    </row>
    <row r="32" spans="1:6" ht="15.75" customHeight="1">
      <c r="A32" s="8" t="s">
        <v>482</v>
      </c>
      <c r="B32" s="8">
        <v>1</v>
      </c>
      <c r="C32" s="8">
        <v>1</v>
      </c>
    </row>
    <row r="33" spans="1:3" ht="15.75" customHeight="1">
      <c r="A33" s="8" t="s">
        <v>82</v>
      </c>
      <c r="B33" s="8">
        <v>1</v>
      </c>
      <c r="C33" s="8">
        <v>0</v>
      </c>
    </row>
    <row r="34" spans="1:3" ht="12.5">
      <c r="A34" s="8" t="s">
        <v>530</v>
      </c>
      <c r="B34" s="8">
        <v>1</v>
      </c>
      <c r="C34" s="8">
        <v>0</v>
      </c>
    </row>
    <row r="35" spans="1:3" ht="12.5">
      <c r="A35" s="8" t="s">
        <v>552</v>
      </c>
      <c r="B35" s="8">
        <v>1</v>
      </c>
      <c r="C35" s="8">
        <v>0</v>
      </c>
    </row>
    <row r="36" spans="1:3" ht="13">
      <c r="A36" s="4" t="s">
        <v>566</v>
      </c>
      <c r="B36" s="4">
        <v>1</v>
      </c>
      <c r="C36" s="8">
        <v>0</v>
      </c>
    </row>
    <row r="37" spans="1:3" ht="12.5">
      <c r="A37" s="8" t="s">
        <v>579</v>
      </c>
      <c r="B37" s="8">
        <v>1</v>
      </c>
      <c r="C37" s="8">
        <v>0</v>
      </c>
    </row>
    <row r="38" spans="1:3" ht="12.5">
      <c r="A38" s="8" t="s">
        <v>649</v>
      </c>
      <c r="B38" s="8">
        <v>1</v>
      </c>
      <c r="C38" s="8">
        <v>0</v>
      </c>
    </row>
    <row r="39" spans="1:3" ht="12.5">
      <c r="A39" s="8" t="s">
        <v>708</v>
      </c>
      <c r="B39" s="8">
        <v>1</v>
      </c>
      <c r="C39" s="8">
        <v>0</v>
      </c>
    </row>
    <row r="40" spans="1:3" ht="12.5">
      <c r="A40" s="8" t="s">
        <v>456</v>
      </c>
      <c r="B40" s="8">
        <v>1</v>
      </c>
      <c r="C40" s="8">
        <v>2</v>
      </c>
    </row>
    <row r="41" spans="1:3" ht="12.5">
      <c r="A41" s="8" t="s">
        <v>148</v>
      </c>
      <c r="B41" s="8">
        <v>1</v>
      </c>
      <c r="C41" s="8">
        <v>1</v>
      </c>
    </row>
    <row r="42" spans="1:3" ht="12.5">
      <c r="A42" s="8" t="s">
        <v>743</v>
      </c>
      <c r="B42" s="8">
        <v>1</v>
      </c>
      <c r="C42" s="8">
        <v>0</v>
      </c>
    </row>
    <row r="43" spans="1:3" ht="12.5">
      <c r="A43" s="8" t="s">
        <v>800</v>
      </c>
      <c r="B43" s="8">
        <v>1</v>
      </c>
      <c r="C43" s="8">
        <v>1</v>
      </c>
    </row>
    <row r="44" spans="1:3" ht="12.5">
      <c r="A44" s="8" t="s">
        <v>802</v>
      </c>
      <c r="B44" s="8">
        <v>1</v>
      </c>
      <c r="C44" s="8">
        <v>0</v>
      </c>
    </row>
    <row r="45" spans="1:3" ht="12.5">
      <c r="A45" s="8" t="s">
        <v>808</v>
      </c>
      <c r="B45" s="8">
        <v>1</v>
      </c>
      <c r="C45" s="8">
        <v>0</v>
      </c>
    </row>
    <row r="46" spans="1:3" ht="12.5">
      <c r="A46" s="8" t="s">
        <v>833</v>
      </c>
      <c r="B46" s="8">
        <v>1</v>
      </c>
      <c r="C46" s="8">
        <v>0</v>
      </c>
    </row>
    <row r="47" spans="1:3" ht="12.5">
      <c r="A47" s="8" t="s">
        <v>841</v>
      </c>
      <c r="B47" s="8">
        <v>1</v>
      </c>
      <c r="C47" s="8">
        <v>0</v>
      </c>
    </row>
    <row r="48" spans="1:3" ht="12.5">
      <c r="A48" s="35" t="s">
        <v>850</v>
      </c>
      <c r="B48" s="8">
        <v>1</v>
      </c>
      <c r="C48" s="8">
        <v>4</v>
      </c>
    </row>
    <row r="49" spans="1:3" ht="12.5">
      <c r="A49" s="8" t="s">
        <v>855</v>
      </c>
      <c r="B49" s="8">
        <v>1</v>
      </c>
      <c r="C49" s="8">
        <v>0</v>
      </c>
    </row>
    <row r="50" spans="1:3" ht="13">
      <c r="A50" s="4" t="s">
        <v>428</v>
      </c>
      <c r="B50" s="4">
        <v>1</v>
      </c>
      <c r="C50" s="8">
        <v>0</v>
      </c>
    </row>
    <row r="51" spans="1:3" ht="12.5">
      <c r="A51" s="8" t="s">
        <v>894</v>
      </c>
      <c r="B51" s="8">
        <v>0</v>
      </c>
      <c r="C51" s="8">
        <v>5</v>
      </c>
    </row>
    <row r="52" spans="1:3" ht="12.5">
      <c r="A52" s="8" t="s">
        <v>951</v>
      </c>
      <c r="B52" s="8">
        <v>0</v>
      </c>
      <c r="C52" s="8">
        <v>7</v>
      </c>
    </row>
    <row r="53" spans="1:3" ht="12.5">
      <c r="A53" s="8" t="s">
        <v>439</v>
      </c>
      <c r="B53" s="8">
        <v>0</v>
      </c>
      <c r="C53" s="8">
        <v>4</v>
      </c>
    </row>
    <row r="54" spans="1:3" ht="12.5">
      <c r="A54" s="8" t="s">
        <v>921</v>
      </c>
      <c r="B54" s="8">
        <v>0</v>
      </c>
      <c r="C54" s="8">
        <v>2</v>
      </c>
    </row>
    <row r="55" spans="1:3" ht="12.5">
      <c r="A55" s="8" t="s">
        <v>1021</v>
      </c>
      <c r="B55" s="8">
        <v>0</v>
      </c>
      <c r="C55" s="8">
        <v>2</v>
      </c>
    </row>
    <row r="56" spans="1:3" ht="12.5">
      <c r="A56" s="8" t="s">
        <v>1030</v>
      </c>
      <c r="B56" s="8">
        <v>0</v>
      </c>
      <c r="C56" s="8">
        <v>2</v>
      </c>
    </row>
    <row r="57" spans="1:3" ht="12.5">
      <c r="A57" s="8" t="s">
        <v>1498</v>
      </c>
      <c r="B57" s="8">
        <v>0</v>
      </c>
      <c r="C57" s="8">
        <v>2</v>
      </c>
    </row>
    <row r="58" spans="1:3" ht="12.5">
      <c r="A58" s="8" t="s">
        <v>971</v>
      </c>
      <c r="B58" s="8">
        <v>0</v>
      </c>
      <c r="C58" s="8">
        <v>1</v>
      </c>
    </row>
    <row r="59" spans="1:3" ht="12.5">
      <c r="A59" s="8" t="s">
        <v>1085</v>
      </c>
      <c r="B59" s="8">
        <v>0</v>
      </c>
      <c r="C59" s="8">
        <v>1</v>
      </c>
    </row>
    <row r="60" spans="1:3" ht="12.5">
      <c r="A60" s="8" t="s">
        <v>1323</v>
      </c>
      <c r="B60" s="8">
        <v>0</v>
      </c>
      <c r="C60" s="8">
        <v>1</v>
      </c>
    </row>
    <row r="61" spans="1:3" ht="12.5">
      <c r="A61" s="8" t="s">
        <v>1339</v>
      </c>
      <c r="B61" s="8">
        <v>0</v>
      </c>
      <c r="C61" s="8">
        <v>1</v>
      </c>
    </row>
    <row r="62" spans="1:3" ht="12.5">
      <c r="A62" s="8" t="s">
        <v>1516</v>
      </c>
      <c r="B62" s="8">
        <v>0</v>
      </c>
      <c r="C62" s="8">
        <v>1</v>
      </c>
    </row>
    <row r="63" spans="1:3" ht="12.5">
      <c r="A63" s="8" t="s">
        <v>1588</v>
      </c>
      <c r="B63" s="8">
        <v>0</v>
      </c>
      <c r="C63" s="8">
        <v>1</v>
      </c>
    </row>
    <row r="64" spans="1:3" ht="12.5">
      <c r="A64" s="8" t="s">
        <v>1725</v>
      </c>
      <c r="B64" s="8">
        <v>0</v>
      </c>
      <c r="C64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555"/>
  <sheetViews>
    <sheetView workbookViewId="0"/>
  </sheetViews>
  <sheetFormatPr defaultColWidth="12.6328125" defaultRowHeight="15.75" customHeight="1"/>
  <sheetData>
    <row r="1" spans="1:26">
      <c r="A1" s="4" t="s">
        <v>1</v>
      </c>
      <c r="B1" s="4" t="s">
        <v>7</v>
      </c>
      <c r="C1" s="4" t="s">
        <v>1770</v>
      </c>
      <c r="D1" s="4" t="s">
        <v>1771</v>
      </c>
      <c r="E1" s="4" t="s">
        <v>1772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0">
        <v>44805</v>
      </c>
      <c r="B2" s="8" t="s">
        <v>14</v>
      </c>
      <c r="C2" s="8">
        <v>0</v>
      </c>
      <c r="D2" s="8">
        <v>1</v>
      </c>
      <c r="E2" s="8" t="b">
        <v>0</v>
      </c>
    </row>
    <row r="3" spans="1:26" ht="15.75" customHeight="1">
      <c r="A3" s="50">
        <v>44805</v>
      </c>
      <c r="B3" s="8" t="s">
        <v>42</v>
      </c>
      <c r="C3" s="8">
        <v>1</v>
      </c>
      <c r="D3" s="8">
        <v>0</v>
      </c>
      <c r="E3" s="8" t="b">
        <v>0</v>
      </c>
    </row>
    <row r="4" spans="1:26" ht="15.75" customHeight="1">
      <c r="A4" s="50">
        <v>44805</v>
      </c>
      <c r="B4" s="8" t="s">
        <v>20</v>
      </c>
      <c r="C4" s="8">
        <v>0</v>
      </c>
      <c r="D4" s="8">
        <v>1</v>
      </c>
      <c r="E4" s="8" t="b">
        <v>0</v>
      </c>
    </row>
    <row r="5" spans="1:26" ht="15.75" customHeight="1">
      <c r="A5" s="50">
        <v>44805</v>
      </c>
      <c r="B5" s="8" t="s">
        <v>57</v>
      </c>
      <c r="C5" s="8">
        <v>1</v>
      </c>
      <c r="D5" s="8">
        <v>0</v>
      </c>
      <c r="E5" s="8" t="b">
        <v>0</v>
      </c>
    </row>
    <row r="6" spans="1:26" ht="15.75" customHeight="1">
      <c r="A6" s="50">
        <v>44805</v>
      </c>
      <c r="B6" s="8" t="s">
        <v>25</v>
      </c>
      <c r="C6" s="8">
        <v>1</v>
      </c>
      <c r="D6" s="8">
        <v>1</v>
      </c>
      <c r="E6" s="8" t="b">
        <v>1</v>
      </c>
    </row>
    <row r="7" spans="1:26" ht="15.75" customHeight="1">
      <c r="A7" s="50">
        <v>44805</v>
      </c>
      <c r="B7" s="8" t="s">
        <v>360</v>
      </c>
      <c r="C7" s="8">
        <v>1</v>
      </c>
      <c r="D7" s="8">
        <v>0</v>
      </c>
      <c r="E7" s="8" t="b">
        <v>0</v>
      </c>
    </row>
    <row r="8" spans="1:26" ht="15.75" customHeight="1">
      <c r="A8" s="50">
        <v>44805</v>
      </c>
      <c r="B8" s="8" t="s">
        <v>29</v>
      </c>
      <c r="C8" s="8">
        <v>0</v>
      </c>
      <c r="D8" s="8">
        <v>2</v>
      </c>
      <c r="E8" s="8" t="b">
        <v>0</v>
      </c>
    </row>
    <row r="9" spans="1:26" ht="15.75" customHeight="1">
      <c r="A9" s="50">
        <v>44805</v>
      </c>
      <c r="B9" s="8" t="s">
        <v>34</v>
      </c>
      <c r="C9" s="8">
        <v>1</v>
      </c>
      <c r="D9" s="8">
        <v>1</v>
      </c>
      <c r="E9" s="8" t="b">
        <v>1</v>
      </c>
    </row>
    <row r="10" spans="1:26" ht="15.75" customHeight="1">
      <c r="A10" s="50">
        <v>44806</v>
      </c>
      <c r="B10" s="8" t="s">
        <v>38</v>
      </c>
      <c r="C10" s="8">
        <v>0</v>
      </c>
      <c r="D10" s="8">
        <v>1</v>
      </c>
      <c r="E10" s="8" t="b">
        <v>0</v>
      </c>
    </row>
    <row r="11" spans="1:26" ht="15.75" customHeight="1">
      <c r="A11" s="50">
        <v>44806</v>
      </c>
      <c r="B11" s="8" t="s">
        <v>42</v>
      </c>
      <c r="C11" s="8">
        <v>1</v>
      </c>
      <c r="D11" s="8">
        <v>2</v>
      </c>
      <c r="E11" s="8" t="b">
        <v>1</v>
      </c>
    </row>
    <row r="12" spans="1:26" ht="15.75" customHeight="1">
      <c r="A12" s="50">
        <v>44806</v>
      </c>
      <c r="B12" s="8" t="s">
        <v>20</v>
      </c>
      <c r="C12" s="8">
        <v>1</v>
      </c>
      <c r="D12" s="8">
        <v>0</v>
      </c>
      <c r="E12" s="8" t="b">
        <v>0</v>
      </c>
    </row>
    <row r="13" spans="1:26" ht="15.75" customHeight="1">
      <c r="A13" s="50">
        <v>44806</v>
      </c>
      <c r="B13" s="8" t="s">
        <v>47</v>
      </c>
      <c r="C13" s="8">
        <v>1</v>
      </c>
      <c r="D13" s="8">
        <v>1</v>
      </c>
      <c r="E13" s="8" t="b">
        <v>1</v>
      </c>
    </row>
    <row r="14" spans="1:26" ht="15.75" customHeight="1">
      <c r="A14" s="50">
        <v>44806</v>
      </c>
      <c r="B14" s="8" t="s">
        <v>1773</v>
      </c>
      <c r="C14" s="8">
        <v>1</v>
      </c>
      <c r="D14" s="8">
        <v>0</v>
      </c>
      <c r="E14" s="8" t="b">
        <v>0</v>
      </c>
    </row>
    <row r="15" spans="1:26" ht="15.75" customHeight="1">
      <c r="A15" s="50">
        <v>44806</v>
      </c>
      <c r="B15" s="8" t="s">
        <v>29</v>
      </c>
      <c r="C15" s="8">
        <v>0</v>
      </c>
      <c r="D15" s="8">
        <v>1</v>
      </c>
      <c r="E15" s="8" t="b">
        <v>0</v>
      </c>
    </row>
    <row r="16" spans="1:26" ht="15.75" customHeight="1">
      <c r="A16" s="50">
        <v>44806</v>
      </c>
      <c r="B16" s="8" t="s">
        <v>1774</v>
      </c>
      <c r="C16" s="8">
        <v>1</v>
      </c>
      <c r="D16" s="8">
        <v>0</v>
      </c>
      <c r="E16" s="8" t="b">
        <v>0</v>
      </c>
    </row>
    <row r="17" spans="1:5" ht="15.75" customHeight="1">
      <c r="A17" s="50">
        <v>44806</v>
      </c>
      <c r="B17" s="8" t="s">
        <v>34</v>
      </c>
      <c r="C17" s="8">
        <v>1</v>
      </c>
      <c r="D17" s="8">
        <v>1</v>
      </c>
      <c r="E17" s="8" t="b">
        <v>1</v>
      </c>
    </row>
    <row r="18" spans="1:5" ht="15.75" customHeight="1">
      <c r="A18" s="50">
        <v>44807</v>
      </c>
      <c r="B18" s="8" t="s">
        <v>850</v>
      </c>
      <c r="C18" s="8">
        <v>1</v>
      </c>
      <c r="D18" s="8">
        <v>0</v>
      </c>
      <c r="E18" s="8" t="b">
        <v>0</v>
      </c>
    </row>
    <row r="19" spans="1:5" ht="15.75" customHeight="1">
      <c r="A19" s="50">
        <v>44807</v>
      </c>
      <c r="B19" s="8" t="s">
        <v>907</v>
      </c>
      <c r="C19" s="8">
        <v>1</v>
      </c>
      <c r="D19" s="8">
        <v>0</v>
      </c>
      <c r="E19" s="8" t="b">
        <v>0</v>
      </c>
    </row>
    <row r="20" spans="1:5" ht="15.75" customHeight="1">
      <c r="A20" s="50">
        <v>44807</v>
      </c>
      <c r="B20" s="8" t="s">
        <v>47</v>
      </c>
      <c r="C20" s="8">
        <v>0</v>
      </c>
      <c r="D20" s="8">
        <v>1</v>
      </c>
      <c r="E20" s="8" t="b">
        <v>0</v>
      </c>
    </row>
    <row r="21" spans="1:5" ht="15.75" customHeight="1">
      <c r="A21" s="50">
        <v>44807</v>
      </c>
      <c r="B21" s="8" t="s">
        <v>57</v>
      </c>
      <c r="C21" s="8">
        <v>0</v>
      </c>
      <c r="D21" s="8">
        <v>1</v>
      </c>
      <c r="E21" s="8" t="b">
        <v>0</v>
      </c>
    </row>
    <row r="22" spans="1:5" ht="15.75" customHeight="1">
      <c r="A22" s="50">
        <v>44807</v>
      </c>
      <c r="B22" s="8" t="s">
        <v>661</v>
      </c>
      <c r="C22" s="8">
        <v>1</v>
      </c>
      <c r="D22" s="8">
        <v>0</v>
      </c>
      <c r="E22" s="8" t="b">
        <v>0</v>
      </c>
    </row>
    <row r="23" spans="1:5" ht="15.75" customHeight="1">
      <c r="A23" s="50">
        <v>44807</v>
      </c>
      <c r="B23" s="8" t="s">
        <v>29</v>
      </c>
      <c r="C23" s="8">
        <v>0</v>
      </c>
      <c r="D23" s="8">
        <v>1</v>
      </c>
      <c r="E23" s="8" t="b">
        <v>0</v>
      </c>
    </row>
    <row r="24" spans="1:5" ht="15.75" customHeight="1">
      <c r="A24" s="50">
        <v>44807</v>
      </c>
      <c r="B24" s="8" t="s">
        <v>1774</v>
      </c>
      <c r="C24" s="8">
        <v>1</v>
      </c>
      <c r="D24" s="8">
        <v>0</v>
      </c>
      <c r="E24" s="8" t="b">
        <v>0</v>
      </c>
    </row>
    <row r="25" spans="1:5" ht="15.75" customHeight="1">
      <c r="A25" s="50">
        <v>44807</v>
      </c>
      <c r="B25" s="8" t="s">
        <v>34</v>
      </c>
      <c r="C25" s="8">
        <v>1</v>
      </c>
      <c r="D25" s="8">
        <v>1</v>
      </c>
      <c r="E25" s="8" t="b">
        <v>1</v>
      </c>
    </row>
    <row r="26" spans="1:5" ht="15.75" customHeight="1">
      <c r="A26" s="50">
        <v>44807</v>
      </c>
      <c r="B26" s="8" t="s">
        <v>62</v>
      </c>
      <c r="C26" s="8">
        <v>0</v>
      </c>
      <c r="D26" s="8">
        <v>1</v>
      </c>
      <c r="E26" s="8" t="b">
        <v>0</v>
      </c>
    </row>
    <row r="27" spans="1:5" ht="15.75" customHeight="1">
      <c r="A27" s="50">
        <v>44807</v>
      </c>
      <c r="B27" s="8" t="s">
        <v>67</v>
      </c>
      <c r="C27" s="8">
        <v>0</v>
      </c>
      <c r="D27" s="8">
        <v>1</v>
      </c>
      <c r="E27" s="8" t="b">
        <v>0</v>
      </c>
    </row>
    <row r="28" spans="1:5" ht="15.75" customHeight="1">
      <c r="A28" s="50">
        <v>44808</v>
      </c>
      <c r="B28" s="8" t="s">
        <v>14</v>
      </c>
      <c r="C28" s="8">
        <v>0</v>
      </c>
      <c r="D28" s="8">
        <v>1</v>
      </c>
      <c r="E28" s="8" t="b">
        <v>0</v>
      </c>
    </row>
    <row r="29" spans="1:5" ht="15.75" customHeight="1">
      <c r="A29" s="50">
        <v>44808</v>
      </c>
      <c r="B29" s="8" t="s">
        <v>76</v>
      </c>
      <c r="C29" s="8">
        <v>0</v>
      </c>
      <c r="D29" s="8">
        <v>1</v>
      </c>
      <c r="E29" s="8" t="b">
        <v>0</v>
      </c>
    </row>
    <row r="30" spans="1:5" ht="15.75" customHeight="1">
      <c r="A30" s="50">
        <v>44808</v>
      </c>
      <c r="B30" s="8" t="s">
        <v>42</v>
      </c>
      <c r="C30" s="8">
        <v>1</v>
      </c>
      <c r="D30" s="8">
        <v>0</v>
      </c>
      <c r="E30" s="8" t="b">
        <v>0</v>
      </c>
    </row>
    <row r="31" spans="1:5" ht="15.75" customHeight="1">
      <c r="A31" s="50">
        <v>44808</v>
      </c>
      <c r="B31" s="8" t="s">
        <v>20</v>
      </c>
      <c r="C31" s="8">
        <v>1</v>
      </c>
      <c r="D31" s="8">
        <v>0</v>
      </c>
      <c r="E31" s="8" t="b">
        <v>0</v>
      </c>
    </row>
    <row r="32" spans="1:5" ht="15.75" customHeight="1">
      <c r="A32" s="50">
        <v>44808</v>
      </c>
      <c r="B32" s="8" t="s">
        <v>78</v>
      </c>
      <c r="C32" s="8">
        <v>0</v>
      </c>
      <c r="D32" s="8">
        <v>1</v>
      </c>
      <c r="E32" s="8" t="b">
        <v>0</v>
      </c>
    </row>
    <row r="33" spans="1:5" ht="15.75" customHeight="1">
      <c r="A33" s="50">
        <v>44808</v>
      </c>
      <c r="B33" s="8" t="s">
        <v>85</v>
      </c>
      <c r="C33" s="8">
        <v>1</v>
      </c>
      <c r="D33" s="8">
        <v>1</v>
      </c>
      <c r="E33" s="8" t="b">
        <v>1</v>
      </c>
    </row>
    <row r="34" spans="1:5" ht="12.5">
      <c r="A34" s="50">
        <v>44808</v>
      </c>
      <c r="B34" s="8" t="s">
        <v>82</v>
      </c>
      <c r="C34" s="8">
        <v>0</v>
      </c>
      <c r="D34" s="8">
        <v>1</v>
      </c>
      <c r="E34" s="8" t="b">
        <v>0</v>
      </c>
    </row>
    <row r="35" spans="1:5" ht="12.5">
      <c r="A35" s="50">
        <v>44808</v>
      </c>
      <c r="B35" s="8" t="s">
        <v>34</v>
      </c>
      <c r="C35" s="8">
        <v>1</v>
      </c>
      <c r="D35" s="8">
        <v>0</v>
      </c>
      <c r="E35" s="8" t="b">
        <v>0</v>
      </c>
    </row>
    <row r="36" spans="1:5" ht="12.5">
      <c r="A36" s="50">
        <v>44808</v>
      </c>
      <c r="B36" s="8" t="s">
        <v>921</v>
      </c>
      <c r="C36" s="8">
        <v>1</v>
      </c>
      <c r="D36" s="8">
        <v>0</v>
      </c>
      <c r="E36" s="8" t="b">
        <v>0</v>
      </c>
    </row>
    <row r="37" spans="1:5" ht="12.5">
      <c r="A37" s="50">
        <v>44808</v>
      </c>
      <c r="B37" s="8" t="s">
        <v>87</v>
      </c>
      <c r="C37" s="8">
        <v>0</v>
      </c>
      <c r="D37" s="8">
        <v>1</v>
      </c>
      <c r="E37" s="8" t="b">
        <v>0</v>
      </c>
    </row>
    <row r="38" spans="1:5" ht="12.5">
      <c r="A38" s="50">
        <v>44809</v>
      </c>
      <c r="B38" s="8" t="s">
        <v>14</v>
      </c>
      <c r="C38" s="8">
        <v>1</v>
      </c>
      <c r="D38" s="8">
        <v>0</v>
      </c>
      <c r="E38" s="8" t="b">
        <v>0</v>
      </c>
    </row>
    <row r="39" spans="1:5" ht="12.5">
      <c r="A39" s="50">
        <v>44809</v>
      </c>
      <c r="B39" s="8" t="s">
        <v>42</v>
      </c>
      <c r="C39" s="8">
        <v>0</v>
      </c>
      <c r="D39" s="8">
        <v>1</v>
      </c>
      <c r="E39" s="8" t="b">
        <v>0</v>
      </c>
    </row>
    <row r="40" spans="1:5" ht="12.5">
      <c r="A40" s="50">
        <v>44809</v>
      </c>
      <c r="B40" s="8" t="s">
        <v>57</v>
      </c>
      <c r="C40" s="8">
        <v>1</v>
      </c>
      <c r="D40" s="8">
        <v>1</v>
      </c>
      <c r="E40" s="8" t="b">
        <v>1</v>
      </c>
    </row>
    <row r="41" spans="1:5" ht="12.5">
      <c r="A41" s="50">
        <v>44809</v>
      </c>
      <c r="B41" s="8" t="s">
        <v>103</v>
      </c>
      <c r="C41" s="8">
        <v>1</v>
      </c>
      <c r="D41" s="8">
        <v>0</v>
      </c>
      <c r="E41" s="8" t="b">
        <v>0</v>
      </c>
    </row>
    <row r="42" spans="1:5" ht="12.5">
      <c r="A42" s="50">
        <v>44809</v>
      </c>
      <c r="B42" s="8" t="s">
        <v>29</v>
      </c>
      <c r="C42" s="8">
        <v>0</v>
      </c>
      <c r="D42" s="8">
        <v>1</v>
      </c>
      <c r="E42" s="8" t="b">
        <v>0</v>
      </c>
    </row>
    <row r="43" spans="1:5" ht="12.5">
      <c r="A43" s="50">
        <v>44809</v>
      </c>
      <c r="B43" s="8" t="s">
        <v>712</v>
      </c>
      <c r="C43" s="8">
        <v>1</v>
      </c>
      <c r="D43" s="8">
        <v>0</v>
      </c>
      <c r="E43" s="8" t="b">
        <v>0</v>
      </c>
    </row>
    <row r="44" spans="1:5" ht="12.5">
      <c r="A44" s="50">
        <v>44809</v>
      </c>
      <c r="B44" s="8" t="s">
        <v>34</v>
      </c>
      <c r="C44" s="8">
        <v>0</v>
      </c>
      <c r="D44" s="8">
        <v>1</v>
      </c>
      <c r="E44" s="8" t="b">
        <v>0</v>
      </c>
    </row>
    <row r="45" spans="1:5" ht="12.5">
      <c r="A45" s="50">
        <v>44809</v>
      </c>
      <c r="B45" s="8" t="s">
        <v>645</v>
      </c>
      <c r="C45" s="8">
        <v>1</v>
      </c>
      <c r="D45" s="8">
        <v>0</v>
      </c>
      <c r="E45" s="8" t="b">
        <v>0</v>
      </c>
    </row>
    <row r="46" spans="1:5" ht="12.5">
      <c r="A46" s="50">
        <v>44809</v>
      </c>
      <c r="B46" s="8" t="s">
        <v>89</v>
      </c>
      <c r="C46" s="8">
        <v>0</v>
      </c>
      <c r="D46" s="8">
        <v>1</v>
      </c>
      <c r="E46" s="8" t="b">
        <v>0</v>
      </c>
    </row>
    <row r="47" spans="1:5" ht="12.5">
      <c r="A47" s="50">
        <v>44809</v>
      </c>
      <c r="B47" s="8" t="s">
        <v>67</v>
      </c>
      <c r="C47" s="8">
        <v>0</v>
      </c>
      <c r="D47" s="8">
        <v>1</v>
      </c>
      <c r="E47" s="8" t="b">
        <v>0</v>
      </c>
    </row>
    <row r="48" spans="1:5" ht="12.5">
      <c r="A48" s="50">
        <v>44810</v>
      </c>
      <c r="B48" s="8" t="s">
        <v>1448</v>
      </c>
      <c r="C48" s="8">
        <v>1</v>
      </c>
      <c r="D48" s="8">
        <v>0</v>
      </c>
      <c r="E48" s="8" t="b">
        <v>0</v>
      </c>
    </row>
    <row r="49" spans="1:5" ht="12.5">
      <c r="A49" s="50">
        <v>44810</v>
      </c>
      <c r="B49" s="8" t="s">
        <v>42</v>
      </c>
      <c r="C49" s="8">
        <v>0</v>
      </c>
      <c r="D49" s="8">
        <v>1</v>
      </c>
      <c r="E49" s="8" t="b">
        <v>0</v>
      </c>
    </row>
    <row r="50" spans="1:5" ht="12.5">
      <c r="A50" s="50">
        <v>44810</v>
      </c>
      <c r="B50" s="8" t="s">
        <v>78</v>
      </c>
      <c r="C50" s="8">
        <v>2</v>
      </c>
      <c r="D50" s="8">
        <v>0</v>
      </c>
      <c r="E50" s="8" t="b">
        <v>0</v>
      </c>
    </row>
    <row r="51" spans="1:5" ht="12.5">
      <c r="A51" s="50">
        <v>44810</v>
      </c>
      <c r="B51" s="8" t="s">
        <v>103</v>
      </c>
      <c r="C51" s="8">
        <v>0</v>
      </c>
      <c r="D51" s="8">
        <v>1</v>
      </c>
      <c r="E51" s="8" t="b">
        <v>0</v>
      </c>
    </row>
    <row r="52" spans="1:5" ht="12.5">
      <c r="A52" s="50">
        <v>44810</v>
      </c>
      <c r="B52" s="8" t="s">
        <v>29</v>
      </c>
      <c r="C52" s="8">
        <v>0</v>
      </c>
      <c r="D52" s="8">
        <v>1</v>
      </c>
      <c r="E52" s="8" t="b">
        <v>0</v>
      </c>
    </row>
    <row r="53" spans="1:5" ht="12.5">
      <c r="A53" s="50">
        <v>44810</v>
      </c>
      <c r="B53" s="8" t="s">
        <v>34</v>
      </c>
      <c r="C53" s="8">
        <v>1</v>
      </c>
      <c r="D53" s="8">
        <v>1</v>
      </c>
      <c r="E53" s="8" t="b">
        <v>1</v>
      </c>
    </row>
    <row r="54" spans="1:5" ht="12.5">
      <c r="A54" s="50">
        <v>44810</v>
      </c>
      <c r="B54" s="8" t="s">
        <v>112</v>
      </c>
      <c r="C54" s="8">
        <v>1</v>
      </c>
      <c r="D54" s="8">
        <v>2</v>
      </c>
      <c r="E54" s="8" t="b">
        <v>1</v>
      </c>
    </row>
    <row r="55" spans="1:5" ht="12.5">
      <c r="A55" s="50">
        <v>44810</v>
      </c>
      <c r="B55" s="8" t="s">
        <v>645</v>
      </c>
      <c r="C55" s="8">
        <v>1</v>
      </c>
      <c r="D55" s="8">
        <v>0</v>
      </c>
      <c r="E55" s="8" t="b">
        <v>0</v>
      </c>
    </row>
    <row r="56" spans="1:5" ht="12.5">
      <c r="A56" s="50">
        <v>44811</v>
      </c>
      <c r="B56" s="8" t="s">
        <v>76</v>
      </c>
      <c r="C56" s="8">
        <v>1</v>
      </c>
      <c r="D56" s="8">
        <v>0</v>
      </c>
      <c r="E56" s="8" t="b">
        <v>0</v>
      </c>
    </row>
    <row r="57" spans="1:5" ht="12.5">
      <c r="A57" s="50">
        <v>44811</v>
      </c>
      <c r="B57" s="8" t="s">
        <v>38</v>
      </c>
      <c r="C57" s="8">
        <v>0</v>
      </c>
      <c r="D57" s="8">
        <v>1</v>
      </c>
      <c r="E57" s="8" t="b">
        <v>0</v>
      </c>
    </row>
    <row r="58" spans="1:5" ht="12.5">
      <c r="A58" s="50">
        <v>44811</v>
      </c>
      <c r="B58" s="8" t="s">
        <v>42</v>
      </c>
      <c r="C58" s="8">
        <v>0</v>
      </c>
      <c r="D58" s="8">
        <v>1</v>
      </c>
      <c r="E58" s="8" t="b">
        <v>0</v>
      </c>
    </row>
    <row r="59" spans="1:5" ht="12.5">
      <c r="A59" s="50">
        <v>44811</v>
      </c>
      <c r="B59" s="8" t="s">
        <v>47</v>
      </c>
      <c r="C59" s="8">
        <v>1</v>
      </c>
      <c r="D59" s="8">
        <v>1</v>
      </c>
      <c r="E59" s="8" t="b">
        <v>1</v>
      </c>
    </row>
    <row r="60" spans="1:5" ht="12.5">
      <c r="A60" s="50">
        <v>44811</v>
      </c>
      <c r="B60" s="8" t="s">
        <v>337</v>
      </c>
      <c r="C60" s="8">
        <v>1</v>
      </c>
      <c r="D60" s="8">
        <v>0</v>
      </c>
      <c r="E60" s="8" t="b">
        <v>0</v>
      </c>
    </row>
    <row r="61" spans="1:5" ht="12.5">
      <c r="A61" s="50">
        <v>44811</v>
      </c>
      <c r="B61" s="8" t="s">
        <v>29</v>
      </c>
      <c r="C61" s="8">
        <v>1</v>
      </c>
      <c r="D61" s="8">
        <v>2</v>
      </c>
      <c r="E61" s="8" t="b">
        <v>1</v>
      </c>
    </row>
    <row r="62" spans="1:5" ht="12.5">
      <c r="A62" s="50">
        <v>44811</v>
      </c>
      <c r="B62" s="8" t="s">
        <v>34</v>
      </c>
      <c r="C62" s="8">
        <v>1</v>
      </c>
      <c r="D62" s="8">
        <v>0</v>
      </c>
      <c r="E62" s="8" t="b">
        <v>0</v>
      </c>
    </row>
    <row r="63" spans="1:5" ht="12.5">
      <c r="A63" s="50">
        <v>44811</v>
      </c>
      <c r="B63" s="8" t="s">
        <v>112</v>
      </c>
      <c r="C63" s="8">
        <v>1</v>
      </c>
      <c r="D63" s="8">
        <v>0</v>
      </c>
      <c r="E63" s="8" t="b">
        <v>0</v>
      </c>
    </row>
    <row r="64" spans="1:5" ht="12.5">
      <c r="A64" s="50">
        <v>44811</v>
      </c>
      <c r="B64" s="8" t="s">
        <v>124</v>
      </c>
      <c r="C64" s="8">
        <v>0</v>
      </c>
      <c r="D64" s="8">
        <v>1</v>
      </c>
      <c r="E64" s="8" t="b">
        <v>0</v>
      </c>
    </row>
    <row r="65" spans="1:5" ht="12.5">
      <c r="A65" s="50">
        <v>44812</v>
      </c>
      <c r="B65" s="8" t="s">
        <v>14</v>
      </c>
      <c r="C65" s="8">
        <v>0</v>
      </c>
      <c r="D65" s="8">
        <v>1</v>
      </c>
      <c r="E65" s="8" t="b">
        <v>0</v>
      </c>
    </row>
    <row r="66" spans="1:5" ht="12.5">
      <c r="A66" s="50">
        <v>44812</v>
      </c>
      <c r="B66" s="8" t="s">
        <v>42</v>
      </c>
      <c r="C66" s="8">
        <v>1</v>
      </c>
      <c r="D66" s="8">
        <v>0</v>
      </c>
      <c r="E66" s="8" t="b">
        <v>0</v>
      </c>
    </row>
    <row r="67" spans="1:5" ht="12.5">
      <c r="A67" s="50">
        <v>44812</v>
      </c>
      <c r="B67" s="8" t="s">
        <v>20</v>
      </c>
      <c r="C67" s="8">
        <v>0</v>
      </c>
      <c r="D67" s="8">
        <v>1</v>
      </c>
      <c r="E67" s="8" t="b">
        <v>0</v>
      </c>
    </row>
    <row r="68" spans="1:5" ht="12.5">
      <c r="A68" s="50">
        <v>44812</v>
      </c>
      <c r="B68" s="8" t="s">
        <v>78</v>
      </c>
      <c r="C68" s="8">
        <v>0</v>
      </c>
      <c r="D68" s="8">
        <v>1</v>
      </c>
      <c r="E68" s="8" t="b">
        <v>0</v>
      </c>
    </row>
    <row r="69" spans="1:5" ht="12.5">
      <c r="A69" s="50">
        <v>44812</v>
      </c>
      <c r="B69" s="8" t="s">
        <v>47</v>
      </c>
      <c r="C69" s="8">
        <v>1</v>
      </c>
      <c r="D69" s="8">
        <v>1</v>
      </c>
      <c r="E69" s="8" t="b">
        <v>1</v>
      </c>
    </row>
    <row r="70" spans="1:5" ht="12.5">
      <c r="A70" s="50">
        <v>44812</v>
      </c>
      <c r="B70" s="8" t="s">
        <v>57</v>
      </c>
      <c r="C70" s="8">
        <v>0</v>
      </c>
      <c r="D70" s="8">
        <v>1</v>
      </c>
      <c r="E70" s="8" t="b">
        <v>0</v>
      </c>
    </row>
    <row r="71" spans="1:5" ht="12.5">
      <c r="A71" s="50">
        <v>44812</v>
      </c>
      <c r="B71" s="8" t="s">
        <v>25</v>
      </c>
      <c r="C71" s="8">
        <v>1</v>
      </c>
      <c r="D71" s="8">
        <v>0</v>
      </c>
      <c r="E71" s="8" t="b">
        <v>0</v>
      </c>
    </row>
    <row r="72" spans="1:5" ht="12.5">
      <c r="A72" s="50">
        <v>44812</v>
      </c>
      <c r="B72" s="8" t="s">
        <v>473</v>
      </c>
      <c r="C72" s="8">
        <v>1</v>
      </c>
      <c r="D72" s="8">
        <v>0</v>
      </c>
      <c r="E72" s="8" t="b">
        <v>0</v>
      </c>
    </row>
    <row r="73" spans="1:5" ht="12.5">
      <c r="A73" s="50">
        <v>44812</v>
      </c>
      <c r="B73" s="8" t="s">
        <v>103</v>
      </c>
      <c r="C73" s="8">
        <v>1</v>
      </c>
      <c r="D73" s="8">
        <v>0</v>
      </c>
      <c r="E73" s="8" t="b">
        <v>0</v>
      </c>
    </row>
    <row r="74" spans="1:5" ht="12.5">
      <c r="A74" s="50">
        <v>44812</v>
      </c>
      <c r="B74" s="8" t="s">
        <v>1775</v>
      </c>
      <c r="C74" s="8">
        <v>1</v>
      </c>
      <c r="D74" s="8">
        <v>0</v>
      </c>
      <c r="E74" s="8" t="b">
        <v>0</v>
      </c>
    </row>
    <row r="75" spans="1:5" ht="12.5">
      <c r="A75" s="50">
        <v>44812</v>
      </c>
      <c r="B75" s="8" t="s">
        <v>34</v>
      </c>
      <c r="C75" s="8">
        <v>0</v>
      </c>
      <c r="D75" s="8">
        <v>1</v>
      </c>
      <c r="E75" s="8" t="b">
        <v>0</v>
      </c>
    </row>
    <row r="76" spans="1:5" ht="12.5">
      <c r="A76" s="50">
        <v>44813</v>
      </c>
      <c r="B76" s="8" t="s">
        <v>57</v>
      </c>
      <c r="C76" s="8">
        <v>0</v>
      </c>
      <c r="D76" s="8">
        <v>1</v>
      </c>
      <c r="E76" s="8" t="b">
        <v>0</v>
      </c>
    </row>
    <row r="77" spans="1:5" ht="12.5">
      <c r="A77" s="50">
        <v>44813</v>
      </c>
      <c r="B77" s="8" t="s">
        <v>147</v>
      </c>
      <c r="C77" s="8">
        <v>2</v>
      </c>
      <c r="D77" s="8">
        <v>3</v>
      </c>
      <c r="E77" s="8" t="b">
        <v>1</v>
      </c>
    </row>
    <row r="78" spans="1:5" ht="12.5">
      <c r="A78" s="50">
        <v>44813</v>
      </c>
      <c r="B78" s="8" t="s">
        <v>890</v>
      </c>
      <c r="C78" s="8">
        <v>1</v>
      </c>
      <c r="D78" s="8">
        <v>0</v>
      </c>
      <c r="E78" s="8" t="b">
        <v>0</v>
      </c>
    </row>
    <row r="79" spans="1:5" ht="12.5">
      <c r="A79" s="50">
        <v>44813</v>
      </c>
      <c r="B79" s="8" t="s">
        <v>34</v>
      </c>
      <c r="C79" s="8">
        <v>1</v>
      </c>
      <c r="D79" s="8">
        <v>1</v>
      </c>
      <c r="E79" s="8" t="b">
        <v>1</v>
      </c>
    </row>
    <row r="80" spans="1:5" ht="12.5">
      <c r="A80" s="50">
        <v>44813</v>
      </c>
      <c r="B80" s="8" t="s">
        <v>144</v>
      </c>
      <c r="C80" s="8">
        <v>0</v>
      </c>
      <c r="D80" s="8">
        <v>1</v>
      </c>
      <c r="E80" s="8" t="b">
        <v>0</v>
      </c>
    </row>
    <row r="81" spans="1:5" ht="12.5">
      <c r="A81" s="50">
        <v>44814</v>
      </c>
      <c r="B81" s="8" t="s">
        <v>76</v>
      </c>
      <c r="C81" s="8">
        <v>1</v>
      </c>
      <c r="D81" s="8">
        <v>0</v>
      </c>
      <c r="E81" s="8" t="b">
        <v>0</v>
      </c>
    </row>
    <row r="82" spans="1:5" ht="12.5">
      <c r="A82" s="50">
        <v>44814</v>
      </c>
      <c r="B82" s="8" t="s">
        <v>42</v>
      </c>
      <c r="C82" s="8">
        <v>0</v>
      </c>
      <c r="D82" s="8">
        <v>1</v>
      </c>
      <c r="E82" s="8" t="b">
        <v>0</v>
      </c>
    </row>
    <row r="83" spans="1:5" ht="12.5">
      <c r="A83" s="50">
        <v>44814</v>
      </c>
      <c r="B83" s="8" t="s">
        <v>47</v>
      </c>
      <c r="C83" s="8">
        <v>1</v>
      </c>
      <c r="D83" s="8">
        <v>0</v>
      </c>
      <c r="E83" s="8" t="b">
        <v>0</v>
      </c>
    </row>
    <row r="84" spans="1:5" ht="12.5">
      <c r="A84" s="50">
        <v>44814</v>
      </c>
      <c r="B84" s="8" t="s">
        <v>57</v>
      </c>
      <c r="C84" s="8">
        <v>0</v>
      </c>
      <c r="D84" s="8">
        <v>1</v>
      </c>
      <c r="E84" s="8" t="b">
        <v>0</v>
      </c>
    </row>
    <row r="85" spans="1:5" ht="12.5">
      <c r="A85" s="50">
        <v>44814</v>
      </c>
      <c r="B85" s="8" t="s">
        <v>1005</v>
      </c>
      <c r="C85" s="8">
        <v>1</v>
      </c>
      <c r="D85" s="8">
        <v>0</v>
      </c>
      <c r="E85" s="8" t="b">
        <v>0</v>
      </c>
    </row>
    <row r="86" spans="1:5" ht="12.5">
      <c r="A86" s="50">
        <v>44814</v>
      </c>
      <c r="B86" s="8" t="s">
        <v>147</v>
      </c>
      <c r="C86" s="8">
        <v>3</v>
      </c>
      <c r="D86" s="8">
        <v>2</v>
      </c>
      <c r="E86" s="8" t="b">
        <v>1</v>
      </c>
    </row>
    <row r="87" spans="1:5" ht="12.5">
      <c r="A87" s="50">
        <v>44814</v>
      </c>
      <c r="B87" s="8" t="s">
        <v>29</v>
      </c>
      <c r="C87" s="8">
        <v>0</v>
      </c>
      <c r="D87" s="8">
        <v>1</v>
      </c>
      <c r="E87" s="8" t="b">
        <v>0</v>
      </c>
    </row>
    <row r="88" spans="1:5" ht="12.5">
      <c r="A88" s="50">
        <v>44815</v>
      </c>
      <c r="B88" s="8" t="s">
        <v>14</v>
      </c>
      <c r="C88" s="8">
        <v>1</v>
      </c>
      <c r="D88" s="8">
        <v>0</v>
      </c>
      <c r="E88" s="8" t="b">
        <v>0</v>
      </c>
    </row>
    <row r="89" spans="1:5" ht="12.5">
      <c r="A89" s="50">
        <v>44815</v>
      </c>
      <c r="B89" s="8" t="s">
        <v>76</v>
      </c>
      <c r="C89" s="8">
        <v>0</v>
      </c>
      <c r="D89" s="8">
        <v>1</v>
      </c>
      <c r="E89" s="8" t="b">
        <v>0</v>
      </c>
    </row>
    <row r="90" spans="1:5" ht="12.5">
      <c r="A90" s="50">
        <v>44815</v>
      </c>
      <c r="B90" s="8" t="s">
        <v>57</v>
      </c>
      <c r="C90" s="8">
        <v>1</v>
      </c>
      <c r="D90" s="8">
        <v>0</v>
      </c>
      <c r="E90" s="8" t="b">
        <v>0</v>
      </c>
    </row>
    <row r="91" spans="1:5" ht="12.5">
      <c r="A91" s="50">
        <v>44815</v>
      </c>
      <c r="B91" s="8" t="s">
        <v>25</v>
      </c>
      <c r="C91" s="8">
        <v>0</v>
      </c>
      <c r="D91" s="8">
        <v>1</v>
      </c>
      <c r="E91" s="8" t="b">
        <v>0</v>
      </c>
    </row>
    <row r="92" spans="1:5" ht="12.5">
      <c r="A92" s="50">
        <v>44815</v>
      </c>
      <c r="B92" s="8" t="s">
        <v>473</v>
      </c>
      <c r="C92" s="8">
        <v>1</v>
      </c>
      <c r="D92" s="8">
        <v>0</v>
      </c>
      <c r="E92" s="8" t="b">
        <v>0</v>
      </c>
    </row>
    <row r="93" spans="1:5" ht="12.5">
      <c r="A93" s="50">
        <v>44815</v>
      </c>
      <c r="B93" s="8" t="s">
        <v>147</v>
      </c>
      <c r="C93" s="8">
        <v>2</v>
      </c>
      <c r="D93" s="8">
        <v>1</v>
      </c>
      <c r="E93" s="8" t="b">
        <v>1</v>
      </c>
    </row>
    <row r="94" spans="1:5" ht="12.5">
      <c r="A94" s="50">
        <v>44815</v>
      </c>
      <c r="B94" s="8" t="s">
        <v>29</v>
      </c>
      <c r="C94" s="8">
        <v>1</v>
      </c>
      <c r="D94" s="8">
        <v>2</v>
      </c>
      <c r="E94" s="8" t="b">
        <v>1</v>
      </c>
    </row>
    <row r="95" spans="1:5" ht="12.5">
      <c r="A95" s="50">
        <v>44815</v>
      </c>
      <c r="B95" s="8" t="s">
        <v>34</v>
      </c>
      <c r="C95" s="8">
        <v>0</v>
      </c>
      <c r="D95" s="8">
        <v>1</v>
      </c>
      <c r="E95" s="8" t="b">
        <v>0</v>
      </c>
    </row>
    <row r="96" spans="1:5" ht="12.5">
      <c r="A96" s="50">
        <v>44816</v>
      </c>
      <c r="B96" s="8" t="s">
        <v>47</v>
      </c>
      <c r="C96" s="8">
        <v>3</v>
      </c>
      <c r="D96" s="8">
        <v>0</v>
      </c>
      <c r="E96" s="8" t="b">
        <v>0</v>
      </c>
    </row>
    <row r="97" spans="1:5" ht="12.5">
      <c r="A97" s="50">
        <v>44816</v>
      </c>
      <c r="B97" s="8" t="s">
        <v>57</v>
      </c>
      <c r="C97" s="8">
        <v>0</v>
      </c>
      <c r="D97" s="8">
        <v>1</v>
      </c>
      <c r="E97" s="8" t="b">
        <v>0</v>
      </c>
    </row>
    <row r="98" spans="1:5" ht="12.5">
      <c r="A98" s="50">
        <v>44816</v>
      </c>
      <c r="B98" s="8" t="s">
        <v>175</v>
      </c>
      <c r="C98" s="8">
        <v>0</v>
      </c>
      <c r="D98" s="8">
        <v>1</v>
      </c>
      <c r="E98" s="8" t="b">
        <v>0</v>
      </c>
    </row>
    <row r="99" spans="1:5" ht="12.5">
      <c r="A99" s="50">
        <v>44816</v>
      </c>
      <c r="B99" s="8" t="s">
        <v>147</v>
      </c>
      <c r="C99" s="8">
        <v>1</v>
      </c>
      <c r="D99" s="8">
        <v>1</v>
      </c>
      <c r="E99" s="8" t="b">
        <v>1</v>
      </c>
    </row>
    <row r="100" spans="1:5" ht="12.5">
      <c r="A100" s="50">
        <v>44816</v>
      </c>
      <c r="B100" s="8" t="s">
        <v>29</v>
      </c>
      <c r="C100" s="8">
        <v>1</v>
      </c>
      <c r="D100" s="8">
        <v>2</v>
      </c>
      <c r="E100" s="8" t="b">
        <v>1</v>
      </c>
    </row>
    <row r="101" spans="1:5" ht="12.5">
      <c r="A101" s="50">
        <v>44816</v>
      </c>
      <c r="B101" s="8" t="s">
        <v>34</v>
      </c>
      <c r="C101" s="8">
        <v>0</v>
      </c>
      <c r="D101" s="8">
        <v>1</v>
      </c>
      <c r="E101" s="8" t="b">
        <v>0</v>
      </c>
    </row>
    <row r="102" spans="1:5" ht="12.5">
      <c r="A102" s="50">
        <v>44817</v>
      </c>
      <c r="B102" s="8" t="s">
        <v>47</v>
      </c>
      <c r="C102" s="8">
        <v>1</v>
      </c>
      <c r="D102" s="8">
        <v>0</v>
      </c>
      <c r="E102" s="8" t="b">
        <v>0</v>
      </c>
    </row>
    <row r="103" spans="1:5" ht="12.5">
      <c r="A103" s="50">
        <v>44817</v>
      </c>
      <c r="B103" s="8" t="s">
        <v>57</v>
      </c>
      <c r="C103" s="8">
        <v>0</v>
      </c>
      <c r="D103" s="8">
        <v>2</v>
      </c>
      <c r="E103" s="8" t="b">
        <v>0</v>
      </c>
    </row>
    <row r="104" spans="1:5" ht="12.5">
      <c r="A104" s="50">
        <v>44817</v>
      </c>
      <c r="B104" s="8" t="s">
        <v>175</v>
      </c>
      <c r="C104" s="8">
        <v>1</v>
      </c>
      <c r="D104" s="8">
        <v>0</v>
      </c>
      <c r="E104" s="8" t="b">
        <v>0</v>
      </c>
    </row>
    <row r="105" spans="1:5" ht="12.5">
      <c r="A105" s="50">
        <v>44817</v>
      </c>
      <c r="B105" s="8" t="s">
        <v>147</v>
      </c>
      <c r="C105" s="8">
        <v>1</v>
      </c>
      <c r="D105" s="8">
        <v>1</v>
      </c>
      <c r="E105" s="8" t="b">
        <v>1</v>
      </c>
    </row>
    <row r="106" spans="1:5" ht="12.5">
      <c r="A106" s="50">
        <v>44817</v>
      </c>
      <c r="B106" s="8" t="s">
        <v>218</v>
      </c>
      <c r="C106" s="8">
        <v>1</v>
      </c>
      <c r="D106" s="8">
        <v>0</v>
      </c>
      <c r="E106" s="8" t="b">
        <v>0</v>
      </c>
    </row>
    <row r="107" spans="1:5" ht="12.5">
      <c r="A107" s="50">
        <v>44817</v>
      </c>
      <c r="B107" s="8" t="s">
        <v>29</v>
      </c>
      <c r="C107" s="8">
        <v>1</v>
      </c>
      <c r="D107" s="8">
        <v>2</v>
      </c>
      <c r="E107" s="8" t="b">
        <v>1</v>
      </c>
    </row>
    <row r="108" spans="1:5" ht="12.5">
      <c r="A108" s="50">
        <v>44817</v>
      </c>
      <c r="B108" s="8" t="s">
        <v>185</v>
      </c>
      <c r="C108" s="8">
        <v>0</v>
      </c>
      <c r="D108" s="8">
        <v>1</v>
      </c>
      <c r="E108" s="8" t="b">
        <v>0</v>
      </c>
    </row>
    <row r="109" spans="1:5" ht="12.5">
      <c r="A109" s="50">
        <v>44818</v>
      </c>
      <c r="B109" s="8" t="s">
        <v>76</v>
      </c>
      <c r="C109" s="8">
        <v>0</v>
      </c>
      <c r="D109" s="8">
        <v>1</v>
      </c>
      <c r="E109" s="8" t="b">
        <v>0</v>
      </c>
    </row>
    <row r="110" spans="1:5" ht="12.5">
      <c r="A110" s="50">
        <v>44818</v>
      </c>
      <c r="B110" s="8" t="s">
        <v>42</v>
      </c>
      <c r="C110" s="8">
        <v>1</v>
      </c>
      <c r="D110" s="8">
        <v>0</v>
      </c>
      <c r="E110" s="8" t="b">
        <v>0</v>
      </c>
    </row>
    <row r="111" spans="1:5" ht="12.5">
      <c r="A111" s="50">
        <v>44818</v>
      </c>
      <c r="B111" s="8" t="s">
        <v>57</v>
      </c>
      <c r="C111" s="8">
        <v>1</v>
      </c>
      <c r="D111" s="8">
        <v>1</v>
      </c>
      <c r="E111" s="8" t="b">
        <v>1</v>
      </c>
    </row>
    <row r="112" spans="1:5" ht="12.5">
      <c r="A112" s="50">
        <v>44818</v>
      </c>
      <c r="B112" s="8" t="s">
        <v>205</v>
      </c>
      <c r="C112" s="8">
        <v>0</v>
      </c>
      <c r="D112" s="8">
        <v>1</v>
      </c>
      <c r="E112" s="8" t="b">
        <v>0</v>
      </c>
    </row>
    <row r="113" spans="1:5" ht="12.5">
      <c r="A113" s="50">
        <v>44818</v>
      </c>
      <c r="B113" s="8" t="s">
        <v>148</v>
      </c>
      <c r="C113" s="8">
        <v>1</v>
      </c>
      <c r="D113" s="8">
        <v>1</v>
      </c>
      <c r="E113" s="8" t="b">
        <v>1</v>
      </c>
    </row>
    <row r="114" spans="1:5" ht="12.5">
      <c r="A114" s="50">
        <v>44818</v>
      </c>
      <c r="B114" s="8" t="s">
        <v>218</v>
      </c>
      <c r="C114" s="8">
        <v>1</v>
      </c>
      <c r="D114" s="8">
        <v>0</v>
      </c>
      <c r="E114" s="8" t="b">
        <v>0</v>
      </c>
    </row>
    <row r="115" spans="1:5" ht="12.5">
      <c r="A115" s="50">
        <v>44818</v>
      </c>
      <c r="B115" s="8" t="s">
        <v>29</v>
      </c>
      <c r="C115" s="8">
        <v>2</v>
      </c>
      <c r="D115" s="8">
        <v>1</v>
      </c>
      <c r="E115" s="8" t="b">
        <v>1</v>
      </c>
    </row>
    <row r="116" spans="1:5" ht="12.5">
      <c r="A116" s="50">
        <v>44818</v>
      </c>
      <c r="B116" s="8" t="s">
        <v>201</v>
      </c>
      <c r="C116" s="8">
        <v>0</v>
      </c>
      <c r="D116" s="8">
        <v>1</v>
      </c>
      <c r="E116" s="8" t="b">
        <v>0</v>
      </c>
    </row>
    <row r="117" spans="1:5" ht="12.5">
      <c r="A117" s="50">
        <v>44819</v>
      </c>
      <c r="B117" s="8" t="s">
        <v>76</v>
      </c>
      <c r="C117" s="8">
        <v>1</v>
      </c>
      <c r="D117" s="8">
        <v>0</v>
      </c>
      <c r="E117" s="8" t="b">
        <v>0</v>
      </c>
    </row>
    <row r="118" spans="1:5" ht="12.5">
      <c r="A118" s="50">
        <v>44819</v>
      </c>
      <c r="B118" s="8" t="s">
        <v>78</v>
      </c>
      <c r="C118" s="8">
        <v>1</v>
      </c>
      <c r="D118" s="8">
        <v>1</v>
      </c>
      <c r="E118" s="8" t="b">
        <v>1</v>
      </c>
    </row>
    <row r="119" spans="1:5" ht="12.5">
      <c r="A119" s="50">
        <v>44819</v>
      </c>
      <c r="B119" s="8" t="s">
        <v>57</v>
      </c>
      <c r="C119" s="8">
        <v>0</v>
      </c>
      <c r="D119" s="8">
        <v>1</v>
      </c>
      <c r="E119" s="8" t="b">
        <v>0</v>
      </c>
    </row>
    <row r="120" spans="1:5" ht="12.5">
      <c r="A120" s="50">
        <v>44819</v>
      </c>
      <c r="B120" s="8" t="s">
        <v>147</v>
      </c>
      <c r="C120" s="8">
        <v>1</v>
      </c>
      <c r="D120" s="8">
        <v>0</v>
      </c>
      <c r="E120" s="8" t="b">
        <v>0</v>
      </c>
    </row>
    <row r="121" spans="1:5" ht="12.5">
      <c r="A121" s="50">
        <v>44819</v>
      </c>
      <c r="B121" s="8" t="s">
        <v>218</v>
      </c>
      <c r="C121" s="8">
        <v>1</v>
      </c>
      <c r="D121" s="8">
        <v>1</v>
      </c>
      <c r="E121" s="8" t="b">
        <v>1</v>
      </c>
    </row>
    <row r="122" spans="1:5" ht="12.5">
      <c r="A122" s="50">
        <v>44819</v>
      </c>
      <c r="B122" s="8" t="s">
        <v>29</v>
      </c>
      <c r="C122" s="8">
        <v>1</v>
      </c>
      <c r="D122" s="8">
        <v>2</v>
      </c>
      <c r="E122" s="8" t="b">
        <v>1</v>
      </c>
    </row>
    <row r="123" spans="1:5" ht="12.5">
      <c r="A123" s="50">
        <v>44819</v>
      </c>
      <c r="B123" s="8" t="s">
        <v>82</v>
      </c>
      <c r="C123" s="8">
        <v>1</v>
      </c>
      <c r="D123" s="8">
        <v>0</v>
      </c>
      <c r="E123" s="8" t="b">
        <v>0</v>
      </c>
    </row>
    <row r="124" spans="1:5" ht="12.5">
      <c r="A124" s="50">
        <v>44819</v>
      </c>
      <c r="B124" s="8" t="s">
        <v>216</v>
      </c>
      <c r="C124" s="8">
        <v>0</v>
      </c>
      <c r="D124" s="8">
        <v>1</v>
      </c>
      <c r="E124" s="8" t="b">
        <v>0</v>
      </c>
    </row>
    <row r="125" spans="1:5" ht="12.5">
      <c r="A125" s="50">
        <v>44820</v>
      </c>
      <c r="B125" s="8" t="s">
        <v>14</v>
      </c>
      <c r="C125" s="8">
        <v>0</v>
      </c>
      <c r="D125" s="8">
        <v>1</v>
      </c>
      <c r="E125" s="8" t="b">
        <v>0</v>
      </c>
    </row>
    <row r="126" spans="1:5" ht="12.5">
      <c r="A126" s="50">
        <v>44820</v>
      </c>
      <c r="B126" s="8" t="s">
        <v>228</v>
      </c>
      <c r="C126" s="8">
        <v>0</v>
      </c>
      <c r="D126" s="8">
        <v>1</v>
      </c>
      <c r="E126" s="8" t="b">
        <v>0</v>
      </c>
    </row>
    <row r="127" spans="1:5" ht="12.5">
      <c r="A127" s="50">
        <v>44820</v>
      </c>
      <c r="B127" s="8" t="s">
        <v>103</v>
      </c>
      <c r="C127" s="8">
        <v>1</v>
      </c>
      <c r="D127" s="8">
        <v>1</v>
      </c>
      <c r="E127" s="8" t="b">
        <v>1</v>
      </c>
    </row>
    <row r="128" spans="1:5" ht="12.5">
      <c r="A128" s="50">
        <v>44820</v>
      </c>
      <c r="B128" s="8" t="s">
        <v>218</v>
      </c>
      <c r="C128" s="8">
        <v>1</v>
      </c>
      <c r="D128" s="8">
        <v>0</v>
      </c>
      <c r="E128" s="8" t="b">
        <v>0</v>
      </c>
    </row>
    <row r="129" spans="1:5" ht="12.5">
      <c r="A129" s="50">
        <v>44820</v>
      </c>
      <c r="B129" s="8" t="s">
        <v>29</v>
      </c>
      <c r="C129" s="8">
        <v>2</v>
      </c>
      <c r="D129" s="8">
        <v>1</v>
      </c>
      <c r="E129" s="8" t="b">
        <v>1</v>
      </c>
    </row>
    <row r="130" spans="1:5" ht="12.5">
      <c r="A130" s="50">
        <v>44820</v>
      </c>
      <c r="B130" s="8" t="s">
        <v>1776</v>
      </c>
      <c r="C130" s="8">
        <v>1</v>
      </c>
      <c r="D130" s="8">
        <v>0</v>
      </c>
      <c r="E130" s="8" t="b">
        <v>0</v>
      </c>
    </row>
    <row r="131" spans="1:5" ht="12.5">
      <c r="A131" s="50">
        <v>44820</v>
      </c>
      <c r="B131" s="8" t="s">
        <v>34</v>
      </c>
      <c r="C131" s="8">
        <v>1</v>
      </c>
      <c r="D131" s="8">
        <v>1</v>
      </c>
      <c r="E131" s="8" t="b">
        <v>1</v>
      </c>
    </row>
    <row r="132" spans="1:5" ht="12.5">
      <c r="A132" s="50">
        <v>44820</v>
      </c>
      <c r="B132" s="8" t="s">
        <v>230</v>
      </c>
      <c r="C132" s="8">
        <v>0</v>
      </c>
      <c r="D132" s="8">
        <v>1</v>
      </c>
      <c r="E132" s="8" t="b">
        <v>0</v>
      </c>
    </row>
    <row r="133" spans="1:5" ht="12.5">
      <c r="A133" s="50">
        <v>44821</v>
      </c>
      <c r="B133" s="8" t="s">
        <v>14</v>
      </c>
      <c r="C133" s="8">
        <v>0</v>
      </c>
      <c r="D133" s="8">
        <v>1</v>
      </c>
      <c r="E133" s="8" t="b">
        <v>0</v>
      </c>
    </row>
    <row r="134" spans="1:5" ht="12.5">
      <c r="A134" s="50">
        <v>44821</v>
      </c>
      <c r="B134" s="8" t="s">
        <v>57</v>
      </c>
      <c r="C134" s="8">
        <v>1</v>
      </c>
      <c r="D134" s="8">
        <v>2</v>
      </c>
      <c r="E134" s="8" t="b">
        <v>1</v>
      </c>
    </row>
    <row r="135" spans="1:5" ht="12.5">
      <c r="A135" s="50">
        <v>44821</v>
      </c>
      <c r="B135" s="8" t="s">
        <v>340</v>
      </c>
      <c r="C135" s="8">
        <v>1</v>
      </c>
      <c r="D135" s="8">
        <v>0</v>
      </c>
      <c r="E135" s="8" t="b">
        <v>0</v>
      </c>
    </row>
    <row r="136" spans="1:5" ht="12.5">
      <c r="A136" s="50">
        <v>44821</v>
      </c>
      <c r="B136" s="8" t="s">
        <v>29</v>
      </c>
      <c r="C136" s="8">
        <v>2</v>
      </c>
      <c r="D136" s="8">
        <v>2</v>
      </c>
      <c r="E136" s="8" t="b">
        <v>1</v>
      </c>
    </row>
    <row r="137" spans="1:5" ht="12.5">
      <c r="A137" s="50">
        <v>44821</v>
      </c>
      <c r="B137" s="8" t="s">
        <v>82</v>
      </c>
      <c r="C137" s="8">
        <v>1</v>
      </c>
      <c r="D137" s="8">
        <v>0</v>
      </c>
      <c r="E137" s="8" t="b">
        <v>0</v>
      </c>
    </row>
    <row r="138" spans="1:5" ht="12.5">
      <c r="A138" s="50">
        <v>44821</v>
      </c>
      <c r="B138" s="8" t="s">
        <v>245</v>
      </c>
      <c r="C138" s="8">
        <v>0</v>
      </c>
      <c r="D138" s="8">
        <v>1</v>
      </c>
      <c r="E138" s="8" t="b">
        <v>0</v>
      </c>
    </row>
    <row r="139" spans="1:5" ht="12.5">
      <c r="A139" s="50">
        <v>44822</v>
      </c>
      <c r="B139" s="8" t="s">
        <v>14</v>
      </c>
      <c r="C139" s="8">
        <v>1</v>
      </c>
      <c r="D139" s="8">
        <v>1</v>
      </c>
      <c r="E139" s="8" t="b">
        <v>1</v>
      </c>
    </row>
    <row r="140" spans="1:5" ht="12.5">
      <c r="A140" s="50">
        <v>44822</v>
      </c>
      <c r="B140" s="8" t="s">
        <v>20</v>
      </c>
      <c r="C140" s="8">
        <v>0</v>
      </c>
      <c r="D140" s="8">
        <v>1</v>
      </c>
      <c r="E140" s="8" t="b">
        <v>0</v>
      </c>
    </row>
    <row r="141" spans="1:5" ht="12.5">
      <c r="A141" s="50">
        <v>44822</v>
      </c>
      <c r="B141" s="8" t="s">
        <v>47</v>
      </c>
      <c r="C141" s="8">
        <v>0</v>
      </c>
      <c r="D141" s="8">
        <v>1</v>
      </c>
      <c r="E141" s="8" t="b">
        <v>0</v>
      </c>
    </row>
    <row r="142" spans="1:5" ht="12.5">
      <c r="A142" s="50">
        <v>44822</v>
      </c>
      <c r="B142" s="8" t="s">
        <v>57</v>
      </c>
      <c r="C142" s="8">
        <v>1</v>
      </c>
      <c r="D142" s="8">
        <v>1</v>
      </c>
      <c r="E142" s="8" t="b">
        <v>1</v>
      </c>
    </row>
    <row r="143" spans="1:5" ht="12.5">
      <c r="A143" s="50">
        <v>44822</v>
      </c>
      <c r="B143" s="8" t="s">
        <v>360</v>
      </c>
      <c r="C143" s="8">
        <v>1</v>
      </c>
      <c r="D143" s="8">
        <v>0</v>
      </c>
      <c r="E143" s="8" t="b">
        <v>0</v>
      </c>
    </row>
    <row r="144" spans="1:5" ht="12.5">
      <c r="A144" s="50">
        <v>44822</v>
      </c>
      <c r="B144" s="8" t="s">
        <v>346</v>
      </c>
      <c r="C144" s="8">
        <v>1</v>
      </c>
      <c r="D144" s="8">
        <v>0</v>
      </c>
      <c r="E144" s="8" t="b">
        <v>0</v>
      </c>
    </row>
    <row r="145" spans="1:5" ht="12.5">
      <c r="A145" s="50">
        <v>44822</v>
      </c>
      <c r="B145" s="8" t="s">
        <v>147</v>
      </c>
      <c r="C145" s="8">
        <v>1</v>
      </c>
      <c r="D145" s="8">
        <v>0</v>
      </c>
      <c r="E145" s="8" t="b">
        <v>0</v>
      </c>
    </row>
    <row r="146" spans="1:5" ht="12.5">
      <c r="A146" s="50">
        <v>44822</v>
      </c>
      <c r="B146" s="8" t="s">
        <v>29</v>
      </c>
      <c r="C146" s="8">
        <v>1</v>
      </c>
      <c r="D146" s="8">
        <v>2</v>
      </c>
      <c r="E146" s="8" t="b">
        <v>1</v>
      </c>
    </row>
    <row r="147" spans="1:5" ht="12.5">
      <c r="A147" s="50">
        <v>44823</v>
      </c>
      <c r="B147" s="8" t="s">
        <v>20</v>
      </c>
      <c r="C147" s="8">
        <v>1</v>
      </c>
      <c r="D147" s="8">
        <v>0</v>
      </c>
      <c r="E147" s="8" t="b">
        <v>0</v>
      </c>
    </row>
    <row r="148" spans="1:5" ht="12.5">
      <c r="A148" s="50">
        <v>44823</v>
      </c>
      <c r="B148" s="8" t="s">
        <v>78</v>
      </c>
      <c r="C148" s="8">
        <v>1</v>
      </c>
      <c r="D148" s="8">
        <v>0</v>
      </c>
      <c r="E148" s="8" t="b">
        <v>0</v>
      </c>
    </row>
    <row r="149" spans="1:5" ht="12.5">
      <c r="A149" s="50">
        <v>44823</v>
      </c>
      <c r="B149" s="8" t="s">
        <v>47</v>
      </c>
      <c r="C149" s="8">
        <v>1</v>
      </c>
      <c r="D149" s="8">
        <v>1</v>
      </c>
      <c r="E149" s="8" t="b">
        <v>1</v>
      </c>
    </row>
    <row r="150" spans="1:5" ht="12.5">
      <c r="A150" s="50">
        <v>44823</v>
      </c>
      <c r="B150" s="8" t="s">
        <v>278</v>
      </c>
      <c r="C150" s="8">
        <v>1</v>
      </c>
      <c r="D150" s="8">
        <v>0</v>
      </c>
      <c r="E150" s="8" t="b">
        <v>0</v>
      </c>
    </row>
    <row r="151" spans="1:5" ht="12.5">
      <c r="A151" s="50">
        <v>44823</v>
      </c>
      <c r="B151" s="8" t="s">
        <v>103</v>
      </c>
      <c r="C151" s="8">
        <v>0</v>
      </c>
      <c r="D151" s="8">
        <v>1</v>
      </c>
      <c r="E151" s="8" t="b">
        <v>0</v>
      </c>
    </row>
    <row r="152" spans="1:5" ht="12.5">
      <c r="A152" s="50">
        <v>44823</v>
      </c>
      <c r="B152" s="8" t="s">
        <v>147</v>
      </c>
      <c r="C152" s="8">
        <v>1</v>
      </c>
      <c r="D152" s="8">
        <v>1</v>
      </c>
      <c r="E152" s="8" t="b">
        <v>1</v>
      </c>
    </row>
    <row r="153" spans="1:5" ht="12.5">
      <c r="A153" s="50">
        <v>44823</v>
      </c>
      <c r="B153" s="8" t="s">
        <v>218</v>
      </c>
      <c r="C153" s="8">
        <v>1</v>
      </c>
      <c r="D153" s="8">
        <v>0</v>
      </c>
      <c r="E153" s="8" t="b">
        <v>0</v>
      </c>
    </row>
    <row r="154" spans="1:5" ht="12.5">
      <c r="A154" s="50">
        <v>44823</v>
      </c>
      <c r="B154" s="8" t="s">
        <v>29</v>
      </c>
      <c r="C154" s="8">
        <v>0</v>
      </c>
      <c r="D154" s="8">
        <v>1</v>
      </c>
      <c r="E154" s="8" t="b">
        <v>0</v>
      </c>
    </row>
    <row r="155" spans="1:5" ht="12.5">
      <c r="A155" s="50">
        <v>44823</v>
      </c>
      <c r="B155" s="8" t="s">
        <v>34</v>
      </c>
      <c r="C155" s="8">
        <v>0</v>
      </c>
      <c r="D155" s="8">
        <v>1</v>
      </c>
      <c r="E155" s="8" t="b">
        <v>0</v>
      </c>
    </row>
    <row r="156" spans="1:5" ht="12.5">
      <c r="A156" s="50">
        <v>44823</v>
      </c>
      <c r="B156" s="8" t="s">
        <v>271</v>
      </c>
      <c r="C156" s="8">
        <v>0</v>
      </c>
      <c r="D156" s="8">
        <v>1</v>
      </c>
      <c r="E156" s="8" t="b">
        <v>0</v>
      </c>
    </row>
    <row r="157" spans="1:5" ht="12.5">
      <c r="A157" s="50">
        <v>44824</v>
      </c>
      <c r="B157" s="8" t="s">
        <v>78</v>
      </c>
      <c r="C157" s="8">
        <v>1</v>
      </c>
      <c r="D157" s="8">
        <v>0</v>
      </c>
      <c r="E157" s="8" t="b">
        <v>0</v>
      </c>
    </row>
    <row r="158" spans="1:5" ht="12.5">
      <c r="A158" s="50">
        <v>44824</v>
      </c>
      <c r="B158" s="8" t="s">
        <v>47</v>
      </c>
      <c r="C158" s="8">
        <v>1</v>
      </c>
      <c r="D158" s="8">
        <v>0</v>
      </c>
      <c r="E158" s="8" t="b">
        <v>0</v>
      </c>
    </row>
    <row r="159" spans="1:5" ht="12.5">
      <c r="A159" s="50">
        <v>44824</v>
      </c>
      <c r="B159" s="8" t="s">
        <v>57</v>
      </c>
      <c r="C159" s="8">
        <v>0</v>
      </c>
      <c r="D159" s="8">
        <v>2</v>
      </c>
      <c r="E159" s="8" t="b">
        <v>0</v>
      </c>
    </row>
    <row r="160" spans="1:5" ht="12.5">
      <c r="A160" s="50">
        <v>44824</v>
      </c>
      <c r="B160" s="8" t="s">
        <v>278</v>
      </c>
      <c r="C160" s="8">
        <v>1</v>
      </c>
      <c r="D160" s="8">
        <v>1</v>
      </c>
      <c r="E160" s="8" t="b">
        <v>1</v>
      </c>
    </row>
    <row r="161" spans="1:5" ht="12.5">
      <c r="A161" s="50">
        <v>44824</v>
      </c>
      <c r="B161" s="8" t="s">
        <v>147</v>
      </c>
      <c r="C161" s="8">
        <v>1</v>
      </c>
      <c r="D161" s="8">
        <v>1</v>
      </c>
      <c r="E161" s="8" t="b">
        <v>1</v>
      </c>
    </row>
    <row r="162" spans="1:5" ht="12.5">
      <c r="A162" s="50">
        <v>44824</v>
      </c>
      <c r="B162" s="8" t="s">
        <v>29</v>
      </c>
      <c r="C162" s="8">
        <v>1</v>
      </c>
      <c r="D162" s="8">
        <v>1</v>
      </c>
      <c r="E162" s="8" t="b">
        <v>1</v>
      </c>
    </row>
    <row r="163" spans="1:5" ht="12.5">
      <c r="A163" s="50">
        <v>44824</v>
      </c>
      <c r="B163" s="8" t="s">
        <v>82</v>
      </c>
      <c r="C163" s="8">
        <v>0</v>
      </c>
      <c r="D163" s="8">
        <v>1</v>
      </c>
      <c r="E163" s="8" t="b">
        <v>0</v>
      </c>
    </row>
    <row r="164" spans="1:5" ht="12.5">
      <c r="A164" s="50">
        <v>44825</v>
      </c>
      <c r="B164" s="8" t="s">
        <v>20</v>
      </c>
      <c r="C164" s="8">
        <v>0</v>
      </c>
      <c r="D164" s="8">
        <v>1</v>
      </c>
      <c r="E164" s="8" t="b">
        <v>0</v>
      </c>
    </row>
    <row r="165" spans="1:5" ht="12.5">
      <c r="A165" s="50">
        <v>44825</v>
      </c>
      <c r="B165" s="8" t="s">
        <v>288</v>
      </c>
      <c r="C165" s="8">
        <v>1</v>
      </c>
      <c r="D165" s="8">
        <v>1</v>
      </c>
      <c r="E165" s="8" t="b">
        <v>1</v>
      </c>
    </row>
    <row r="166" spans="1:5" ht="12.5">
      <c r="A166" s="50">
        <v>44825</v>
      </c>
      <c r="B166" s="8" t="s">
        <v>78</v>
      </c>
      <c r="C166" s="8">
        <v>0</v>
      </c>
      <c r="D166" s="8">
        <v>1</v>
      </c>
      <c r="E166" s="8" t="b">
        <v>0</v>
      </c>
    </row>
    <row r="167" spans="1:5" ht="12.5">
      <c r="A167" s="50">
        <v>44825</v>
      </c>
      <c r="B167" s="8" t="s">
        <v>47</v>
      </c>
      <c r="C167" s="8">
        <v>1</v>
      </c>
      <c r="D167" s="8">
        <v>0</v>
      </c>
      <c r="E167" s="8" t="b">
        <v>0</v>
      </c>
    </row>
    <row r="168" spans="1:5" ht="12.5">
      <c r="A168" s="50">
        <v>44825</v>
      </c>
      <c r="B168" s="8" t="s">
        <v>278</v>
      </c>
      <c r="C168" s="8">
        <v>2</v>
      </c>
      <c r="D168" s="8">
        <v>0</v>
      </c>
      <c r="E168" s="8" t="b">
        <v>0</v>
      </c>
    </row>
    <row r="169" spans="1:5" ht="12.5">
      <c r="A169" s="50">
        <v>44825</v>
      </c>
      <c r="B169" s="8" t="s">
        <v>1144</v>
      </c>
      <c r="C169" s="8">
        <v>1</v>
      </c>
      <c r="D169" s="8">
        <v>0</v>
      </c>
      <c r="E169" s="8" t="b">
        <v>0</v>
      </c>
    </row>
    <row r="170" spans="1:5" ht="12.5">
      <c r="A170" s="50">
        <v>44825</v>
      </c>
      <c r="B170" s="8" t="s">
        <v>29</v>
      </c>
      <c r="C170" s="8">
        <v>1</v>
      </c>
      <c r="D170" s="8">
        <v>2</v>
      </c>
      <c r="E170" s="8" t="b">
        <v>1</v>
      </c>
    </row>
    <row r="171" spans="1:5" ht="12.5">
      <c r="A171" s="50">
        <v>44825</v>
      </c>
      <c r="B171" s="8" t="s">
        <v>34</v>
      </c>
      <c r="C171" s="8">
        <v>0</v>
      </c>
      <c r="D171" s="8">
        <v>1</v>
      </c>
      <c r="E171" s="8" t="b">
        <v>0</v>
      </c>
    </row>
    <row r="172" spans="1:5" ht="12.5">
      <c r="A172" s="50">
        <v>44826</v>
      </c>
      <c r="B172" s="8" t="s">
        <v>42</v>
      </c>
      <c r="C172" s="8">
        <v>1</v>
      </c>
      <c r="D172" s="8">
        <v>1</v>
      </c>
      <c r="E172" s="8" t="b">
        <v>1</v>
      </c>
    </row>
    <row r="173" spans="1:5" ht="12.5">
      <c r="A173" s="50">
        <v>44826</v>
      </c>
      <c r="B173" s="8" t="s">
        <v>57</v>
      </c>
      <c r="C173" s="8">
        <v>1</v>
      </c>
      <c r="D173" s="8">
        <v>1</v>
      </c>
      <c r="E173" s="8" t="b">
        <v>1</v>
      </c>
    </row>
    <row r="174" spans="1:5" ht="12.5">
      <c r="A174" s="50">
        <v>44826</v>
      </c>
      <c r="B174" s="8" t="s">
        <v>25</v>
      </c>
      <c r="C174" s="8">
        <v>1</v>
      </c>
      <c r="D174" s="8">
        <v>0</v>
      </c>
      <c r="E174" s="8" t="b">
        <v>0</v>
      </c>
    </row>
    <row r="175" spans="1:5" ht="12.5">
      <c r="A175" s="50">
        <v>44826</v>
      </c>
      <c r="B175" s="8" t="s">
        <v>29</v>
      </c>
      <c r="C175" s="8">
        <v>3</v>
      </c>
      <c r="D175" s="8">
        <v>2</v>
      </c>
      <c r="E175" s="8" t="b">
        <v>1</v>
      </c>
    </row>
    <row r="176" spans="1:5" ht="12.5">
      <c r="A176" s="50">
        <v>44826</v>
      </c>
      <c r="B176" s="8" t="s">
        <v>34</v>
      </c>
      <c r="C176" s="8">
        <v>1</v>
      </c>
      <c r="D176" s="8">
        <v>2</v>
      </c>
      <c r="E176" s="8" t="b">
        <v>1</v>
      </c>
    </row>
    <row r="177" spans="1:5" ht="12.5">
      <c r="A177" s="50">
        <v>44827</v>
      </c>
      <c r="B177" s="8" t="s">
        <v>14</v>
      </c>
      <c r="C177" s="8">
        <v>1</v>
      </c>
      <c r="D177" s="8">
        <v>1</v>
      </c>
      <c r="E177" s="8" t="b">
        <v>1</v>
      </c>
    </row>
    <row r="178" spans="1:5" ht="12.5">
      <c r="A178" s="50">
        <v>44827</v>
      </c>
      <c r="B178" s="8" t="s">
        <v>42</v>
      </c>
      <c r="C178" s="8">
        <v>0</v>
      </c>
      <c r="D178" s="8">
        <v>1</v>
      </c>
      <c r="E178" s="8" t="b">
        <v>0</v>
      </c>
    </row>
    <row r="179" spans="1:5" ht="12.5">
      <c r="A179" s="50">
        <v>44827</v>
      </c>
      <c r="B179" s="8" t="s">
        <v>288</v>
      </c>
      <c r="C179" s="8">
        <v>1</v>
      </c>
      <c r="D179" s="8">
        <v>0</v>
      </c>
      <c r="E179" s="8" t="b">
        <v>0</v>
      </c>
    </row>
    <row r="180" spans="1:5" ht="12.5">
      <c r="A180" s="50">
        <v>44827</v>
      </c>
      <c r="B180" s="8" t="s">
        <v>78</v>
      </c>
      <c r="C180" s="8">
        <v>1</v>
      </c>
      <c r="D180" s="8">
        <v>0</v>
      </c>
      <c r="E180" s="8" t="b">
        <v>0</v>
      </c>
    </row>
    <row r="181" spans="1:5" ht="12.5">
      <c r="A181" s="50">
        <v>44827</v>
      </c>
      <c r="B181" s="8" t="s">
        <v>25</v>
      </c>
      <c r="C181" s="8">
        <v>1</v>
      </c>
      <c r="D181" s="8">
        <v>0</v>
      </c>
      <c r="E181" s="8" t="b">
        <v>0</v>
      </c>
    </row>
    <row r="182" spans="1:5" ht="12.5">
      <c r="A182" s="50">
        <v>44827</v>
      </c>
      <c r="B182" s="8" t="s">
        <v>103</v>
      </c>
      <c r="C182" s="8">
        <v>0</v>
      </c>
      <c r="D182" s="8">
        <v>1</v>
      </c>
      <c r="E182" s="8" t="b">
        <v>0</v>
      </c>
    </row>
    <row r="183" spans="1:5" ht="12.5">
      <c r="A183" s="50">
        <v>44827</v>
      </c>
      <c r="B183" s="8" t="s">
        <v>29</v>
      </c>
      <c r="C183" s="8">
        <v>2</v>
      </c>
      <c r="D183" s="8">
        <v>2</v>
      </c>
      <c r="E183" s="8" t="b">
        <v>1</v>
      </c>
    </row>
    <row r="184" spans="1:5" ht="12.5">
      <c r="A184" s="50">
        <v>44827</v>
      </c>
      <c r="B184" s="8" t="s">
        <v>34</v>
      </c>
      <c r="C184" s="8">
        <v>0</v>
      </c>
      <c r="D184" s="8">
        <v>1</v>
      </c>
      <c r="E184" s="8" t="b">
        <v>0</v>
      </c>
    </row>
    <row r="185" spans="1:5" ht="12.5">
      <c r="A185" s="50">
        <v>44828</v>
      </c>
      <c r="B185" s="8" t="s">
        <v>14</v>
      </c>
      <c r="C185" s="8">
        <v>0</v>
      </c>
      <c r="D185" s="8">
        <v>2</v>
      </c>
      <c r="E185" s="8" t="b">
        <v>0</v>
      </c>
    </row>
    <row r="186" spans="1:5" ht="12.5">
      <c r="A186" s="50">
        <v>44828</v>
      </c>
      <c r="B186" s="8" t="s">
        <v>57</v>
      </c>
      <c r="C186" s="8">
        <v>1</v>
      </c>
      <c r="D186" s="8">
        <v>0</v>
      </c>
      <c r="E186" s="8" t="b">
        <v>0</v>
      </c>
    </row>
    <row r="187" spans="1:5" ht="12.5">
      <c r="A187" s="50">
        <v>44828</v>
      </c>
      <c r="B187" s="8" t="s">
        <v>103</v>
      </c>
      <c r="C187" s="8">
        <v>1</v>
      </c>
      <c r="D187" s="8">
        <v>0</v>
      </c>
      <c r="E187" s="8" t="b">
        <v>0</v>
      </c>
    </row>
    <row r="188" spans="1:5" ht="12.5">
      <c r="A188" s="50">
        <v>44828</v>
      </c>
      <c r="B188" s="8" t="s">
        <v>148</v>
      </c>
      <c r="C188" s="8">
        <v>0</v>
      </c>
      <c r="D188" s="8">
        <v>1</v>
      </c>
      <c r="E188" s="8" t="b">
        <v>0</v>
      </c>
    </row>
    <row r="189" spans="1:5" ht="12.5">
      <c r="A189" s="50">
        <v>44828</v>
      </c>
      <c r="B189" s="8" t="s">
        <v>29</v>
      </c>
      <c r="C189" s="8">
        <v>1</v>
      </c>
      <c r="D189" s="8">
        <v>2</v>
      </c>
      <c r="E189" s="8" t="b">
        <v>1</v>
      </c>
    </row>
    <row r="190" spans="1:5" ht="12.5">
      <c r="A190" s="50">
        <v>44828</v>
      </c>
      <c r="B190" s="8" t="s">
        <v>712</v>
      </c>
      <c r="C190" s="8">
        <v>1</v>
      </c>
      <c r="D190" s="8">
        <v>0</v>
      </c>
      <c r="E190" s="8" t="b">
        <v>0</v>
      </c>
    </row>
    <row r="191" spans="1:5" ht="12.5">
      <c r="A191" s="50">
        <v>44828</v>
      </c>
      <c r="B191" s="8" t="s">
        <v>34</v>
      </c>
      <c r="C191" s="8">
        <v>1</v>
      </c>
      <c r="D191" s="8">
        <v>0</v>
      </c>
      <c r="E191" s="8" t="b">
        <v>0</v>
      </c>
    </row>
    <row r="192" spans="1:5" ht="12.5">
      <c r="A192" s="50">
        <v>44828</v>
      </c>
      <c r="B192" s="8" t="s">
        <v>112</v>
      </c>
      <c r="C192" s="8">
        <v>0</v>
      </c>
      <c r="D192" s="8">
        <v>1</v>
      </c>
      <c r="E192" s="8" t="b">
        <v>0</v>
      </c>
    </row>
    <row r="193" spans="1:5" ht="12.5">
      <c r="A193" s="50">
        <v>44829</v>
      </c>
      <c r="B193" s="8" t="s">
        <v>850</v>
      </c>
      <c r="C193" s="8">
        <v>1</v>
      </c>
      <c r="D193" s="8">
        <v>0</v>
      </c>
      <c r="E193" s="8" t="b">
        <v>0</v>
      </c>
    </row>
    <row r="194" spans="1:5" ht="12.5">
      <c r="A194" s="50">
        <v>44829</v>
      </c>
      <c r="B194" s="8" t="s">
        <v>20</v>
      </c>
      <c r="C194" s="8">
        <v>1</v>
      </c>
      <c r="D194" s="8">
        <v>0</v>
      </c>
      <c r="E194" s="8" t="b">
        <v>0</v>
      </c>
    </row>
    <row r="195" spans="1:5" ht="12.5">
      <c r="A195" s="50">
        <v>44829</v>
      </c>
      <c r="B195" s="8" t="s">
        <v>57</v>
      </c>
      <c r="C195" s="8">
        <v>1</v>
      </c>
      <c r="D195" s="8">
        <v>0</v>
      </c>
      <c r="E195" s="8" t="b">
        <v>0</v>
      </c>
    </row>
    <row r="196" spans="1:5" ht="12.5">
      <c r="A196" s="50">
        <v>44829</v>
      </c>
      <c r="B196" s="8" t="s">
        <v>1269</v>
      </c>
      <c r="C196" s="8">
        <v>2</v>
      </c>
      <c r="D196" s="8">
        <v>0</v>
      </c>
      <c r="E196" s="8" t="b">
        <v>0</v>
      </c>
    </row>
    <row r="197" spans="1:5" ht="12.5">
      <c r="A197" s="50">
        <v>44829</v>
      </c>
      <c r="B197" s="8" t="s">
        <v>337</v>
      </c>
      <c r="C197" s="8">
        <v>0</v>
      </c>
      <c r="D197" s="8">
        <v>1</v>
      </c>
      <c r="E197" s="8" t="b">
        <v>0</v>
      </c>
    </row>
    <row r="198" spans="1:5" ht="12.5">
      <c r="A198" s="50">
        <v>44829</v>
      </c>
      <c r="B198" s="8" t="s">
        <v>340</v>
      </c>
      <c r="C198" s="8">
        <v>0</v>
      </c>
      <c r="D198" s="8">
        <v>1</v>
      </c>
      <c r="E198" s="8" t="b">
        <v>0</v>
      </c>
    </row>
    <row r="199" spans="1:5" ht="12.5">
      <c r="A199" s="50">
        <v>44829</v>
      </c>
      <c r="B199" s="8" t="s">
        <v>360</v>
      </c>
      <c r="C199" s="8">
        <v>1</v>
      </c>
      <c r="D199" s="8">
        <v>0</v>
      </c>
      <c r="E199" s="8" t="b">
        <v>0</v>
      </c>
    </row>
    <row r="200" spans="1:5" ht="12.5">
      <c r="A200" s="50">
        <v>44829</v>
      </c>
      <c r="B200" s="8" t="s">
        <v>346</v>
      </c>
      <c r="C200" s="8">
        <v>0</v>
      </c>
      <c r="D200" s="8">
        <v>1</v>
      </c>
      <c r="E200" s="8" t="b">
        <v>0</v>
      </c>
    </row>
    <row r="201" spans="1:5" ht="12.5">
      <c r="A201" s="50">
        <v>44829</v>
      </c>
      <c r="B201" s="8" t="s">
        <v>29</v>
      </c>
      <c r="C201" s="8">
        <v>0</v>
      </c>
      <c r="D201" s="8">
        <v>1</v>
      </c>
      <c r="E201" s="8" t="b">
        <v>0</v>
      </c>
    </row>
    <row r="202" spans="1:5" ht="12.5">
      <c r="A202" s="50">
        <v>44829</v>
      </c>
      <c r="B202" s="8" t="s">
        <v>342</v>
      </c>
      <c r="C202" s="8">
        <v>0</v>
      </c>
      <c r="D202" s="8">
        <v>1</v>
      </c>
      <c r="E202" s="8" t="b">
        <v>0</v>
      </c>
    </row>
    <row r="203" spans="1:5" ht="12.5">
      <c r="A203" s="50">
        <v>44829</v>
      </c>
      <c r="B203" s="8" t="s">
        <v>344</v>
      </c>
      <c r="C203" s="8">
        <v>0</v>
      </c>
      <c r="D203" s="8">
        <v>1</v>
      </c>
      <c r="E203" s="8" t="b">
        <v>0</v>
      </c>
    </row>
    <row r="204" spans="1:5" ht="12.5">
      <c r="A204" s="50">
        <v>44830</v>
      </c>
      <c r="B204" s="8" t="s">
        <v>14</v>
      </c>
      <c r="C204" s="8">
        <v>1</v>
      </c>
      <c r="D204" s="8">
        <v>0</v>
      </c>
      <c r="E204" s="8" t="b">
        <v>0</v>
      </c>
    </row>
    <row r="205" spans="1:5" ht="12.5">
      <c r="A205" s="50">
        <v>44830</v>
      </c>
      <c r="B205" s="8" t="s">
        <v>57</v>
      </c>
      <c r="C205" s="8">
        <v>0</v>
      </c>
      <c r="D205" s="8">
        <v>1</v>
      </c>
      <c r="E205" s="8" t="b">
        <v>0</v>
      </c>
    </row>
    <row r="206" spans="1:5" ht="12.5">
      <c r="A206" s="50">
        <v>44830</v>
      </c>
      <c r="B206" s="8" t="s">
        <v>25</v>
      </c>
      <c r="C206" s="8">
        <v>1</v>
      </c>
      <c r="D206" s="8">
        <v>0</v>
      </c>
      <c r="E206" s="8" t="b">
        <v>0</v>
      </c>
    </row>
    <row r="207" spans="1:5" ht="12.5">
      <c r="A207" s="50">
        <v>44830</v>
      </c>
      <c r="B207" s="8" t="s">
        <v>337</v>
      </c>
      <c r="C207" s="8">
        <v>1</v>
      </c>
      <c r="D207" s="8">
        <v>1</v>
      </c>
      <c r="E207" s="8" t="b">
        <v>1</v>
      </c>
    </row>
    <row r="208" spans="1:5" ht="12.5">
      <c r="A208" s="50">
        <v>44830</v>
      </c>
      <c r="B208" s="8" t="s">
        <v>278</v>
      </c>
      <c r="C208" s="8">
        <v>1</v>
      </c>
      <c r="D208" s="8">
        <v>0</v>
      </c>
      <c r="E208" s="8" t="b">
        <v>0</v>
      </c>
    </row>
    <row r="209" spans="1:5" ht="12.5">
      <c r="A209" s="50">
        <v>44830</v>
      </c>
      <c r="B209" s="8" t="s">
        <v>103</v>
      </c>
      <c r="C209" s="8">
        <v>1</v>
      </c>
      <c r="D209" s="8">
        <v>1</v>
      </c>
      <c r="E209" s="8" t="b">
        <v>1</v>
      </c>
    </row>
    <row r="210" spans="1:5" ht="12.5">
      <c r="A210" s="50">
        <v>44830</v>
      </c>
      <c r="B210" s="8" t="s">
        <v>360</v>
      </c>
      <c r="C210" s="8">
        <v>0</v>
      </c>
      <c r="D210" s="8">
        <v>1</v>
      </c>
      <c r="E210" s="8" t="b">
        <v>0</v>
      </c>
    </row>
    <row r="211" spans="1:5" ht="12.5">
      <c r="A211" s="50">
        <v>44830</v>
      </c>
      <c r="B211" s="8" t="s">
        <v>29</v>
      </c>
      <c r="C211" s="8">
        <v>1</v>
      </c>
      <c r="D211" s="8">
        <v>1</v>
      </c>
      <c r="E211" s="8" t="b">
        <v>1</v>
      </c>
    </row>
    <row r="212" spans="1:5" ht="12.5">
      <c r="A212" s="50">
        <v>44830</v>
      </c>
      <c r="B212" s="8" t="s">
        <v>356</v>
      </c>
      <c r="C212" s="8">
        <v>0</v>
      </c>
      <c r="D212" s="8">
        <v>1</v>
      </c>
      <c r="E212" s="8" t="b">
        <v>0</v>
      </c>
    </row>
    <row r="213" spans="1:5" ht="12.5">
      <c r="A213" s="50">
        <v>44831</v>
      </c>
      <c r="B213" s="8" t="s">
        <v>78</v>
      </c>
      <c r="C213" s="8">
        <v>0</v>
      </c>
      <c r="D213" s="8">
        <v>1</v>
      </c>
      <c r="E213" s="8" t="b">
        <v>0</v>
      </c>
    </row>
    <row r="214" spans="1:5" ht="12.5">
      <c r="A214" s="50">
        <v>44831</v>
      </c>
      <c r="B214" s="8" t="s">
        <v>47</v>
      </c>
      <c r="C214" s="8">
        <v>1</v>
      </c>
      <c r="D214" s="8">
        <v>0</v>
      </c>
      <c r="E214" s="8" t="b">
        <v>0</v>
      </c>
    </row>
    <row r="215" spans="1:5" ht="12.5">
      <c r="A215" s="50">
        <v>44831</v>
      </c>
      <c r="B215" s="8" t="s">
        <v>57</v>
      </c>
      <c r="C215" s="8">
        <v>1</v>
      </c>
      <c r="D215" s="8">
        <v>1</v>
      </c>
      <c r="E215" s="8" t="b">
        <v>1</v>
      </c>
    </row>
    <row r="216" spans="1:5" ht="12.5">
      <c r="A216" s="50">
        <v>44831</v>
      </c>
      <c r="B216" s="8" t="s">
        <v>25</v>
      </c>
      <c r="C216" s="8">
        <v>1</v>
      </c>
      <c r="D216" s="8">
        <v>0</v>
      </c>
      <c r="E216" s="8" t="b">
        <v>0</v>
      </c>
    </row>
    <row r="217" spans="1:5" ht="12.5">
      <c r="A217" s="50">
        <v>44831</v>
      </c>
      <c r="B217" s="8" t="s">
        <v>85</v>
      </c>
      <c r="C217" s="8">
        <v>0</v>
      </c>
      <c r="D217" s="8">
        <v>1</v>
      </c>
      <c r="E217" s="8" t="b">
        <v>0</v>
      </c>
    </row>
    <row r="218" spans="1:5" ht="12.5">
      <c r="A218" s="50">
        <v>44831</v>
      </c>
      <c r="B218" s="8" t="s">
        <v>29</v>
      </c>
      <c r="C218" s="8">
        <v>1</v>
      </c>
      <c r="D218" s="8">
        <v>1</v>
      </c>
      <c r="E218" s="8" t="b">
        <v>1</v>
      </c>
    </row>
    <row r="219" spans="1:5" ht="12.5">
      <c r="A219" s="50">
        <v>44831</v>
      </c>
      <c r="B219" s="8" t="s">
        <v>374</v>
      </c>
      <c r="C219" s="8">
        <v>1</v>
      </c>
      <c r="D219" s="8">
        <v>1</v>
      </c>
      <c r="E219" s="8" t="b">
        <v>1</v>
      </c>
    </row>
    <row r="220" spans="1:5" ht="12.5">
      <c r="A220" s="50">
        <v>44831</v>
      </c>
      <c r="B220" s="8" t="s">
        <v>342</v>
      </c>
      <c r="C220" s="8">
        <v>0</v>
      </c>
      <c r="D220" s="8">
        <v>1</v>
      </c>
      <c r="E220" s="8" t="b">
        <v>0</v>
      </c>
    </row>
    <row r="221" spans="1:5" ht="12.5">
      <c r="A221" s="50">
        <v>44832</v>
      </c>
      <c r="B221" s="8" t="s">
        <v>14</v>
      </c>
      <c r="C221" s="8">
        <v>1</v>
      </c>
      <c r="D221" s="8">
        <v>0</v>
      </c>
      <c r="E221" s="8" t="b">
        <v>0</v>
      </c>
    </row>
    <row r="222" spans="1:5" ht="12.5">
      <c r="A222" s="50">
        <v>44832</v>
      </c>
      <c r="B222" s="8" t="s">
        <v>850</v>
      </c>
      <c r="C222" s="8">
        <v>1</v>
      </c>
      <c r="D222" s="8">
        <v>0</v>
      </c>
      <c r="E222" s="8" t="b">
        <v>0</v>
      </c>
    </row>
    <row r="223" spans="1:5" ht="12.5">
      <c r="A223" s="50">
        <v>44832</v>
      </c>
      <c r="B223" s="8" t="s">
        <v>1235</v>
      </c>
      <c r="C223" s="8">
        <v>1</v>
      </c>
      <c r="D223" s="8">
        <v>0</v>
      </c>
      <c r="E223" s="8" t="b">
        <v>0</v>
      </c>
    </row>
    <row r="224" spans="1:5" ht="12.5">
      <c r="A224" s="50">
        <v>44832</v>
      </c>
      <c r="B224" s="8" t="s">
        <v>47</v>
      </c>
      <c r="C224" s="8">
        <v>0</v>
      </c>
      <c r="D224" s="8">
        <v>1</v>
      </c>
      <c r="E224" s="8" t="b">
        <v>0</v>
      </c>
    </row>
    <row r="225" spans="1:5" ht="12.5">
      <c r="A225" s="50">
        <v>44832</v>
      </c>
      <c r="B225" s="8" t="s">
        <v>378</v>
      </c>
      <c r="C225" s="8">
        <v>1</v>
      </c>
      <c r="D225" s="8">
        <v>1</v>
      </c>
      <c r="E225" s="8" t="b">
        <v>1</v>
      </c>
    </row>
    <row r="226" spans="1:5" ht="12.5">
      <c r="A226" s="50">
        <v>44832</v>
      </c>
      <c r="B226" s="8" t="s">
        <v>103</v>
      </c>
      <c r="C226" s="8">
        <v>0</v>
      </c>
      <c r="D226" s="8">
        <v>1</v>
      </c>
      <c r="E226" s="8" t="b">
        <v>0</v>
      </c>
    </row>
    <row r="227" spans="1:5" ht="12.5">
      <c r="A227" s="50">
        <v>44832</v>
      </c>
      <c r="B227" s="8" t="s">
        <v>1222</v>
      </c>
      <c r="C227" s="8">
        <v>1</v>
      </c>
      <c r="D227" s="8">
        <v>0</v>
      </c>
      <c r="E227" s="8" t="b">
        <v>0</v>
      </c>
    </row>
    <row r="228" spans="1:5" ht="12.5">
      <c r="A228" s="50">
        <v>44832</v>
      </c>
      <c r="B228" s="8" t="s">
        <v>29</v>
      </c>
      <c r="C228" s="8">
        <v>1</v>
      </c>
      <c r="D228" s="8">
        <v>1</v>
      </c>
      <c r="E228" s="8" t="b">
        <v>1</v>
      </c>
    </row>
    <row r="229" spans="1:5" ht="12.5">
      <c r="A229" s="50">
        <v>44832</v>
      </c>
      <c r="B229" s="8" t="s">
        <v>112</v>
      </c>
      <c r="C229" s="8">
        <v>0</v>
      </c>
      <c r="D229" s="8">
        <v>1</v>
      </c>
      <c r="E229" s="8" t="b">
        <v>0</v>
      </c>
    </row>
    <row r="230" spans="1:5" ht="12.5">
      <c r="A230" s="50">
        <v>44832</v>
      </c>
      <c r="B230" s="8" t="s">
        <v>383</v>
      </c>
      <c r="C230" s="8">
        <v>0</v>
      </c>
      <c r="D230" s="8">
        <v>1</v>
      </c>
      <c r="E230" s="8" t="b">
        <v>0</v>
      </c>
    </row>
    <row r="231" spans="1:5" ht="12.5">
      <c r="A231" s="50">
        <v>44833</v>
      </c>
      <c r="B231" s="8" t="s">
        <v>757</v>
      </c>
      <c r="C231" s="8">
        <v>1</v>
      </c>
      <c r="D231" s="8">
        <v>0</v>
      </c>
      <c r="E231" s="8" t="b">
        <v>0</v>
      </c>
    </row>
    <row r="232" spans="1:5" ht="12.5">
      <c r="A232" s="50">
        <v>44833</v>
      </c>
      <c r="B232" s="8" t="s">
        <v>25</v>
      </c>
      <c r="C232" s="8">
        <v>0</v>
      </c>
      <c r="D232" s="8">
        <v>1</v>
      </c>
      <c r="E232" s="8" t="b">
        <v>0</v>
      </c>
    </row>
    <row r="233" spans="1:5" ht="12.5">
      <c r="A233" s="50">
        <v>44833</v>
      </c>
      <c r="B233" s="8" t="s">
        <v>378</v>
      </c>
      <c r="C233" s="8">
        <v>1</v>
      </c>
      <c r="D233" s="8">
        <v>1</v>
      </c>
      <c r="E233" s="8" t="b">
        <v>1</v>
      </c>
    </row>
    <row r="234" spans="1:5" ht="12.5">
      <c r="A234" s="50">
        <v>44833</v>
      </c>
      <c r="B234" s="8" t="s">
        <v>1249</v>
      </c>
      <c r="C234" s="8">
        <v>1</v>
      </c>
      <c r="D234" s="8">
        <v>0</v>
      </c>
      <c r="E234" s="8" t="b">
        <v>0</v>
      </c>
    </row>
    <row r="235" spans="1:5" ht="12.5">
      <c r="A235" s="50">
        <v>44833</v>
      </c>
      <c r="B235" s="8" t="s">
        <v>29</v>
      </c>
      <c r="C235" s="8">
        <v>1</v>
      </c>
      <c r="D235" s="8">
        <v>1</v>
      </c>
      <c r="E235" s="8" t="b">
        <v>1</v>
      </c>
    </row>
    <row r="236" spans="1:5" ht="12.5">
      <c r="A236" s="50">
        <v>44833</v>
      </c>
      <c r="B236" s="8" t="s">
        <v>712</v>
      </c>
      <c r="C236" s="8">
        <v>1</v>
      </c>
      <c r="D236" s="8">
        <v>0</v>
      </c>
      <c r="E236" s="8" t="b">
        <v>0</v>
      </c>
    </row>
    <row r="237" spans="1:5" ht="12.5">
      <c r="A237" s="50">
        <v>44833</v>
      </c>
      <c r="B237" s="8" t="s">
        <v>112</v>
      </c>
      <c r="C237" s="8">
        <v>0</v>
      </c>
      <c r="D237" s="8">
        <v>1</v>
      </c>
      <c r="E237" s="8" t="b">
        <v>0</v>
      </c>
    </row>
    <row r="238" spans="1:5" ht="12.5">
      <c r="A238" s="50">
        <v>44833</v>
      </c>
      <c r="B238" s="8" t="s">
        <v>391</v>
      </c>
      <c r="C238" s="8">
        <v>0</v>
      </c>
      <c r="D238" s="8">
        <v>1</v>
      </c>
      <c r="E238" s="8" t="b">
        <v>0</v>
      </c>
    </row>
    <row r="239" spans="1:5" ht="12.5">
      <c r="A239" s="50">
        <v>44833</v>
      </c>
      <c r="B239" s="8" t="s">
        <v>396</v>
      </c>
      <c r="C239" s="8">
        <v>0</v>
      </c>
      <c r="D239" s="8">
        <v>1</v>
      </c>
      <c r="E239" s="8" t="b">
        <v>0</v>
      </c>
    </row>
    <row r="240" spans="1:5" ht="12.5">
      <c r="A240" s="50">
        <v>44834</v>
      </c>
      <c r="B240" s="8" t="s">
        <v>57</v>
      </c>
      <c r="C240" s="8">
        <v>0</v>
      </c>
      <c r="D240" s="8">
        <v>1</v>
      </c>
      <c r="E240" s="8" t="b">
        <v>0</v>
      </c>
    </row>
    <row r="241" spans="1:5" ht="12.5">
      <c r="A241" s="50">
        <v>44834</v>
      </c>
      <c r="B241" s="8" t="s">
        <v>25</v>
      </c>
      <c r="C241" s="8">
        <v>0</v>
      </c>
      <c r="D241" s="8">
        <v>1</v>
      </c>
      <c r="E241" s="8" t="b">
        <v>0</v>
      </c>
    </row>
    <row r="242" spans="1:5" ht="12.5">
      <c r="A242" s="50">
        <v>44834</v>
      </c>
      <c r="B242" s="8" t="s">
        <v>337</v>
      </c>
      <c r="C242" s="8">
        <v>1</v>
      </c>
      <c r="D242" s="8">
        <v>0</v>
      </c>
      <c r="E242" s="8" t="b">
        <v>0</v>
      </c>
    </row>
    <row r="243" spans="1:5" ht="12.5">
      <c r="A243" s="50">
        <v>44834</v>
      </c>
      <c r="B243" s="8" t="s">
        <v>378</v>
      </c>
      <c r="C243" s="8">
        <v>3</v>
      </c>
      <c r="D243" s="8">
        <v>2</v>
      </c>
      <c r="E243" s="8" t="b">
        <v>1</v>
      </c>
    </row>
    <row r="244" spans="1:5" ht="12.5">
      <c r="A244" s="50">
        <v>44834</v>
      </c>
      <c r="B244" s="8" t="s">
        <v>29</v>
      </c>
      <c r="C244" s="8">
        <v>1</v>
      </c>
      <c r="D244" s="8">
        <v>1</v>
      </c>
      <c r="E244" s="8" t="b">
        <v>1</v>
      </c>
    </row>
    <row r="245" spans="1:5" ht="12.5">
      <c r="A245" s="50">
        <v>44835</v>
      </c>
      <c r="B245" s="8" t="s">
        <v>38</v>
      </c>
      <c r="C245" s="8">
        <v>0</v>
      </c>
      <c r="D245" s="8">
        <v>1</v>
      </c>
      <c r="E245" s="8" t="b">
        <v>0</v>
      </c>
    </row>
    <row r="246" spans="1:5" ht="12.5">
      <c r="A246" s="50">
        <v>44835</v>
      </c>
      <c r="B246" s="8" t="s">
        <v>78</v>
      </c>
      <c r="C246" s="8">
        <v>0</v>
      </c>
      <c r="D246" s="8">
        <v>1</v>
      </c>
      <c r="E246" s="8" t="b">
        <v>0</v>
      </c>
    </row>
    <row r="247" spans="1:5" ht="12.5">
      <c r="A247" s="50">
        <v>44835</v>
      </c>
      <c r="B247" s="8" t="s">
        <v>1269</v>
      </c>
      <c r="C247" s="8">
        <v>1</v>
      </c>
      <c r="D247" s="8">
        <v>0</v>
      </c>
      <c r="E247" s="8" t="b">
        <v>0</v>
      </c>
    </row>
    <row r="248" spans="1:5" ht="12.5">
      <c r="A248" s="50">
        <v>44835</v>
      </c>
      <c r="B248" s="8" t="s">
        <v>378</v>
      </c>
      <c r="C248" s="8">
        <v>2</v>
      </c>
      <c r="D248" s="8">
        <v>1</v>
      </c>
      <c r="E248" s="8" t="b">
        <v>1</v>
      </c>
    </row>
    <row r="249" spans="1:5" ht="12.5">
      <c r="A249" s="50">
        <v>44835</v>
      </c>
      <c r="B249" s="8" t="s">
        <v>29</v>
      </c>
      <c r="C249" s="8">
        <v>1</v>
      </c>
      <c r="D249" s="8">
        <v>2</v>
      </c>
      <c r="E249" s="8" t="b">
        <v>1</v>
      </c>
    </row>
    <row r="250" spans="1:5" ht="12.5">
      <c r="A250" s="50">
        <v>44835</v>
      </c>
      <c r="B250" s="8" t="s">
        <v>34</v>
      </c>
      <c r="C250" s="8">
        <v>1</v>
      </c>
      <c r="D250" s="8">
        <v>1</v>
      </c>
      <c r="E250" s="8" t="b">
        <v>1</v>
      </c>
    </row>
    <row r="251" spans="1:5" ht="12.5">
      <c r="A251" s="50">
        <v>44836</v>
      </c>
      <c r="B251" s="8" t="s">
        <v>14</v>
      </c>
      <c r="C251" s="8">
        <v>0</v>
      </c>
      <c r="D251" s="8">
        <v>1</v>
      </c>
      <c r="E251" s="8" t="b">
        <v>0</v>
      </c>
    </row>
    <row r="252" spans="1:5" ht="12.5">
      <c r="A252" s="50">
        <v>44836</v>
      </c>
      <c r="B252" s="8" t="s">
        <v>78</v>
      </c>
      <c r="C252" s="8">
        <v>1</v>
      </c>
      <c r="D252" s="8">
        <v>0</v>
      </c>
      <c r="E252" s="8" t="b">
        <v>0</v>
      </c>
    </row>
    <row r="253" spans="1:5" ht="12.5">
      <c r="A253" s="50">
        <v>44836</v>
      </c>
      <c r="B253" s="8" t="s">
        <v>47</v>
      </c>
      <c r="C253" s="8">
        <v>0</v>
      </c>
      <c r="D253" s="8">
        <v>1</v>
      </c>
      <c r="E253" s="8" t="b">
        <v>0</v>
      </c>
    </row>
    <row r="254" spans="1:5" ht="12.5">
      <c r="A254" s="50">
        <v>44836</v>
      </c>
      <c r="B254" s="8" t="s">
        <v>378</v>
      </c>
      <c r="C254" s="8">
        <v>2</v>
      </c>
      <c r="D254" s="8">
        <v>1</v>
      </c>
      <c r="E254" s="8" t="b">
        <v>1</v>
      </c>
    </row>
    <row r="255" spans="1:5" ht="12.5">
      <c r="A255" s="50">
        <v>44836</v>
      </c>
      <c r="B255" s="8" t="s">
        <v>29</v>
      </c>
      <c r="C255" s="8">
        <v>2</v>
      </c>
      <c r="D255" s="8">
        <v>2</v>
      </c>
      <c r="E255" s="8" t="b">
        <v>1</v>
      </c>
    </row>
    <row r="256" spans="1:5" ht="12.5">
      <c r="A256" s="50">
        <v>44836</v>
      </c>
      <c r="B256" s="8" t="s">
        <v>438</v>
      </c>
      <c r="C256" s="8">
        <v>1</v>
      </c>
      <c r="D256" s="8">
        <v>0</v>
      </c>
      <c r="E256" s="8" t="b">
        <v>0</v>
      </c>
    </row>
    <row r="257" spans="1:5" ht="12.5">
      <c r="A257" s="50">
        <v>44836</v>
      </c>
      <c r="B257" s="8" t="s">
        <v>428</v>
      </c>
      <c r="C257" s="8">
        <v>0</v>
      </c>
      <c r="D257" s="8">
        <v>1</v>
      </c>
      <c r="E257" s="8" t="b">
        <v>0</v>
      </c>
    </row>
    <row r="258" spans="1:5" ht="12.5">
      <c r="A258" s="50">
        <v>44837</v>
      </c>
      <c r="B258" s="8" t="s">
        <v>14</v>
      </c>
      <c r="C258" s="8">
        <v>1</v>
      </c>
      <c r="D258" s="8">
        <v>1</v>
      </c>
      <c r="E258" s="8" t="b">
        <v>1</v>
      </c>
    </row>
    <row r="259" spans="1:5" ht="12.5">
      <c r="A259" s="50">
        <v>44837</v>
      </c>
      <c r="B259" s="8" t="s">
        <v>757</v>
      </c>
      <c r="C259" s="8">
        <v>1</v>
      </c>
      <c r="D259" s="8">
        <v>0</v>
      </c>
      <c r="E259" s="8" t="b">
        <v>0</v>
      </c>
    </row>
    <row r="260" spans="1:5" ht="12.5">
      <c r="A260" s="50">
        <v>44837</v>
      </c>
      <c r="B260" s="8" t="s">
        <v>25</v>
      </c>
      <c r="C260" s="8">
        <v>1</v>
      </c>
      <c r="D260" s="8">
        <v>0</v>
      </c>
      <c r="E260" s="8" t="b">
        <v>0</v>
      </c>
    </row>
    <row r="261" spans="1:5" ht="12.5">
      <c r="A261" s="50">
        <v>44837</v>
      </c>
      <c r="B261" s="8" t="s">
        <v>378</v>
      </c>
      <c r="C261" s="8">
        <v>2</v>
      </c>
      <c r="D261" s="8">
        <v>1</v>
      </c>
      <c r="E261" s="8" t="b">
        <v>1</v>
      </c>
    </row>
    <row r="262" spans="1:5" ht="12.5">
      <c r="A262" s="50">
        <v>44837</v>
      </c>
      <c r="B262" s="8" t="s">
        <v>103</v>
      </c>
      <c r="C262" s="8">
        <v>0</v>
      </c>
      <c r="D262" s="8">
        <v>1</v>
      </c>
      <c r="E262" s="8" t="b">
        <v>0</v>
      </c>
    </row>
    <row r="263" spans="1:5" ht="12.5">
      <c r="A263" s="50">
        <v>44837</v>
      </c>
      <c r="B263" s="8" t="s">
        <v>29</v>
      </c>
      <c r="C263" s="8">
        <v>1</v>
      </c>
      <c r="D263" s="8">
        <v>1</v>
      </c>
      <c r="E263" s="8" t="b">
        <v>1</v>
      </c>
    </row>
    <row r="264" spans="1:5" ht="12.5">
      <c r="A264" s="50">
        <v>44837</v>
      </c>
      <c r="B264" s="8" t="s">
        <v>438</v>
      </c>
      <c r="C264" s="8">
        <v>0</v>
      </c>
      <c r="D264" s="8">
        <v>1</v>
      </c>
      <c r="E264" s="8" t="b">
        <v>0</v>
      </c>
    </row>
    <row r="265" spans="1:5" ht="12.5">
      <c r="A265" s="50">
        <v>44837</v>
      </c>
      <c r="B265" s="8" t="s">
        <v>434</v>
      </c>
      <c r="C265" s="8">
        <v>0</v>
      </c>
      <c r="D265" s="8">
        <v>1</v>
      </c>
      <c r="E265" s="8" t="b">
        <v>0</v>
      </c>
    </row>
    <row r="266" spans="1:5" ht="12.5">
      <c r="A266" s="50">
        <v>44838</v>
      </c>
      <c r="B266" s="8" t="s">
        <v>14</v>
      </c>
      <c r="C266" s="8">
        <v>1</v>
      </c>
      <c r="D266" s="8">
        <v>1</v>
      </c>
      <c r="E266" s="8" t="b">
        <v>1</v>
      </c>
    </row>
    <row r="267" spans="1:5" ht="12.5">
      <c r="A267" s="50">
        <v>44838</v>
      </c>
      <c r="B267" s="8" t="s">
        <v>47</v>
      </c>
      <c r="C267" s="8">
        <v>1</v>
      </c>
      <c r="D267" s="8">
        <v>0</v>
      </c>
      <c r="E267" s="8" t="b">
        <v>0</v>
      </c>
    </row>
    <row r="268" spans="1:5" ht="12.5">
      <c r="A268" s="50">
        <v>44838</v>
      </c>
      <c r="B268" s="8" t="s">
        <v>57</v>
      </c>
      <c r="C268" s="8">
        <v>0</v>
      </c>
      <c r="D268" s="8">
        <v>1</v>
      </c>
      <c r="E268" s="8" t="b">
        <v>0</v>
      </c>
    </row>
    <row r="269" spans="1:5" ht="12.5">
      <c r="A269" s="50">
        <v>44838</v>
      </c>
      <c r="B269" s="8" t="s">
        <v>25</v>
      </c>
      <c r="C269" s="8">
        <v>0</v>
      </c>
      <c r="D269" s="8">
        <v>1</v>
      </c>
      <c r="E269" s="8" t="b">
        <v>0</v>
      </c>
    </row>
    <row r="270" spans="1:5" ht="12.5">
      <c r="A270" s="50">
        <v>44838</v>
      </c>
      <c r="B270" s="8" t="s">
        <v>378</v>
      </c>
      <c r="C270" s="8">
        <v>1</v>
      </c>
      <c r="D270" s="8">
        <v>0</v>
      </c>
      <c r="E270" s="8" t="b">
        <v>0</v>
      </c>
    </row>
    <row r="271" spans="1:5" ht="12.5">
      <c r="A271" s="50">
        <v>44838</v>
      </c>
      <c r="B271" s="8" t="s">
        <v>29</v>
      </c>
      <c r="C271" s="8">
        <v>1</v>
      </c>
      <c r="D271" s="8">
        <v>2</v>
      </c>
      <c r="E271" s="8" t="b">
        <v>1</v>
      </c>
    </row>
    <row r="272" spans="1:5" ht="12.5">
      <c r="A272" s="50">
        <v>44838</v>
      </c>
      <c r="B272" s="8" t="s">
        <v>451</v>
      </c>
      <c r="C272" s="8">
        <v>1</v>
      </c>
      <c r="D272" s="8">
        <v>1</v>
      </c>
      <c r="E272" s="8" t="b">
        <v>1</v>
      </c>
    </row>
    <row r="273" spans="1:5" ht="12.5">
      <c r="A273" s="50">
        <v>44839</v>
      </c>
      <c r="B273" s="8" t="s">
        <v>14</v>
      </c>
      <c r="C273" s="8">
        <v>0</v>
      </c>
      <c r="D273" s="8">
        <v>1</v>
      </c>
      <c r="E273" s="8" t="b">
        <v>0</v>
      </c>
    </row>
    <row r="274" spans="1:5" ht="12.5">
      <c r="A274" s="50">
        <v>44839</v>
      </c>
      <c r="B274" s="8" t="s">
        <v>456</v>
      </c>
      <c r="C274" s="8">
        <v>1</v>
      </c>
      <c r="D274" s="8">
        <v>1</v>
      </c>
      <c r="E274" s="8" t="b">
        <v>1</v>
      </c>
    </row>
    <row r="275" spans="1:5" ht="12.5">
      <c r="A275" s="50">
        <v>44839</v>
      </c>
      <c r="B275" s="8" t="s">
        <v>1269</v>
      </c>
      <c r="C275" s="8">
        <v>1</v>
      </c>
      <c r="D275" s="8">
        <v>0</v>
      </c>
      <c r="E275" s="8" t="b">
        <v>0</v>
      </c>
    </row>
    <row r="276" spans="1:5" ht="12.5">
      <c r="A276" s="50">
        <v>44839</v>
      </c>
      <c r="B276" s="8" t="s">
        <v>378</v>
      </c>
      <c r="C276" s="8">
        <v>1</v>
      </c>
      <c r="D276" s="8">
        <v>1</v>
      </c>
      <c r="E276" s="8" t="b">
        <v>1</v>
      </c>
    </row>
    <row r="277" spans="1:5" ht="12.5">
      <c r="A277" s="50">
        <v>44839</v>
      </c>
      <c r="B277" s="8" t="s">
        <v>148</v>
      </c>
      <c r="C277" s="8">
        <v>1</v>
      </c>
      <c r="D277" s="8">
        <v>1</v>
      </c>
      <c r="E277" s="8" t="b">
        <v>1</v>
      </c>
    </row>
    <row r="278" spans="1:5" ht="12.5">
      <c r="A278" s="50">
        <v>44839</v>
      </c>
      <c r="B278" s="8" t="s">
        <v>29</v>
      </c>
      <c r="C278" s="8">
        <v>1</v>
      </c>
      <c r="D278" s="8">
        <v>2</v>
      </c>
      <c r="E278" s="8" t="b">
        <v>1</v>
      </c>
    </row>
    <row r="279" spans="1:5" ht="12.5">
      <c r="A279" s="50">
        <v>44839</v>
      </c>
      <c r="B279" s="8" t="s">
        <v>34</v>
      </c>
      <c r="C279" s="8">
        <v>1</v>
      </c>
      <c r="D279" s="8">
        <v>0</v>
      </c>
      <c r="E279" s="8" t="b">
        <v>0</v>
      </c>
    </row>
    <row r="280" spans="1:5" ht="12.5">
      <c r="A280" s="50">
        <v>44840</v>
      </c>
      <c r="B280" s="8" t="s">
        <v>467</v>
      </c>
      <c r="C280" s="8">
        <v>0</v>
      </c>
      <c r="D280" s="8">
        <v>1</v>
      </c>
      <c r="E280" s="8" t="b">
        <v>0</v>
      </c>
    </row>
    <row r="281" spans="1:5" ht="12.5">
      <c r="A281" s="50">
        <v>44840</v>
      </c>
      <c r="B281" s="8" t="s">
        <v>78</v>
      </c>
      <c r="C281" s="8">
        <v>1</v>
      </c>
      <c r="D281" s="8">
        <v>0</v>
      </c>
      <c r="E281" s="8" t="b">
        <v>0</v>
      </c>
    </row>
    <row r="282" spans="1:5" ht="12.5">
      <c r="A282" s="50">
        <v>44840</v>
      </c>
      <c r="B282" s="8" t="s">
        <v>47</v>
      </c>
      <c r="C282" s="8">
        <v>1</v>
      </c>
      <c r="D282" s="8">
        <v>0</v>
      </c>
      <c r="E282" s="8" t="b">
        <v>0</v>
      </c>
    </row>
    <row r="283" spans="1:5" ht="12.5">
      <c r="A283" s="50">
        <v>44840</v>
      </c>
      <c r="B283" s="8" t="s">
        <v>57</v>
      </c>
      <c r="C283" s="8">
        <v>0</v>
      </c>
      <c r="D283" s="8">
        <v>2</v>
      </c>
      <c r="E283" s="8" t="b">
        <v>0</v>
      </c>
    </row>
    <row r="284" spans="1:5" ht="12.5">
      <c r="A284" s="50">
        <v>44840</v>
      </c>
      <c r="B284" s="8" t="s">
        <v>473</v>
      </c>
      <c r="C284" s="8">
        <v>0</v>
      </c>
      <c r="D284" s="8">
        <v>1</v>
      </c>
      <c r="E284" s="8" t="b">
        <v>0</v>
      </c>
    </row>
    <row r="285" spans="1:5" ht="12.5">
      <c r="A285" s="50">
        <v>44840</v>
      </c>
      <c r="B285" s="8" t="s">
        <v>378</v>
      </c>
      <c r="C285" s="8">
        <v>1</v>
      </c>
      <c r="D285" s="8">
        <v>0</v>
      </c>
      <c r="E285" s="8" t="b">
        <v>0</v>
      </c>
    </row>
    <row r="286" spans="1:5" ht="12.5">
      <c r="A286" s="50">
        <v>44840</v>
      </c>
      <c r="B286" s="8" t="s">
        <v>360</v>
      </c>
      <c r="C286" s="8">
        <v>1</v>
      </c>
      <c r="D286" s="8">
        <v>0</v>
      </c>
      <c r="E286" s="8" t="b">
        <v>0</v>
      </c>
    </row>
    <row r="287" spans="1:5" ht="12.5">
      <c r="A287" s="50">
        <v>44840</v>
      </c>
      <c r="B287" s="8" t="s">
        <v>1323</v>
      </c>
      <c r="C287" s="8">
        <v>1</v>
      </c>
      <c r="D287" s="8">
        <v>0</v>
      </c>
      <c r="E287" s="8" t="b">
        <v>0</v>
      </c>
    </row>
    <row r="288" spans="1:5" ht="12.5">
      <c r="A288" s="50">
        <v>44840</v>
      </c>
      <c r="B288" s="8" t="s">
        <v>29</v>
      </c>
      <c r="C288" s="8">
        <v>1</v>
      </c>
      <c r="D288" s="8">
        <v>1</v>
      </c>
      <c r="E288" s="8" t="b">
        <v>1</v>
      </c>
    </row>
    <row r="289" spans="1:5" ht="12.5">
      <c r="A289" s="50">
        <v>44840</v>
      </c>
      <c r="B289" s="8" t="s">
        <v>476</v>
      </c>
      <c r="C289" s="8">
        <v>0</v>
      </c>
      <c r="D289" s="8">
        <v>1</v>
      </c>
      <c r="E289" s="8" t="b">
        <v>0</v>
      </c>
    </row>
    <row r="290" spans="1:5" ht="12.5">
      <c r="A290" s="50">
        <v>44841</v>
      </c>
      <c r="B290" s="8" t="s">
        <v>14</v>
      </c>
      <c r="C290" s="8">
        <v>2</v>
      </c>
      <c r="D290" s="8">
        <v>0</v>
      </c>
      <c r="E290" s="8" t="b">
        <v>0</v>
      </c>
    </row>
    <row r="291" spans="1:5" ht="12.5">
      <c r="A291" s="50">
        <v>44841</v>
      </c>
      <c r="B291" s="8" t="s">
        <v>38</v>
      </c>
      <c r="C291" s="8">
        <v>0</v>
      </c>
      <c r="D291" s="8">
        <v>1</v>
      </c>
      <c r="E291" s="8" t="b">
        <v>0</v>
      </c>
    </row>
    <row r="292" spans="1:5" ht="12.5">
      <c r="A292" s="50">
        <v>44841</v>
      </c>
      <c r="B292" s="8" t="s">
        <v>42</v>
      </c>
      <c r="C292" s="8">
        <v>1</v>
      </c>
      <c r="D292" s="8">
        <v>0</v>
      </c>
      <c r="E292" s="8" t="b">
        <v>0</v>
      </c>
    </row>
    <row r="293" spans="1:5" ht="12.5">
      <c r="A293" s="50">
        <v>44841</v>
      </c>
      <c r="B293" s="8" t="s">
        <v>1339</v>
      </c>
      <c r="C293" s="8">
        <v>1</v>
      </c>
      <c r="D293" s="8">
        <v>0</v>
      </c>
      <c r="E293" s="8" t="b">
        <v>0</v>
      </c>
    </row>
    <row r="294" spans="1:5" ht="12.5">
      <c r="A294" s="50">
        <v>44841</v>
      </c>
      <c r="B294" s="8" t="s">
        <v>482</v>
      </c>
      <c r="C294" s="8">
        <v>1</v>
      </c>
      <c r="D294" s="8">
        <v>1</v>
      </c>
      <c r="E294" s="8" t="b">
        <v>1</v>
      </c>
    </row>
    <row r="295" spans="1:5" ht="12.5">
      <c r="A295" s="50">
        <v>44841</v>
      </c>
      <c r="B295" s="8" t="s">
        <v>29</v>
      </c>
      <c r="C295" s="8">
        <v>0</v>
      </c>
      <c r="D295" s="8">
        <v>2</v>
      </c>
      <c r="E295" s="8" t="b">
        <v>0</v>
      </c>
    </row>
    <row r="296" spans="1:5" ht="12.5">
      <c r="A296" s="50">
        <v>44841</v>
      </c>
      <c r="B296" s="8" t="s">
        <v>488</v>
      </c>
      <c r="C296" s="8">
        <v>1</v>
      </c>
      <c r="D296" s="8">
        <v>1</v>
      </c>
      <c r="E296" s="8" t="b">
        <v>1</v>
      </c>
    </row>
    <row r="297" spans="1:5" ht="12.5">
      <c r="A297" s="50">
        <v>44841</v>
      </c>
      <c r="B297" s="8" t="s">
        <v>34</v>
      </c>
      <c r="C297" s="8">
        <v>0</v>
      </c>
      <c r="D297" s="8">
        <v>1</v>
      </c>
      <c r="E297" s="8" t="b">
        <v>0</v>
      </c>
    </row>
    <row r="298" spans="1:5" ht="12.5">
      <c r="A298" s="50">
        <v>44842</v>
      </c>
      <c r="B298" s="8" t="s">
        <v>14</v>
      </c>
      <c r="C298" s="8">
        <v>1</v>
      </c>
      <c r="D298" s="8">
        <v>1</v>
      </c>
      <c r="E298" s="8" t="b">
        <v>1</v>
      </c>
    </row>
    <row r="299" spans="1:5" ht="12.5">
      <c r="A299" s="50">
        <v>44842</v>
      </c>
      <c r="B299" s="8" t="s">
        <v>20</v>
      </c>
      <c r="C299" s="8">
        <v>1</v>
      </c>
      <c r="D299" s="8">
        <v>0</v>
      </c>
      <c r="E299" s="8" t="b">
        <v>0</v>
      </c>
    </row>
    <row r="300" spans="1:5" ht="12.5">
      <c r="A300" s="50">
        <v>44842</v>
      </c>
      <c r="B300" s="8" t="s">
        <v>57</v>
      </c>
      <c r="C300" s="8">
        <v>1</v>
      </c>
      <c r="D300" s="8">
        <v>0</v>
      </c>
      <c r="E300" s="8" t="b">
        <v>0</v>
      </c>
    </row>
    <row r="301" spans="1:5" ht="12.5">
      <c r="A301" s="50">
        <v>44842</v>
      </c>
      <c r="B301" s="8" t="s">
        <v>1777</v>
      </c>
      <c r="C301" s="8">
        <v>1</v>
      </c>
      <c r="D301" s="8">
        <v>0</v>
      </c>
      <c r="E301" s="8" t="b">
        <v>0</v>
      </c>
    </row>
    <row r="302" spans="1:5" ht="12.5">
      <c r="A302" s="50">
        <v>44842</v>
      </c>
      <c r="B302" s="8" t="s">
        <v>337</v>
      </c>
      <c r="C302" s="8">
        <v>0</v>
      </c>
      <c r="D302" s="8">
        <v>1</v>
      </c>
      <c r="E302" s="8" t="b">
        <v>0</v>
      </c>
    </row>
    <row r="303" spans="1:5" ht="12.5">
      <c r="A303" s="50">
        <v>44842</v>
      </c>
      <c r="B303" s="8" t="s">
        <v>29</v>
      </c>
      <c r="C303" s="8">
        <v>2</v>
      </c>
      <c r="D303" s="8">
        <v>2</v>
      </c>
      <c r="E303" s="8" t="b">
        <v>1</v>
      </c>
    </row>
    <row r="304" spans="1:5" ht="12.5">
      <c r="A304" s="50">
        <v>44842</v>
      </c>
      <c r="B304" s="8" t="s">
        <v>493</v>
      </c>
      <c r="C304" s="8">
        <v>0</v>
      </c>
      <c r="D304" s="8">
        <v>1</v>
      </c>
      <c r="E304" s="8" t="b">
        <v>0</v>
      </c>
    </row>
    <row r="305" spans="1:5" ht="12.5">
      <c r="A305" s="50">
        <v>44843</v>
      </c>
      <c r="B305" s="8" t="s">
        <v>14</v>
      </c>
      <c r="C305" s="8">
        <v>1</v>
      </c>
      <c r="D305" s="8">
        <v>1</v>
      </c>
      <c r="E305" s="8" t="b">
        <v>1</v>
      </c>
    </row>
    <row r="306" spans="1:5" ht="12.5">
      <c r="A306" s="50">
        <v>44843</v>
      </c>
      <c r="B306" s="8" t="s">
        <v>38</v>
      </c>
      <c r="C306" s="8">
        <v>0</v>
      </c>
      <c r="D306" s="8">
        <v>1</v>
      </c>
      <c r="E306" s="8" t="b">
        <v>0</v>
      </c>
    </row>
    <row r="307" spans="1:5" ht="12.5">
      <c r="A307" s="50">
        <v>44843</v>
      </c>
      <c r="B307" s="8" t="s">
        <v>57</v>
      </c>
      <c r="C307" s="8">
        <v>0</v>
      </c>
      <c r="D307" s="8">
        <v>1</v>
      </c>
      <c r="E307" s="8" t="b">
        <v>0</v>
      </c>
    </row>
    <row r="308" spans="1:5" ht="12.5">
      <c r="A308" s="50">
        <v>44843</v>
      </c>
      <c r="B308" s="8" t="s">
        <v>103</v>
      </c>
      <c r="C308" s="8">
        <v>0</v>
      </c>
      <c r="D308" s="8">
        <v>2</v>
      </c>
      <c r="E308" s="8" t="b">
        <v>0</v>
      </c>
    </row>
    <row r="309" spans="1:5" ht="12.5">
      <c r="A309" s="50">
        <v>44843</v>
      </c>
      <c r="B309" s="8" t="s">
        <v>1371</v>
      </c>
      <c r="C309" s="8">
        <v>1</v>
      </c>
      <c r="D309" s="8">
        <v>0</v>
      </c>
      <c r="E309" s="8" t="b">
        <v>0</v>
      </c>
    </row>
    <row r="310" spans="1:5" ht="12.5">
      <c r="A310" s="50">
        <v>44843</v>
      </c>
      <c r="B310" s="8" t="s">
        <v>29</v>
      </c>
      <c r="C310" s="8">
        <v>0</v>
      </c>
      <c r="D310" s="8">
        <v>1</v>
      </c>
      <c r="E310" s="8" t="b">
        <v>0</v>
      </c>
    </row>
    <row r="311" spans="1:5" ht="12.5">
      <c r="A311" s="50">
        <v>44843</v>
      </c>
      <c r="B311" s="8" t="s">
        <v>1778</v>
      </c>
      <c r="C311" s="8">
        <v>1</v>
      </c>
      <c r="D311" s="8">
        <v>0</v>
      </c>
      <c r="E311" s="8" t="b">
        <v>0</v>
      </c>
    </row>
    <row r="312" spans="1:5" ht="12.5">
      <c r="A312" s="50">
        <v>44843</v>
      </c>
      <c r="B312" s="8" t="s">
        <v>800</v>
      </c>
      <c r="C312" s="8">
        <v>1</v>
      </c>
      <c r="D312" s="8">
        <v>0</v>
      </c>
      <c r="E312" s="8" t="b">
        <v>0</v>
      </c>
    </row>
    <row r="313" spans="1:5" ht="12.5">
      <c r="A313" s="50">
        <v>44843</v>
      </c>
      <c r="B313" s="8" t="s">
        <v>1779</v>
      </c>
      <c r="C313" s="8">
        <v>1</v>
      </c>
      <c r="D313" s="8">
        <v>0</v>
      </c>
      <c r="E313" s="8" t="b">
        <v>0</v>
      </c>
    </row>
    <row r="314" spans="1:5" ht="12.5">
      <c r="A314" s="50">
        <v>44844</v>
      </c>
      <c r="B314" s="8" t="s">
        <v>14</v>
      </c>
      <c r="C314" s="8">
        <v>0</v>
      </c>
      <c r="D314" s="8">
        <v>1</v>
      </c>
      <c r="E314" s="8" t="b">
        <v>0</v>
      </c>
    </row>
    <row r="315" spans="1:5" ht="12.5">
      <c r="A315" s="50">
        <v>44844</v>
      </c>
      <c r="B315" s="8" t="s">
        <v>439</v>
      </c>
      <c r="C315" s="8">
        <v>1</v>
      </c>
      <c r="D315" s="8">
        <v>0</v>
      </c>
      <c r="E315" s="8" t="b">
        <v>0</v>
      </c>
    </row>
    <row r="316" spans="1:5" ht="12.5">
      <c r="A316" s="50">
        <v>44844</v>
      </c>
      <c r="B316" s="8" t="s">
        <v>78</v>
      </c>
      <c r="C316" s="8">
        <v>1</v>
      </c>
      <c r="D316" s="8">
        <v>0</v>
      </c>
      <c r="E316" s="8" t="b">
        <v>0</v>
      </c>
    </row>
    <row r="317" spans="1:5" ht="12.5">
      <c r="A317" s="50">
        <v>44844</v>
      </c>
      <c r="B317" s="8" t="s">
        <v>47</v>
      </c>
      <c r="C317" s="8">
        <v>0</v>
      </c>
      <c r="D317" s="8">
        <v>1</v>
      </c>
      <c r="E317" s="8" t="b">
        <v>0</v>
      </c>
    </row>
    <row r="318" spans="1:5" ht="12.5">
      <c r="A318" s="50">
        <v>44844</v>
      </c>
      <c r="B318" s="8" t="s">
        <v>57</v>
      </c>
      <c r="C318" s="8">
        <v>1</v>
      </c>
      <c r="D318" s="8">
        <v>0</v>
      </c>
      <c r="E318" s="8" t="b">
        <v>0</v>
      </c>
    </row>
    <row r="319" spans="1:5" ht="12.5">
      <c r="A319" s="50">
        <v>44844</v>
      </c>
      <c r="B319" s="8" t="s">
        <v>29</v>
      </c>
      <c r="C319" s="8">
        <v>2</v>
      </c>
      <c r="D319" s="8">
        <v>2</v>
      </c>
      <c r="E319" s="8" t="b">
        <v>1</v>
      </c>
    </row>
    <row r="320" spans="1:5" ht="12.5">
      <c r="A320" s="50">
        <v>44844</v>
      </c>
      <c r="B320" s="8" t="s">
        <v>82</v>
      </c>
      <c r="C320" s="8">
        <v>0</v>
      </c>
      <c r="D320" s="8">
        <v>1</v>
      </c>
      <c r="E320" s="8" t="b">
        <v>0</v>
      </c>
    </row>
    <row r="321" spans="1:5" ht="12.5">
      <c r="A321" s="50">
        <v>44844</v>
      </c>
      <c r="B321" s="8" t="s">
        <v>514</v>
      </c>
      <c r="C321" s="8">
        <v>0</v>
      </c>
      <c r="D321" s="8">
        <v>1</v>
      </c>
      <c r="E321" s="8" t="b">
        <v>0</v>
      </c>
    </row>
    <row r="322" spans="1:5" ht="12.5">
      <c r="A322" s="50">
        <v>44845</v>
      </c>
      <c r="B322" s="8" t="s">
        <v>14</v>
      </c>
      <c r="C322" s="8">
        <v>0</v>
      </c>
      <c r="D322" s="8">
        <v>1</v>
      </c>
      <c r="E322" s="8" t="b">
        <v>0</v>
      </c>
    </row>
    <row r="323" spans="1:5" ht="12.5">
      <c r="A323" s="50">
        <v>44845</v>
      </c>
      <c r="B323" s="8" t="s">
        <v>76</v>
      </c>
      <c r="C323" s="8">
        <v>1</v>
      </c>
      <c r="D323" s="8">
        <v>0</v>
      </c>
      <c r="E323" s="8" t="b">
        <v>0</v>
      </c>
    </row>
    <row r="324" spans="1:5" ht="12.5">
      <c r="A324" s="50">
        <v>44845</v>
      </c>
      <c r="B324" s="8" t="s">
        <v>42</v>
      </c>
      <c r="C324" s="8">
        <v>1</v>
      </c>
      <c r="D324" s="8">
        <v>0</v>
      </c>
      <c r="E324" s="8" t="b">
        <v>0</v>
      </c>
    </row>
    <row r="325" spans="1:5" ht="12.5">
      <c r="A325" s="50">
        <v>44845</v>
      </c>
      <c r="B325" s="8" t="s">
        <v>57</v>
      </c>
      <c r="C325" s="8">
        <v>1</v>
      </c>
      <c r="D325" s="8">
        <v>0</v>
      </c>
      <c r="E325" s="8" t="b">
        <v>0</v>
      </c>
    </row>
    <row r="326" spans="1:5" ht="12.5">
      <c r="A326" s="50">
        <v>44845</v>
      </c>
      <c r="B326" s="8" t="s">
        <v>378</v>
      </c>
      <c r="C326" s="8">
        <v>0</v>
      </c>
      <c r="D326" s="8">
        <v>1</v>
      </c>
      <c r="E326" s="8" t="b">
        <v>0</v>
      </c>
    </row>
    <row r="327" spans="1:5" ht="12.5">
      <c r="A327" s="50">
        <v>44845</v>
      </c>
      <c r="B327" s="8" t="s">
        <v>1773</v>
      </c>
      <c r="C327" s="8">
        <v>1</v>
      </c>
      <c r="D327" s="8">
        <v>0</v>
      </c>
      <c r="E327" s="8" t="b">
        <v>0</v>
      </c>
    </row>
    <row r="328" spans="1:5" ht="12.5">
      <c r="A328" s="50">
        <v>44845</v>
      </c>
      <c r="B328" s="8" t="s">
        <v>29</v>
      </c>
      <c r="C328" s="8">
        <v>2</v>
      </c>
      <c r="D328" s="8">
        <v>2</v>
      </c>
      <c r="E328" s="8" t="b">
        <v>1</v>
      </c>
    </row>
    <row r="329" spans="1:5" ht="12.5">
      <c r="A329" s="50">
        <v>44845</v>
      </c>
      <c r="B329" s="8" t="s">
        <v>530</v>
      </c>
      <c r="C329" s="8">
        <v>0</v>
      </c>
      <c r="D329" s="8">
        <v>1</v>
      </c>
      <c r="E329" s="8" t="b">
        <v>0</v>
      </c>
    </row>
    <row r="330" spans="1:5" ht="12.5">
      <c r="A330" s="50">
        <v>44846</v>
      </c>
      <c r="B330" s="8" t="s">
        <v>14</v>
      </c>
      <c r="C330" s="8">
        <v>0</v>
      </c>
      <c r="D330" s="8">
        <v>1</v>
      </c>
      <c r="E330" s="8" t="b">
        <v>0</v>
      </c>
    </row>
    <row r="331" spans="1:5" ht="12.5">
      <c r="A331" s="50">
        <v>44846</v>
      </c>
      <c r="B331" s="8" t="s">
        <v>57</v>
      </c>
      <c r="C331" s="8">
        <v>1</v>
      </c>
      <c r="D331" s="8">
        <v>1</v>
      </c>
      <c r="E331" s="8" t="b">
        <v>1</v>
      </c>
    </row>
    <row r="332" spans="1:5" ht="12.5">
      <c r="A332" s="50">
        <v>44846</v>
      </c>
      <c r="B332" s="8" t="s">
        <v>337</v>
      </c>
      <c r="C332" s="8">
        <v>0</v>
      </c>
      <c r="D332" s="8">
        <v>1</v>
      </c>
      <c r="E332" s="8" t="b">
        <v>0</v>
      </c>
    </row>
    <row r="333" spans="1:5" ht="12.5">
      <c r="A333" s="50">
        <v>44846</v>
      </c>
      <c r="B333" s="8" t="s">
        <v>148</v>
      </c>
      <c r="C333" s="8">
        <v>0</v>
      </c>
      <c r="D333" s="8">
        <v>1</v>
      </c>
      <c r="E333" s="8" t="b">
        <v>0</v>
      </c>
    </row>
    <row r="334" spans="1:5" ht="12.5">
      <c r="A334" s="50">
        <v>44846</v>
      </c>
      <c r="B334" s="8" t="s">
        <v>1409</v>
      </c>
      <c r="C334" s="8">
        <v>1</v>
      </c>
      <c r="D334" s="8">
        <v>0</v>
      </c>
      <c r="E334" s="8" t="b">
        <v>0</v>
      </c>
    </row>
    <row r="335" spans="1:5" ht="12.5">
      <c r="A335" s="50">
        <v>44846</v>
      </c>
      <c r="B335" s="8" t="s">
        <v>29</v>
      </c>
      <c r="C335" s="8">
        <v>2</v>
      </c>
      <c r="D335" s="8">
        <v>2</v>
      </c>
      <c r="E335" s="8" t="b">
        <v>1</v>
      </c>
    </row>
    <row r="336" spans="1:5" ht="12.5">
      <c r="A336" s="50">
        <v>44846</v>
      </c>
      <c r="B336" s="8" t="s">
        <v>34</v>
      </c>
      <c r="C336" s="8">
        <v>1</v>
      </c>
      <c r="D336" s="8">
        <v>0</v>
      </c>
      <c r="E336" s="8" t="b">
        <v>0</v>
      </c>
    </row>
    <row r="337" spans="1:5" ht="12.5">
      <c r="A337" s="50">
        <v>44847</v>
      </c>
      <c r="B337" s="8" t="s">
        <v>14</v>
      </c>
      <c r="C337" s="8">
        <v>1</v>
      </c>
      <c r="D337" s="8">
        <v>0</v>
      </c>
      <c r="E337" s="8" t="b">
        <v>0</v>
      </c>
    </row>
    <row r="338" spans="1:5" ht="12.5">
      <c r="A338" s="50">
        <v>44847</v>
      </c>
      <c r="B338" s="8" t="s">
        <v>467</v>
      </c>
      <c r="C338" s="8">
        <v>1</v>
      </c>
      <c r="D338" s="8">
        <v>1</v>
      </c>
      <c r="E338" s="8" t="b">
        <v>1</v>
      </c>
    </row>
    <row r="339" spans="1:5" ht="12.5">
      <c r="A339" s="50">
        <v>44847</v>
      </c>
      <c r="B339" s="8" t="s">
        <v>38</v>
      </c>
      <c r="C339" s="8">
        <v>0</v>
      </c>
      <c r="D339" s="8">
        <v>1</v>
      </c>
      <c r="E339" s="8" t="b">
        <v>0</v>
      </c>
    </row>
    <row r="340" spans="1:5" ht="12.5">
      <c r="A340" s="50">
        <v>44847</v>
      </c>
      <c r="B340" s="8" t="s">
        <v>57</v>
      </c>
      <c r="C340" s="8">
        <v>1</v>
      </c>
      <c r="D340" s="8">
        <v>1</v>
      </c>
      <c r="E340" s="8" t="b">
        <v>1</v>
      </c>
    </row>
    <row r="341" spans="1:5" ht="12.5">
      <c r="A341" s="50">
        <v>44847</v>
      </c>
      <c r="B341" s="8" t="s">
        <v>25</v>
      </c>
      <c r="C341" s="8">
        <v>0</v>
      </c>
      <c r="D341" s="8">
        <v>1</v>
      </c>
      <c r="E341" s="8" t="b">
        <v>0</v>
      </c>
    </row>
    <row r="342" spans="1:5" ht="12.5">
      <c r="A342" s="50">
        <v>44847</v>
      </c>
      <c r="B342" s="8" t="s">
        <v>1005</v>
      </c>
      <c r="C342" s="8">
        <v>1</v>
      </c>
      <c r="D342" s="8">
        <v>0</v>
      </c>
      <c r="E342" s="8" t="b">
        <v>0</v>
      </c>
    </row>
    <row r="343" spans="1:5" ht="12.5">
      <c r="A343" s="50">
        <v>44847</v>
      </c>
      <c r="B343" s="8" t="s">
        <v>205</v>
      </c>
      <c r="C343" s="8">
        <v>1</v>
      </c>
      <c r="D343" s="8">
        <v>0</v>
      </c>
      <c r="E343" s="8" t="b">
        <v>0</v>
      </c>
    </row>
    <row r="344" spans="1:5" ht="12.5">
      <c r="A344" s="50">
        <v>44847</v>
      </c>
      <c r="B344" s="8" t="s">
        <v>29</v>
      </c>
      <c r="C344" s="8">
        <v>0</v>
      </c>
      <c r="D344" s="8">
        <v>1</v>
      </c>
      <c r="E344" s="8" t="b">
        <v>0</v>
      </c>
    </row>
    <row r="345" spans="1:5" ht="12.5">
      <c r="A345" s="50">
        <v>44847</v>
      </c>
      <c r="B345" s="8" t="s">
        <v>34</v>
      </c>
      <c r="C345" s="8">
        <v>1</v>
      </c>
      <c r="D345" s="8">
        <v>0</v>
      </c>
      <c r="E345" s="8" t="b">
        <v>0</v>
      </c>
    </row>
    <row r="346" spans="1:5" ht="12.5">
      <c r="A346" s="50">
        <v>44847</v>
      </c>
      <c r="B346" s="8" t="s">
        <v>552</v>
      </c>
      <c r="C346" s="8">
        <v>0</v>
      </c>
      <c r="D346" s="8">
        <v>1</v>
      </c>
      <c r="E346" s="8" t="b">
        <v>0</v>
      </c>
    </row>
    <row r="347" spans="1:5" ht="12.5">
      <c r="A347" s="50">
        <v>44848</v>
      </c>
      <c r="B347" s="8" t="s">
        <v>14</v>
      </c>
      <c r="C347" s="8">
        <v>1</v>
      </c>
      <c r="D347" s="8">
        <v>0</v>
      </c>
      <c r="E347" s="8" t="b">
        <v>0</v>
      </c>
    </row>
    <row r="348" spans="1:5" ht="12.5">
      <c r="A348" s="50">
        <v>44848</v>
      </c>
      <c r="B348" s="8" t="s">
        <v>38</v>
      </c>
      <c r="C348" s="8">
        <v>0</v>
      </c>
      <c r="D348" s="8">
        <v>1</v>
      </c>
      <c r="E348" s="8" t="b">
        <v>0</v>
      </c>
    </row>
    <row r="349" spans="1:5" ht="12.5">
      <c r="A349" s="50">
        <v>44848</v>
      </c>
      <c r="B349" s="8" t="s">
        <v>47</v>
      </c>
      <c r="C349" s="8">
        <v>1</v>
      </c>
      <c r="D349" s="8">
        <v>0</v>
      </c>
      <c r="E349" s="8" t="b">
        <v>0</v>
      </c>
    </row>
    <row r="350" spans="1:5" ht="12.5">
      <c r="A350" s="50">
        <v>44848</v>
      </c>
      <c r="B350" s="8" t="s">
        <v>57</v>
      </c>
      <c r="C350" s="8">
        <v>1</v>
      </c>
      <c r="D350" s="8">
        <v>1</v>
      </c>
      <c r="E350" s="8" t="b">
        <v>1</v>
      </c>
    </row>
    <row r="351" spans="1:5" ht="12.5">
      <c r="A351" s="50">
        <v>44848</v>
      </c>
      <c r="B351" s="8" t="s">
        <v>29</v>
      </c>
      <c r="C351" s="8">
        <v>1</v>
      </c>
      <c r="D351" s="8">
        <v>0</v>
      </c>
      <c r="E351" s="8" t="b">
        <v>0</v>
      </c>
    </row>
    <row r="352" spans="1:5" ht="12.5">
      <c r="A352" s="50">
        <v>44848</v>
      </c>
      <c r="B352" s="8" t="s">
        <v>34</v>
      </c>
      <c r="C352" s="8">
        <v>2</v>
      </c>
      <c r="D352" s="8">
        <v>2</v>
      </c>
      <c r="E352" s="8" t="b">
        <v>1</v>
      </c>
    </row>
    <row r="353" spans="1:5" ht="12.5">
      <c r="A353" s="50">
        <v>44848</v>
      </c>
      <c r="B353" s="8" t="s">
        <v>342</v>
      </c>
      <c r="C353" s="8">
        <v>0</v>
      </c>
      <c r="D353" s="8">
        <v>1</v>
      </c>
      <c r="E353" s="8" t="b">
        <v>0</v>
      </c>
    </row>
    <row r="354" spans="1:5" ht="12.5">
      <c r="A354" s="50">
        <v>44848</v>
      </c>
      <c r="B354" s="8" t="s">
        <v>566</v>
      </c>
      <c r="C354" s="8">
        <v>0</v>
      </c>
      <c r="D354" s="8">
        <v>1</v>
      </c>
      <c r="E354" s="8" t="b">
        <v>0</v>
      </c>
    </row>
    <row r="355" spans="1:5" ht="12.5">
      <c r="A355" s="50">
        <v>44849</v>
      </c>
      <c r="B355" s="8" t="s">
        <v>1448</v>
      </c>
      <c r="C355" s="8">
        <v>1</v>
      </c>
      <c r="D355" s="8">
        <v>0</v>
      </c>
      <c r="E355" s="8" t="b">
        <v>0</v>
      </c>
    </row>
    <row r="356" spans="1:5" ht="12.5">
      <c r="A356" s="50">
        <v>44849</v>
      </c>
      <c r="B356" s="8" t="s">
        <v>38</v>
      </c>
      <c r="C356" s="8">
        <v>0</v>
      </c>
      <c r="D356" s="8">
        <v>1</v>
      </c>
      <c r="E356" s="8" t="b">
        <v>0</v>
      </c>
    </row>
    <row r="357" spans="1:5" ht="12.5">
      <c r="A357" s="50">
        <v>44849</v>
      </c>
      <c r="B357" s="8" t="s">
        <v>47</v>
      </c>
      <c r="C357" s="8">
        <v>1</v>
      </c>
      <c r="D357" s="8">
        <v>1</v>
      </c>
      <c r="E357" s="8" t="b">
        <v>1</v>
      </c>
    </row>
    <row r="358" spans="1:5" ht="12.5">
      <c r="A358" s="50">
        <v>44849</v>
      </c>
      <c r="B358" s="8" t="s">
        <v>456</v>
      </c>
      <c r="C358" s="8">
        <v>1</v>
      </c>
      <c r="D358" s="8">
        <v>0</v>
      </c>
      <c r="E358" s="8" t="b">
        <v>0</v>
      </c>
    </row>
    <row r="359" spans="1:5" ht="12.5">
      <c r="A359" s="50">
        <v>44849</v>
      </c>
      <c r="B359" s="8" t="s">
        <v>1780</v>
      </c>
      <c r="C359" s="8">
        <v>1</v>
      </c>
      <c r="D359" s="8">
        <v>0</v>
      </c>
      <c r="E359" s="8" t="b">
        <v>0</v>
      </c>
    </row>
    <row r="360" spans="1:5" ht="12.5">
      <c r="A360" s="50">
        <v>44849</v>
      </c>
      <c r="B360" s="8" t="s">
        <v>29</v>
      </c>
      <c r="C360" s="8">
        <v>1</v>
      </c>
      <c r="D360" s="8">
        <v>0</v>
      </c>
      <c r="E360" s="8" t="b">
        <v>0</v>
      </c>
    </row>
    <row r="361" spans="1:5" ht="12.5">
      <c r="A361" s="50">
        <v>44849</v>
      </c>
      <c r="B361" s="8" t="s">
        <v>112</v>
      </c>
      <c r="C361" s="8">
        <v>0</v>
      </c>
      <c r="D361" s="8">
        <v>1</v>
      </c>
      <c r="E361" s="8" t="b">
        <v>0</v>
      </c>
    </row>
    <row r="362" spans="1:5" ht="12.5">
      <c r="A362" s="50">
        <v>44849</v>
      </c>
      <c r="B362" s="8" t="s">
        <v>571</v>
      </c>
      <c r="C362" s="8">
        <v>0</v>
      </c>
      <c r="D362" s="8">
        <v>1</v>
      </c>
      <c r="E362" s="8" t="b">
        <v>0</v>
      </c>
    </row>
    <row r="363" spans="1:5" ht="12.5">
      <c r="A363" s="50">
        <v>44849</v>
      </c>
      <c r="B363" s="8" t="s">
        <v>342</v>
      </c>
      <c r="C363" s="8">
        <v>0</v>
      </c>
      <c r="D363" s="8">
        <v>1</v>
      </c>
      <c r="E363" s="8" t="b">
        <v>0</v>
      </c>
    </row>
    <row r="364" spans="1:5" ht="12.5">
      <c r="A364" s="50">
        <v>44849</v>
      </c>
      <c r="B364" s="8" t="s">
        <v>579</v>
      </c>
      <c r="C364" s="8">
        <v>0</v>
      </c>
      <c r="D364" s="8">
        <v>1</v>
      </c>
      <c r="E364" s="8" t="b">
        <v>0</v>
      </c>
    </row>
    <row r="365" spans="1:5" ht="12.5">
      <c r="A365" s="50">
        <v>44850</v>
      </c>
      <c r="B365" s="8" t="s">
        <v>14</v>
      </c>
      <c r="C365" s="8">
        <v>1</v>
      </c>
      <c r="D365" s="8">
        <v>2</v>
      </c>
      <c r="E365" s="8" t="b">
        <v>1</v>
      </c>
    </row>
    <row r="366" spans="1:5" ht="12.5">
      <c r="A366" s="50">
        <v>44850</v>
      </c>
      <c r="B366" s="8" t="s">
        <v>38</v>
      </c>
      <c r="C366" s="8">
        <v>1</v>
      </c>
      <c r="D366" s="8">
        <v>0</v>
      </c>
      <c r="E366" s="8" t="b">
        <v>0</v>
      </c>
    </row>
    <row r="367" spans="1:5" ht="12.5">
      <c r="A367" s="50">
        <v>44850</v>
      </c>
      <c r="B367" s="8" t="s">
        <v>25</v>
      </c>
      <c r="C367" s="8">
        <v>0</v>
      </c>
      <c r="D367" s="8">
        <v>1</v>
      </c>
      <c r="E367" s="8" t="b">
        <v>0</v>
      </c>
    </row>
    <row r="368" spans="1:5" ht="12.5">
      <c r="A368" s="50">
        <v>44850</v>
      </c>
      <c r="B368" s="8" t="s">
        <v>1269</v>
      </c>
      <c r="C368" s="8">
        <v>1</v>
      </c>
      <c r="D368" s="8">
        <v>0</v>
      </c>
      <c r="E368" s="8" t="b">
        <v>0</v>
      </c>
    </row>
    <row r="369" spans="1:5" ht="12.5">
      <c r="A369" s="50">
        <v>44850</v>
      </c>
      <c r="B369" s="8" t="s">
        <v>337</v>
      </c>
      <c r="C369" s="8">
        <v>1</v>
      </c>
      <c r="D369" s="8">
        <v>0</v>
      </c>
      <c r="E369" s="8" t="b">
        <v>0</v>
      </c>
    </row>
    <row r="370" spans="1:5" ht="12.5">
      <c r="A370" s="50">
        <v>44850</v>
      </c>
      <c r="B370" s="8" t="s">
        <v>340</v>
      </c>
      <c r="C370" s="8">
        <v>0</v>
      </c>
      <c r="D370" s="8">
        <v>1</v>
      </c>
      <c r="E370" s="8" t="b">
        <v>0</v>
      </c>
    </row>
    <row r="371" spans="1:5" ht="12.5">
      <c r="A371" s="50">
        <v>44850</v>
      </c>
      <c r="B371" s="8" t="s">
        <v>29</v>
      </c>
      <c r="C371" s="8">
        <v>1</v>
      </c>
      <c r="D371" s="8">
        <v>1</v>
      </c>
      <c r="E371" s="8" t="b">
        <v>1</v>
      </c>
    </row>
    <row r="372" spans="1:5" ht="12.5">
      <c r="A372" s="50">
        <v>44850</v>
      </c>
      <c r="B372" s="8" t="s">
        <v>34</v>
      </c>
      <c r="C372" s="8">
        <v>1</v>
      </c>
      <c r="D372" s="8">
        <v>0</v>
      </c>
      <c r="E372" s="8" t="b">
        <v>0</v>
      </c>
    </row>
    <row r="373" spans="1:5" ht="12.5">
      <c r="A373" s="50">
        <v>44851</v>
      </c>
      <c r="B373" s="8" t="s">
        <v>14</v>
      </c>
      <c r="C373" s="8">
        <v>2</v>
      </c>
      <c r="D373" s="8">
        <v>2</v>
      </c>
      <c r="E373" s="8" t="b">
        <v>1</v>
      </c>
    </row>
    <row r="374" spans="1:5" ht="12.5">
      <c r="A374" s="50">
        <v>44851</v>
      </c>
      <c r="B374" s="8" t="s">
        <v>757</v>
      </c>
      <c r="C374" s="8">
        <v>1</v>
      </c>
      <c r="D374" s="8">
        <v>0</v>
      </c>
      <c r="E374" s="8" t="b">
        <v>0</v>
      </c>
    </row>
    <row r="375" spans="1:5" ht="12.5">
      <c r="A375" s="50">
        <v>44851</v>
      </c>
      <c r="B375" s="8" t="s">
        <v>38</v>
      </c>
      <c r="C375" s="8">
        <v>1</v>
      </c>
      <c r="D375" s="8">
        <v>0</v>
      </c>
      <c r="E375" s="8" t="b">
        <v>0</v>
      </c>
    </row>
    <row r="376" spans="1:5" ht="12.5">
      <c r="A376" s="50">
        <v>44851</v>
      </c>
      <c r="B376" s="8" t="s">
        <v>25</v>
      </c>
      <c r="C376" s="8">
        <v>0</v>
      </c>
      <c r="D376" s="8">
        <v>1</v>
      </c>
      <c r="E376" s="8" t="b">
        <v>0</v>
      </c>
    </row>
    <row r="377" spans="1:5" ht="12.5">
      <c r="A377" s="50">
        <v>44851</v>
      </c>
      <c r="B377" s="8" t="s">
        <v>29</v>
      </c>
      <c r="C377" s="8">
        <v>1</v>
      </c>
      <c r="D377" s="8">
        <v>2</v>
      </c>
      <c r="E377" s="8" t="b">
        <v>1</v>
      </c>
    </row>
    <row r="378" spans="1:5" ht="12.5">
      <c r="A378" s="50">
        <v>44851</v>
      </c>
      <c r="B378" s="8" t="s">
        <v>438</v>
      </c>
      <c r="C378" s="8">
        <v>1</v>
      </c>
      <c r="D378" s="8">
        <v>0</v>
      </c>
      <c r="E378" s="8" t="b">
        <v>0</v>
      </c>
    </row>
    <row r="379" spans="1:5" ht="12.5">
      <c r="A379" s="50">
        <v>44851</v>
      </c>
      <c r="B379" s="8" t="s">
        <v>342</v>
      </c>
      <c r="C379" s="8">
        <v>0</v>
      </c>
      <c r="D379" s="8">
        <v>1</v>
      </c>
      <c r="E379" s="8" t="b">
        <v>0</v>
      </c>
    </row>
    <row r="380" spans="1:5" ht="12.5">
      <c r="A380" s="50">
        <v>44852</v>
      </c>
      <c r="B380" s="8" t="s">
        <v>14</v>
      </c>
      <c r="C380" s="8">
        <v>1</v>
      </c>
      <c r="D380" s="8">
        <v>0</v>
      </c>
      <c r="E380" s="8" t="b">
        <v>0</v>
      </c>
    </row>
    <row r="381" spans="1:5" ht="12.5">
      <c r="A381" s="50">
        <v>44852</v>
      </c>
      <c r="B381" s="8" t="s">
        <v>38</v>
      </c>
      <c r="C381" s="8">
        <v>1</v>
      </c>
      <c r="D381" s="8">
        <v>1</v>
      </c>
      <c r="E381" s="8" t="b">
        <v>1</v>
      </c>
    </row>
    <row r="382" spans="1:5" ht="12.5">
      <c r="A382" s="50">
        <v>44852</v>
      </c>
      <c r="B382" s="8" t="s">
        <v>47</v>
      </c>
      <c r="C382" s="8">
        <v>0</v>
      </c>
      <c r="D382" s="8">
        <v>2</v>
      </c>
      <c r="E382" s="8" t="b">
        <v>0</v>
      </c>
    </row>
    <row r="383" spans="1:5" ht="12.5">
      <c r="A383" s="50">
        <v>44852</v>
      </c>
      <c r="B383" s="8" t="s">
        <v>57</v>
      </c>
      <c r="C383" s="8">
        <v>1</v>
      </c>
      <c r="D383" s="8">
        <v>0</v>
      </c>
      <c r="E383" s="8" t="b">
        <v>0</v>
      </c>
    </row>
    <row r="384" spans="1:5" ht="12.5">
      <c r="A384" s="50">
        <v>44852</v>
      </c>
      <c r="B384" s="8" t="s">
        <v>473</v>
      </c>
      <c r="C384" s="8">
        <v>1</v>
      </c>
      <c r="D384" s="8">
        <v>0</v>
      </c>
      <c r="E384" s="8" t="b">
        <v>0</v>
      </c>
    </row>
    <row r="385" spans="1:5" ht="12.5">
      <c r="A385" s="50">
        <v>44852</v>
      </c>
      <c r="B385" s="8" t="s">
        <v>228</v>
      </c>
      <c r="C385" s="8">
        <v>1</v>
      </c>
      <c r="D385" s="8">
        <v>0</v>
      </c>
      <c r="E385" s="8" t="b">
        <v>0</v>
      </c>
    </row>
    <row r="386" spans="1:5" ht="12.5">
      <c r="A386" s="50">
        <v>44852</v>
      </c>
      <c r="B386" s="8" t="s">
        <v>29</v>
      </c>
      <c r="C386" s="8">
        <v>1</v>
      </c>
      <c r="D386" s="8">
        <v>2</v>
      </c>
      <c r="E386" s="8" t="b">
        <v>1</v>
      </c>
    </row>
    <row r="387" spans="1:5" ht="12.5">
      <c r="A387" s="50">
        <v>44852</v>
      </c>
      <c r="B387" s="8" t="s">
        <v>34</v>
      </c>
      <c r="C387" s="8">
        <v>0</v>
      </c>
      <c r="D387" s="8">
        <v>1</v>
      </c>
      <c r="E387" s="8" t="b">
        <v>0</v>
      </c>
    </row>
    <row r="388" spans="1:5" ht="12.5">
      <c r="A388" s="50">
        <v>44853</v>
      </c>
      <c r="B388" s="8" t="s">
        <v>76</v>
      </c>
      <c r="C388" s="8">
        <v>1</v>
      </c>
      <c r="D388" s="8">
        <v>1</v>
      </c>
      <c r="E388" s="8" t="b">
        <v>1</v>
      </c>
    </row>
    <row r="389" spans="1:5" ht="12.5">
      <c r="A389" s="50">
        <v>44853</v>
      </c>
      <c r="B389" s="8" t="s">
        <v>57</v>
      </c>
      <c r="C389" s="8">
        <v>0</v>
      </c>
      <c r="D389" s="8">
        <v>1</v>
      </c>
      <c r="E389" s="8" t="b">
        <v>0</v>
      </c>
    </row>
    <row r="390" spans="1:5" ht="12.5">
      <c r="A390" s="50">
        <v>44853</v>
      </c>
      <c r="B390" s="8" t="s">
        <v>1005</v>
      </c>
      <c r="C390" s="8">
        <v>1</v>
      </c>
      <c r="D390" s="8">
        <v>0</v>
      </c>
      <c r="E390" s="8" t="b">
        <v>0</v>
      </c>
    </row>
    <row r="391" spans="1:5" ht="12.5">
      <c r="A391" s="50">
        <v>44853</v>
      </c>
      <c r="B391" s="8" t="s">
        <v>103</v>
      </c>
      <c r="C391" s="8">
        <v>0</v>
      </c>
      <c r="D391" s="8">
        <v>1</v>
      </c>
      <c r="E391" s="8" t="b">
        <v>0</v>
      </c>
    </row>
    <row r="392" spans="1:5" ht="12.5">
      <c r="A392" s="50">
        <v>44853</v>
      </c>
      <c r="B392" s="8" t="s">
        <v>661</v>
      </c>
      <c r="C392" s="8">
        <v>1</v>
      </c>
      <c r="D392" s="8">
        <v>0</v>
      </c>
      <c r="E392" s="8" t="b">
        <v>0</v>
      </c>
    </row>
    <row r="393" spans="1:5" ht="12.5">
      <c r="A393" s="50">
        <v>44853</v>
      </c>
      <c r="B393" s="8" t="s">
        <v>29</v>
      </c>
      <c r="C393" s="8">
        <v>0</v>
      </c>
      <c r="D393" s="8">
        <v>1</v>
      </c>
      <c r="E393" s="8" t="b">
        <v>0</v>
      </c>
    </row>
    <row r="394" spans="1:5" ht="12.5">
      <c r="A394" s="50">
        <v>44853</v>
      </c>
      <c r="B394" s="8" t="s">
        <v>34</v>
      </c>
      <c r="C394" s="8">
        <v>1</v>
      </c>
      <c r="D394" s="8">
        <v>1</v>
      </c>
      <c r="E394" s="8" t="b">
        <v>1</v>
      </c>
    </row>
    <row r="395" spans="1:5" ht="12.5">
      <c r="A395" s="50">
        <v>44853</v>
      </c>
      <c r="B395" s="8" t="s">
        <v>1498</v>
      </c>
      <c r="C395" s="8">
        <v>1</v>
      </c>
      <c r="D395" s="8">
        <v>0</v>
      </c>
      <c r="E395" s="8" t="b">
        <v>0</v>
      </c>
    </row>
    <row r="396" spans="1:5" ht="12.5">
      <c r="A396" s="50">
        <v>44853</v>
      </c>
      <c r="B396" s="8" t="s">
        <v>356</v>
      </c>
      <c r="C396" s="8">
        <v>0</v>
      </c>
      <c r="D396" s="8">
        <v>1</v>
      </c>
      <c r="E396" s="8" t="b">
        <v>0</v>
      </c>
    </row>
    <row r="397" spans="1:5" ht="12.5">
      <c r="A397" s="50">
        <v>44854</v>
      </c>
      <c r="B397" s="8" t="s">
        <v>14</v>
      </c>
      <c r="C397" s="8">
        <v>0</v>
      </c>
      <c r="D397" s="8">
        <v>1</v>
      </c>
      <c r="E397" s="8" t="b">
        <v>0</v>
      </c>
    </row>
    <row r="398" spans="1:5" ht="12.5">
      <c r="A398" s="50">
        <v>44854</v>
      </c>
      <c r="B398" s="8" t="s">
        <v>1516</v>
      </c>
      <c r="C398" s="8">
        <v>1</v>
      </c>
      <c r="D398" s="8">
        <v>0</v>
      </c>
      <c r="E398" s="8" t="b">
        <v>0</v>
      </c>
    </row>
    <row r="399" spans="1:5" ht="12.5">
      <c r="A399" s="50">
        <v>44854</v>
      </c>
      <c r="B399" s="8" t="s">
        <v>57</v>
      </c>
      <c r="C399" s="8">
        <v>0</v>
      </c>
      <c r="D399" s="8">
        <v>1</v>
      </c>
      <c r="E399" s="8" t="b">
        <v>0</v>
      </c>
    </row>
    <row r="400" spans="1:5" ht="12.5">
      <c r="A400" s="50">
        <v>44854</v>
      </c>
      <c r="B400" s="8" t="s">
        <v>340</v>
      </c>
      <c r="C400" s="8">
        <v>1</v>
      </c>
      <c r="D400" s="8">
        <v>0</v>
      </c>
      <c r="E400" s="8" t="b">
        <v>0</v>
      </c>
    </row>
    <row r="401" spans="1:5" ht="12.5">
      <c r="A401" s="50">
        <v>44854</v>
      </c>
      <c r="B401" s="8" t="s">
        <v>29</v>
      </c>
      <c r="C401" s="8">
        <v>1</v>
      </c>
      <c r="D401" s="8">
        <v>2</v>
      </c>
      <c r="E401" s="8" t="b">
        <v>1</v>
      </c>
    </row>
    <row r="402" spans="1:5" ht="12.5">
      <c r="A402" s="50">
        <v>44854</v>
      </c>
      <c r="B402" s="8" t="s">
        <v>1513</v>
      </c>
      <c r="C402" s="8">
        <v>1</v>
      </c>
      <c r="D402" s="8">
        <v>0</v>
      </c>
      <c r="E402" s="8" t="b">
        <v>0</v>
      </c>
    </row>
    <row r="403" spans="1:5" ht="12.5">
      <c r="A403" s="50">
        <v>44854</v>
      </c>
      <c r="B403" s="8" t="s">
        <v>1498</v>
      </c>
      <c r="C403" s="8">
        <v>1</v>
      </c>
      <c r="D403" s="8">
        <v>0</v>
      </c>
      <c r="E403" s="8" t="b">
        <v>0</v>
      </c>
    </row>
    <row r="404" spans="1:5" ht="12.5">
      <c r="A404" s="50">
        <v>44854</v>
      </c>
      <c r="B404" s="8" t="s">
        <v>626</v>
      </c>
      <c r="C404" s="8">
        <v>0</v>
      </c>
      <c r="D404" s="8">
        <v>1</v>
      </c>
      <c r="E404" s="8" t="b">
        <v>0</v>
      </c>
    </row>
    <row r="405" spans="1:5" ht="12.5">
      <c r="A405" s="50">
        <v>44854</v>
      </c>
      <c r="B405" s="8" t="s">
        <v>629</v>
      </c>
      <c r="C405" s="8">
        <v>0</v>
      </c>
      <c r="D405" s="8">
        <v>1</v>
      </c>
      <c r="E405" s="8" t="b">
        <v>0</v>
      </c>
    </row>
    <row r="406" spans="1:5" ht="12.5">
      <c r="A406" s="50">
        <v>44855</v>
      </c>
      <c r="B406" s="8" t="s">
        <v>47</v>
      </c>
      <c r="C406" s="8">
        <v>0</v>
      </c>
      <c r="D406" s="8">
        <v>1</v>
      </c>
      <c r="E406" s="8" t="b">
        <v>0</v>
      </c>
    </row>
    <row r="407" spans="1:5" ht="12.5">
      <c r="A407" s="50">
        <v>44855</v>
      </c>
      <c r="B407" s="8" t="s">
        <v>456</v>
      </c>
      <c r="C407" s="8">
        <v>1</v>
      </c>
      <c r="D407" s="8">
        <v>0</v>
      </c>
      <c r="E407" s="8" t="b">
        <v>0</v>
      </c>
    </row>
    <row r="408" spans="1:5" ht="12.5">
      <c r="A408" s="50">
        <v>44855</v>
      </c>
      <c r="B408" s="8" t="s">
        <v>1269</v>
      </c>
      <c r="C408" s="8">
        <v>1</v>
      </c>
      <c r="D408" s="8">
        <v>0</v>
      </c>
      <c r="E408" s="8" t="b">
        <v>0</v>
      </c>
    </row>
    <row r="409" spans="1:5" ht="12.5">
      <c r="A409" s="50">
        <v>44855</v>
      </c>
      <c r="B409" s="8" t="s">
        <v>29</v>
      </c>
      <c r="C409" s="8">
        <v>1</v>
      </c>
      <c r="D409" s="8">
        <v>1</v>
      </c>
      <c r="E409" s="8" t="b">
        <v>1</v>
      </c>
    </row>
    <row r="410" spans="1:5" ht="12.5">
      <c r="A410" s="50">
        <v>44855</v>
      </c>
      <c r="B410" s="8" t="s">
        <v>112</v>
      </c>
      <c r="C410" s="8">
        <v>2</v>
      </c>
      <c r="D410" s="8">
        <v>2</v>
      </c>
      <c r="E410" s="8" t="b">
        <v>1</v>
      </c>
    </row>
    <row r="411" spans="1:5" ht="12.5">
      <c r="A411" s="50">
        <v>44855</v>
      </c>
      <c r="B411" s="8" t="s">
        <v>1498</v>
      </c>
      <c r="C411" s="8">
        <v>1</v>
      </c>
      <c r="D411" s="8">
        <v>0</v>
      </c>
      <c r="E411" s="8" t="b">
        <v>0</v>
      </c>
    </row>
    <row r="412" spans="1:5" ht="12.5">
      <c r="A412" s="50">
        <v>44855</v>
      </c>
      <c r="B412" s="8" t="s">
        <v>645</v>
      </c>
      <c r="C412" s="8">
        <v>0</v>
      </c>
      <c r="D412" s="8">
        <v>1</v>
      </c>
      <c r="E412" s="8" t="b">
        <v>0</v>
      </c>
    </row>
    <row r="413" spans="1:5" ht="12.5">
      <c r="A413" s="50">
        <v>44855</v>
      </c>
      <c r="B413" s="8" t="s">
        <v>476</v>
      </c>
      <c r="C413" s="8">
        <v>0</v>
      </c>
      <c r="D413" s="8">
        <v>1</v>
      </c>
      <c r="E413" s="8" t="b">
        <v>0</v>
      </c>
    </row>
    <row r="414" spans="1:5" ht="12.5">
      <c r="A414" s="50">
        <v>44856</v>
      </c>
      <c r="B414" s="8" t="s">
        <v>14</v>
      </c>
      <c r="C414" s="8">
        <v>1</v>
      </c>
      <c r="D414" s="8">
        <v>0</v>
      </c>
      <c r="E414" s="8" t="b">
        <v>0</v>
      </c>
    </row>
    <row r="415" spans="1:5" ht="12.5">
      <c r="A415" s="50">
        <v>44856</v>
      </c>
      <c r="B415" s="8" t="s">
        <v>57</v>
      </c>
      <c r="C415" s="8">
        <v>0</v>
      </c>
      <c r="D415" s="8">
        <v>1</v>
      </c>
      <c r="E415" s="8" t="b">
        <v>0</v>
      </c>
    </row>
    <row r="416" spans="1:5" ht="12.5">
      <c r="A416" s="50">
        <v>44856</v>
      </c>
      <c r="B416" s="8" t="s">
        <v>340</v>
      </c>
      <c r="C416" s="8">
        <v>1</v>
      </c>
      <c r="D416" s="8">
        <v>0</v>
      </c>
      <c r="E416" s="8" t="b">
        <v>0</v>
      </c>
    </row>
    <row r="417" spans="1:5" ht="12.5">
      <c r="A417" s="50">
        <v>44856</v>
      </c>
      <c r="B417" s="8" t="s">
        <v>1409</v>
      </c>
      <c r="C417" s="8">
        <v>1</v>
      </c>
      <c r="D417" s="8">
        <v>0</v>
      </c>
      <c r="E417" s="8" t="b">
        <v>0</v>
      </c>
    </row>
    <row r="418" spans="1:5" ht="12.5">
      <c r="A418" s="50">
        <v>44856</v>
      </c>
      <c r="B418" s="8" t="s">
        <v>29</v>
      </c>
      <c r="C418" s="8">
        <v>0</v>
      </c>
      <c r="D418" s="8">
        <v>1</v>
      </c>
      <c r="E418" s="8" t="b">
        <v>0</v>
      </c>
    </row>
    <row r="419" spans="1:5" ht="12.5">
      <c r="A419" s="50">
        <v>44856</v>
      </c>
      <c r="B419" s="8" t="s">
        <v>34</v>
      </c>
      <c r="C419" s="8">
        <v>2</v>
      </c>
      <c r="D419" s="8">
        <v>1</v>
      </c>
      <c r="E419" s="8" t="b">
        <v>1</v>
      </c>
    </row>
    <row r="420" spans="1:5" ht="12.5">
      <c r="A420" s="50">
        <v>44856</v>
      </c>
      <c r="B420" s="8" t="s">
        <v>112</v>
      </c>
      <c r="C420" s="8">
        <v>1</v>
      </c>
      <c r="D420" s="8">
        <v>1</v>
      </c>
      <c r="E420" s="8" t="b">
        <v>1</v>
      </c>
    </row>
    <row r="421" spans="1:5" ht="12.5">
      <c r="A421" s="50">
        <v>44856</v>
      </c>
      <c r="B421" s="8" t="s">
        <v>649</v>
      </c>
      <c r="C421" s="8">
        <v>0</v>
      </c>
      <c r="D421" s="8">
        <v>1</v>
      </c>
      <c r="E421" s="8" t="b">
        <v>0</v>
      </c>
    </row>
    <row r="422" spans="1:5" ht="12.5">
      <c r="A422" s="50">
        <v>44856</v>
      </c>
      <c r="B422" s="8" t="s">
        <v>651</v>
      </c>
      <c r="C422" s="8">
        <v>0</v>
      </c>
      <c r="D422" s="8">
        <v>1</v>
      </c>
      <c r="E422" s="8" t="b">
        <v>0</v>
      </c>
    </row>
    <row r="423" spans="1:5" ht="12.5">
      <c r="A423" s="50">
        <v>44857</v>
      </c>
      <c r="B423" s="8" t="s">
        <v>439</v>
      </c>
      <c r="C423" s="8">
        <v>1</v>
      </c>
      <c r="D423" s="8">
        <v>0</v>
      </c>
      <c r="E423" s="8" t="b">
        <v>0</v>
      </c>
    </row>
    <row r="424" spans="1:5" ht="12.5">
      <c r="A424" s="50">
        <v>44857</v>
      </c>
      <c r="B424" s="8" t="s">
        <v>907</v>
      </c>
      <c r="C424" s="8">
        <v>1</v>
      </c>
      <c r="D424" s="8">
        <v>0</v>
      </c>
      <c r="E424" s="8" t="b">
        <v>0</v>
      </c>
    </row>
    <row r="425" spans="1:5" ht="12.5">
      <c r="A425" s="50">
        <v>44857</v>
      </c>
      <c r="B425" s="8" t="s">
        <v>1030</v>
      </c>
      <c r="C425" s="8">
        <v>1</v>
      </c>
      <c r="D425" s="8">
        <v>0</v>
      </c>
      <c r="E425" s="8" t="b">
        <v>0</v>
      </c>
    </row>
    <row r="426" spans="1:5" ht="12.5">
      <c r="A426" s="50">
        <v>44857</v>
      </c>
      <c r="B426" s="8" t="s">
        <v>38</v>
      </c>
      <c r="C426" s="8">
        <v>0</v>
      </c>
      <c r="D426" s="8">
        <v>1</v>
      </c>
      <c r="E426" s="8" t="b">
        <v>0</v>
      </c>
    </row>
    <row r="427" spans="1:5" ht="12.5">
      <c r="A427" s="50">
        <v>44857</v>
      </c>
      <c r="B427" s="8" t="s">
        <v>47</v>
      </c>
      <c r="C427" s="8">
        <v>0</v>
      </c>
      <c r="D427" s="8">
        <v>2</v>
      </c>
      <c r="E427" s="8" t="b">
        <v>0</v>
      </c>
    </row>
    <row r="428" spans="1:5" ht="12.5">
      <c r="A428" s="50">
        <v>44857</v>
      </c>
      <c r="B428" s="8" t="s">
        <v>57</v>
      </c>
      <c r="C428" s="8">
        <v>1</v>
      </c>
      <c r="D428" s="8">
        <v>0</v>
      </c>
      <c r="E428" s="8" t="b">
        <v>0</v>
      </c>
    </row>
    <row r="429" spans="1:5" ht="12.5">
      <c r="A429" s="50">
        <v>44857</v>
      </c>
      <c r="B429" s="8" t="s">
        <v>378</v>
      </c>
      <c r="C429" s="8">
        <v>1</v>
      </c>
      <c r="D429" s="8">
        <v>0</v>
      </c>
      <c r="E429" s="8" t="b">
        <v>0</v>
      </c>
    </row>
    <row r="430" spans="1:5" ht="12.5">
      <c r="A430" s="50">
        <v>44857</v>
      </c>
      <c r="B430" s="8" t="s">
        <v>661</v>
      </c>
      <c r="C430" s="8">
        <v>0</v>
      </c>
      <c r="D430" s="8">
        <v>1</v>
      </c>
      <c r="E430" s="8" t="b">
        <v>0</v>
      </c>
    </row>
    <row r="431" spans="1:5" ht="12.5">
      <c r="A431" s="50">
        <v>44857</v>
      </c>
      <c r="B431" s="8" t="s">
        <v>29</v>
      </c>
      <c r="C431" s="8">
        <v>1</v>
      </c>
      <c r="D431" s="8">
        <v>1</v>
      </c>
      <c r="E431" s="8" t="b">
        <v>1</v>
      </c>
    </row>
    <row r="432" spans="1:5" ht="12.5">
      <c r="A432" s="50">
        <v>44858</v>
      </c>
      <c r="B432" s="8" t="s">
        <v>14</v>
      </c>
      <c r="C432" s="8">
        <v>2</v>
      </c>
      <c r="D432" s="8">
        <v>1</v>
      </c>
      <c r="E432" s="8" t="b">
        <v>1</v>
      </c>
    </row>
    <row r="433" spans="1:5" ht="12.5">
      <c r="A433" s="50">
        <v>44858</v>
      </c>
      <c r="B433" s="8" t="s">
        <v>38</v>
      </c>
      <c r="C433" s="8">
        <v>1</v>
      </c>
      <c r="D433" s="8">
        <v>1</v>
      </c>
      <c r="E433" s="8" t="b">
        <v>1</v>
      </c>
    </row>
    <row r="434" spans="1:5" ht="12.5">
      <c r="A434" s="50">
        <v>44858</v>
      </c>
      <c r="B434" s="8" t="s">
        <v>20</v>
      </c>
      <c r="C434" s="8">
        <v>1</v>
      </c>
      <c r="D434" s="8">
        <v>0</v>
      </c>
      <c r="E434" s="8" t="b">
        <v>0</v>
      </c>
    </row>
    <row r="435" spans="1:5" ht="12.5">
      <c r="A435" s="50">
        <v>44858</v>
      </c>
      <c r="B435" s="8" t="s">
        <v>47</v>
      </c>
      <c r="C435" s="8">
        <v>0</v>
      </c>
      <c r="D435" s="8">
        <v>1</v>
      </c>
      <c r="E435" s="8" t="b">
        <v>0</v>
      </c>
    </row>
    <row r="436" spans="1:5" ht="12.5">
      <c r="A436" s="50">
        <v>44858</v>
      </c>
      <c r="B436" s="8" t="s">
        <v>57</v>
      </c>
      <c r="C436" s="8">
        <v>1</v>
      </c>
      <c r="D436" s="8">
        <v>0</v>
      </c>
      <c r="E436" s="8" t="b">
        <v>0</v>
      </c>
    </row>
    <row r="437" spans="1:5" ht="12.5">
      <c r="A437" s="50">
        <v>44858</v>
      </c>
      <c r="B437" s="8" t="s">
        <v>25</v>
      </c>
      <c r="C437" s="8">
        <v>0</v>
      </c>
      <c r="D437" s="8">
        <v>1</v>
      </c>
      <c r="E437" s="8" t="b">
        <v>0</v>
      </c>
    </row>
    <row r="438" spans="1:5" ht="12.5">
      <c r="A438" s="50">
        <v>44858</v>
      </c>
      <c r="B438" s="8" t="s">
        <v>661</v>
      </c>
      <c r="C438" s="8">
        <v>1</v>
      </c>
      <c r="D438" s="8">
        <v>0</v>
      </c>
      <c r="E438" s="8" t="b">
        <v>0</v>
      </c>
    </row>
    <row r="439" spans="1:5" ht="12.5">
      <c r="A439" s="50">
        <v>44858</v>
      </c>
      <c r="B439" s="8" t="s">
        <v>112</v>
      </c>
      <c r="C439" s="8">
        <v>0</v>
      </c>
      <c r="D439" s="8">
        <v>2</v>
      </c>
      <c r="E439" s="8" t="b">
        <v>0</v>
      </c>
    </row>
    <row r="440" spans="1:5" ht="12.5">
      <c r="A440" s="50">
        <v>44859</v>
      </c>
      <c r="B440" s="8" t="s">
        <v>14</v>
      </c>
      <c r="C440" s="8">
        <v>1</v>
      </c>
      <c r="D440" s="8">
        <v>2</v>
      </c>
      <c r="E440" s="8" t="b">
        <v>1</v>
      </c>
    </row>
    <row r="441" spans="1:5" ht="12.5">
      <c r="A441" s="50">
        <v>44859</v>
      </c>
      <c r="B441" s="8" t="s">
        <v>1448</v>
      </c>
      <c r="C441" s="8">
        <v>1</v>
      </c>
      <c r="D441" s="8">
        <v>0</v>
      </c>
      <c r="E441" s="8" t="b">
        <v>0</v>
      </c>
    </row>
    <row r="442" spans="1:5" ht="12.5">
      <c r="A442" s="50">
        <v>44859</v>
      </c>
      <c r="B442" s="8" t="s">
        <v>288</v>
      </c>
      <c r="C442" s="8">
        <v>1</v>
      </c>
      <c r="D442" s="8">
        <v>0</v>
      </c>
      <c r="E442" s="8" t="b">
        <v>0</v>
      </c>
    </row>
    <row r="443" spans="1:5" ht="12.5">
      <c r="A443" s="50">
        <v>44859</v>
      </c>
      <c r="B443" s="8" t="s">
        <v>29</v>
      </c>
      <c r="C443" s="8">
        <v>2</v>
      </c>
      <c r="D443" s="8">
        <v>1</v>
      </c>
      <c r="E443" s="8" t="b">
        <v>1</v>
      </c>
    </row>
    <row r="444" spans="1:5" ht="12.5">
      <c r="A444" s="50">
        <v>44859</v>
      </c>
      <c r="B444" s="8" t="s">
        <v>112</v>
      </c>
      <c r="C444" s="8">
        <v>1</v>
      </c>
      <c r="D444" s="8">
        <v>2</v>
      </c>
      <c r="E444" s="8" t="b">
        <v>1</v>
      </c>
    </row>
    <row r="445" spans="1:5" ht="12.5">
      <c r="A445" s="50">
        <v>44859</v>
      </c>
      <c r="B445" s="8" t="s">
        <v>680</v>
      </c>
      <c r="C445" s="8">
        <v>0</v>
      </c>
      <c r="D445" s="8">
        <v>1</v>
      </c>
      <c r="E445" s="8" t="b">
        <v>0</v>
      </c>
    </row>
    <row r="446" spans="1:5" ht="12.5">
      <c r="A446" s="50">
        <v>44860</v>
      </c>
      <c r="B446" s="8" t="s">
        <v>14</v>
      </c>
      <c r="C446" s="8">
        <v>1</v>
      </c>
      <c r="D446" s="8">
        <v>1</v>
      </c>
      <c r="E446" s="8" t="b">
        <v>1</v>
      </c>
    </row>
    <row r="447" spans="1:5" ht="12.5">
      <c r="A447" s="50">
        <v>44860</v>
      </c>
      <c r="B447" s="8" t="s">
        <v>439</v>
      </c>
      <c r="C447" s="8">
        <v>1</v>
      </c>
      <c r="D447" s="8">
        <v>0</v>
      </c>
      <c r="E447" s="8" t="b">
        <v>0</v>
      </c>
    </row>
    <row r="448" spans="1:5" ht="12.5">
      <c r="A448" s="50">
        <v>44860</v>
      </c>
      <c r="B448" s="8" t="s">
        <v>42</v>
      </c>
      <c r="C448" s="8">
        <v>1</v>
      </c>
      <c r="D448" s="8">
        <v>1</v>
      </c>
      <c r="E448" s="8" t="b">
        <v>1</v>
      </c>
    </row>
    <row r="449" spans="1:5" ht="12.5">
      <c r="A449" s="50">
        <v>44860</v>
      </c>
      <c r="B449" s="8" t="s">
        <v>57</v>
      </c>
      <c r="C449" s="8">
        <v>0</v>
      </c>
      <c r="D449" s="8">
        <v>2</v>
      </c>
      <c r="E449" s="8" t="b">
        <v>0</v>
      </c>
    </row>
    <row r="450" spans="1:5" ht="12.5">
      <c r="A450" s="50">
        <v>44860</v>
      </c>
      <c r="B450" s="8" t="s">
        <v>29</v>
      </c>
      <c r="C450" s="8">
        <v>2</v>
      </c>
      <c r="D450" s="8">
        <v>1</v>
      </c>
      <c r="E450" s="8" t="b">
        <v>1</v>
      </c>
    </row>
    <row r="451" spans="1:5" ht="12.5">
      <c r="A451" s="50">
        <v>44860</v>
      </c>
      <c r="B451" s="8" t="s">
        <v>1781</v>
      </c>
      <c r="C451" s="8">
        <v>1</v>
      </c>
      <c r="D451" s="8">
        <v>0</v>
      </c>
      <c r="E451" s="8" t="b">
        <v>0</v>
      </c>
    </row>
    <row r="452" spans="1:5" ht="12.5">
      <c r="A452" s="50">
        <v>44860</v>
      </c>
      <c r="B452" s="8" t="s">
        <v>112</v>
      </c>
      <c r="C452" s="8">
        <v>0</v>
      </c>
      <c r="D452" s="8">
        <v>1</v>
      </c>
      <c r="E452" s="8" t="b">
        <v>0</v>
      </c>
    </row>
    <row r="453" spans="1:5" ht="12.5">
      <c r="A453" s="50">
        <v>44861</v>
      </c>
      <c r="B453" s="8" t="s">
        <v>14</v>
      </c>
      <c r="C453" s="8">
        <v>2</v>
      </c>
      <c r="D453" s="8">
        <v>1</v>
      </c>
      <c r="E453" s="8" t="b">
        <v>1</v>
      </c>
    </row>
    <row r="454" spans="1:5" ht="12.5">
      <c r="A454" s="50">
        <v>44861</v>
      </c>
      <c r="B454" s="8" t="s">
        <v>20</v>
      </c>
      <c r="C454" s="8">
        <v>1</v>
      </c>
      <c r="D454" s="8">
        <v>0</v>
      </c>
      <c r="E454" s="8" t="b">
        <v>0</v>
      </c>
    </row>
    <row r="455" spans="1:5" ht="12.5">
      <c r="A455" s="50">
        <v>44861</v>
      </c>
      <c r="B455" s="8" t="s">
        <v>47</v>
      </c>
      <c r="C455" s="8">
        <v>0</v>
      </c>
      <c r="D455" s="8">
        <v>1</v>
      </c>
      <c r="E455" s="8" t="b">
        <v>0</v>
      </c>
    </row>
    <row r="456" spans="1:5" ht="12.5">
      <c r="A456" s="50">
        <v>44861</v>
      </c>
      <c r="B456" s="8" t="s">
        <v>57</v>
      </c>
      <c r="C456" s="8">
        <v>0</v>
      </c>
      <c r="D456" s="8">
        <v>1</v>
      </c>
      <c r="E456" s="8" t="b">
        <v>0</v>
      </c>
    </row>
    <row r="457" spans="1:5" ht="12.5">
      <c r="A457" s="50">
        <v>44861</v>
      </c>
      <c r="B457" s="8" t="s">
        <v>1605</v>
      </c>
      <c r="C457" s="8">
        <v>1</v>
      </c>
      <c r="D457" s="8">
        <v>0</v>
      </c>
      <c r="E457" s="8" t="b">
        <v>0</v>
      </c>
    </row>
    <row r="458" spans="1:5" ht="12.5">
      <c r="A458" s="50">
        <v>44861</v>
      </c>
      <c r="B458" s="8" t="s">
        <v>29</v>
      </c>
      <c r="C458" s="8">
        <v>1</v>
      </c>
      <c r="D458" s="8">
        <v>1</v>
      </c>
      <c r="E458" s="8" t="b">
        <v>1</v>
      </c>
    </row>
    <row r="459" spans="1:5" ht="12.5">
      <c r="A459" s="50">
        <v>44861</v>
      </c>
      <c r="B459" s="8" t="s">
        <v>712</v>
      </c>
      <c r="C459" s="8">
        <v>0</v>
      </c>
      <c r="D459" s="8">
        <v>1</v>
      </c>
      <c r="E459" s="8" t="b">
        <v>0</v>
      </c>
    </row>
    <row r="460" spans="1:5" ht="12.5">
      <c r="A460" s="50">
        <v>44861</v>
      </c>
      <c r="B460" s="8" t="s">
        <v>708</v>
      </c>
      <c r="C460" s="8">
        <v>0</v>
      </c>
      <c r="D460" s="8">
        <v>1</v>
      </c>
      <c r="E460" s="8" t="b">
        <v>0</v>
      </c>
    </row>
    <row r="461" spans="1:5" ht="12.5">
      <c r="A461" s="50">
        <v>44862</v>
      </c>
      <c r="B461" s="8" t="s">
        <v>14</v>
      </c>
      <c r="C461" s="8">
        <v>1</v>
      </c>
      <c r="D461" s="8">
        <v>1</v>
      </c>
      <c r="E461" s="8" t="b">
        <v>1</v>
      </c>
    </row>
    <row r="462" spans="1:5" ht="12.5">
      <c r="A462" s="50">
        <v>44862</v>
      </c>
      <c r="B462" s="8" t="s">
        <v>76</v>
      </c>
      <c r="C462" s="8">
        <v>0</v>
      </c>
      <c r="D462" s="8">
        <v>1</v>
      </c>
      <c r="E462" s="8" t="b">
        <v>0</v>
      </c>
    </row>
    <row r="463" spans="1:5" ht="12.5">
      <c r="A463" s="50">
        <v>44862</v>
      </c>
      <c r="B463" s="8" t="s">
        <v>42</v>
      </c>
      <c r="C463" s="8">
        <v>1</v>
      </c>
      <c r="D463" s="8">
        <v>0</v>
      </c>
      <c r="E463" s="8" t="b">
        <v>0</v>
      </c>
    </row>
    <row r="464" spans="1:5" ht="12.5">
      <c r="A464" s="50">
        <v>44862</v>
      </c>
      <c r="B464" s="8" t="s">
        <v>47</v>
      </c>
      <c r="C464" s="8">
        <v>1</v>
      </c>
      <c r="D464" s="8">
        <v>0</v>
      </c>
      <c r="E464" s="8" t="b">
        <v>0</v>
      </c>
    </row>
    <row r="465" spans="1:5" ht="12.5">
      <c r="A465" s="50">
        <v>44862</v>
      </c>
      <c r="B465" s="8" t="s">
        <v>57</v>
      </c>
      <c r="C465" s="8">
        <v>1</v>
      </c>
      <c r="D465" s="8">
        <v>1</v>
      </c>
      <c r="E465" s="8" t="b">
        <v>1</v>
      </c>
    </row>
    <row r="466" spans="1:5" ht="12.5">
      <c r="A466" s="50">
        <v>44862</v>
      </c>
      <c r="B466" s="8" t="s">
        <v>456</v>
      </c>
      <c r="C466" s="8">
        <v>1</v>
      </c>
      <c r="D466" s="8">
        <v>1</v>
      </c>
      <c r="E466" s="8" t="b">
        <v>1</v>
      </c>
    </row>
    <row r="467" spans="1:5" ht="12.5">
      <c r="A467" s="50">
        <v>44862</v>
      </c>
      <c r="B467" s="8" t="s">
        <v>29</v>
      </c>
      <c r="C467" s="8">
        <v>1</v>
      </c>
      <c r="D467" s="8">
        <v>2</v>
      </c>
      <c r="E467" s="8" t="b">
        <v>1</v>
      </c>
    </row>
    <row r="468" spans="1:5" ht="12.5">
      <c r="A468" s="50">
        <v>44863</v>
      </c>
      <c r="B468" s="8" t="s">
        <v>47</v>
      </c>
      <c r="C468" s="8">
        <v>1</v>
      </c>
      <c r="D468" s="8">
        <v>0</v>
      </c>
      <c r="E468" s="8" t="b">
        <v>0</v>
      </c>
    </row>
    <row r="469" spans="1:5" ht="12.5">
      <c r="A469" s="50">
        <v>44863</v>
      </c>
      <c r="B469" s="8" t="s">
        <v>57</v>
      </c>
      <c r="C469" s="8">
        <v>0</v>
      </c>
      <c r="D469" s="8">
        <v>1</v>
      </c>
      <c r="E469" s="8" t="b">
        <v>0</v>
      </c>
    </row>
    <row r="470" spans="1:5" ht="12.5">
      <c r="A470" s="50">
        <v>44863</v>
      </c>
      <c r="B470" s="8" t="s">
        <v>456</v>
      </c>
      <c r="C470" s="8">
        <v>1</v>
      </c>
      <c r="D470" s="8">
        <v>2</v>
      </c>
      <c r="E470" s="8" t="b">
        <v>1</v>
      </c>
    </row>
    <row r="471" spans="1:5" ht="12.5">
      <c r="A471" s="50">
        <v>44863</v>
      </c>
      <c r="B471" s="8" t="s">
        <v>148</v>
      </c>
      <c r="C471" s="8">
        <v>1</v>
      </c>
      <c r="D471" s="8">
        <v>1</v>
      </c>
      <c r="E471" s="8" t="b">
        <v>1</v>
      </c>
    </row>
    <row r="472" spans="1:5" ht="12.5">
      <c r="A472" s="50">
        <v>44863</v>
      </c>
      <c r="B472" s="8" t="s">
        <v>734</v>
      </c>
      <c r="C472" s="8">
        <v>1</v>
      </c>
      <c r="D472" s="8">
        <v>1</v>
      </c>
      <c r="E472" s="8" t="b">
        <v>1</v>
      </c>
    </row>
    <row r="473" spans="1:5" ht="12.5">
      <c r="A473" s="50">
        <v>44863</v>
      </c>
      <c r="B473" s="8" t="s">
        <v>29</v>
      </c>
      <c r="C473" s="8">
        <v>1</v>
      </c>
      <c r="D473" s="8">
        <v>0</v>
      </c>
      <c r="E473" s="8" t="b">
        <v>0</v>
      </c>
    </row>
    <row r="474" spans="1:5" ht="12.5">
      <c r="A474" s="50">
        <v>44863</v>
      </c>
      <c r="B474" s="8" t="s">
        <v>34</v>
      </c>
      <c r="C474" s="8">
        <v>1</v>
      </c>
      <c r="D474" s="8">
        <v>0</v>
      </c>
      <c r="E474" s="8" t="b">
        <v>0</v>
      </c>
    </row>
    <row r="475" spans="1:5" ht="12.5">
      <c r="A475" s="50">
        <v>44863</v>
      </c>
      <c r="B475" s="8" t="s">
        <v>112</v>
      </c>
      <c r="C475" s="8">
        <v>0</v>
      </c>
      <c r="D475" s="8">
        <v>1</v>
      </c>
      <c r="E475" s="8" t="b">
        <v>0</v>
      </c>
    </row>
    <row r="476" spans="1:5" ht="12.5">
      <c r="A476" s="50">
        <v>44864</v>
      </c>
      <c r="B476" s="8" t="s">
        <v>14</v>
      </c>
      <c r="C476" s="8">
        <v>1</v>
      </c>
      <c r="D476" s="8">
        <v>1</v>
      </c>
      <c r="E476" s="8" t="b">
        <v>1</v>
      </c>
    </row>
    <row r="477" spans="1:5" ht="12.5">
      <c r="A477" s="50">
        <v>44864</v>
      </c>
      <c r="B477" s="8" t="s">
        <v>757</v>
      </c>
      <c r="C477" s="8">
        <v>1</v>
      </c>
      <c r="D477" s="8">
        <v>0</v>
      </c>
      <c r="E477" s="8" t="b">
        <v>0</v>
      </c>
    </row>
    <row r="478" spans="1:5" ht="12.5">
      <c r="A478" s="50">
        <v>44864</v>
      </c>
      <c r="B478" s="8" t="s">
        <v>78</v>
      </c>
      <c r="C478" s="8">
        <v>0</v>
      </c>
      <c r="D478" s="8">
        <v>1</v>
      </c>
      <c r="E478" s="8" t="b">
        <v>0</v>
      </c>
    </row>
    <row r="479" spans="1:5" ht="12.5">
      <c r="A479" s="50">
        <v>44864</v>
      </c>
      <c r="B479" s="8" t="s">
        <v>47</v>
      </c>
      <c r="C479" s="8">
        <v>1</v>
      </c>
      <c r="D479" s="8">
        <v>0</v>
      </c>
      <c r="E479" s="8" t="b">
        <v>0</v>
      </c>
    </row>
    <row r="480" spans="1:5" ht="12.5">
      <c r="A480" s="50">
        <v>44864</v>
      </c>
      <c r="B480" s="8" t="s">
        <v>734</v>
      </c>
      <c r="C480" s="8">
        <v>1</v>
      </c>
      <c r="D480" s="8">
        <v>0</v>
      </c>
      <c r="E480" s="8" t="b">
        <v>0</v>
      </c>
    </row>
    <row r="481" spans="1:5" ht="12.5">
      <c r="A481" s="50">
        <v>44864</v>
      </c>
      <c r="B481" s="8" t="s">
        <v>29</v>
      </c>
      <c r="C481" s="8">
        <v>1</v>
      </c>
      <c r="D481" s="8">
        <v>2</v>
      </c>
      <c r="E481" s="8" t="b">
        <v>1</v>
      </c>
    </row>
    <row r="482" spans="1:5" ht="12.5">
      <c r="A482" s="50">
        <v>44864</v>
      </c>
      <c r="B482" s="8" t="s">
        <v>751</v>
      </c>
      <c r="C482" s="8">
        <v>1</v>
      </c>
      <c r="D482" s="8">
        <v>1</v>
      </c>
      <c r="E482" s="8" t="b">
        <v>1</v>
      </c>
    </row>
    <row r="483" spans="1:5" ht="12.5">
      <c r="A483" s="50">
        <v>44864</v>
      </c>
      <c r="B483" s="8" t="s">
        <v>921</v>
      </c>
      <c r="C483" s="8">
        <v>1</v>
      </c>
      <c r="D483" s="8">
        <v>0</v>
      </c>
      <c r="E483" s="8" t="b">
        <v>0</v>
      </c>
    </row>
    <row r="484" spans="1:5" ht="12.5">
      <c r="A484" s="50">
        <v>44864</v>
      </c>
      <c r="B484" s="8" t="s">
        <v>743</v>
      </c>
      <c r="C484" s="8">
        <v>0</v>
      </c>
      <c r="D484" s="8">
        <v>1</v>
      </c>
      <c r="E484" s="8" t="b">
        <v>0</v>
      </c>
    </row>
    <row r="485" spans="1:5" ht="12.5">
      <c r="A485" s="50">
        <v>44865</v>
      </c>
      <c r="B485" s="8" t="s">
        <v>14</v>
      </c>
      <c r="C485" s="8">
        <v>1</v>
      </c>
      <c r="D485" s="8">
        <v>2</v>
      </c>
      <c r="E485" s="8" t="b">
        <v>1</v>
      </c>
    </row>
    <row r="486" spans="1:5" ht="12.5">
      <c r="A486" s="50">
        <v>44865</v>
      </c>
      <c r="B486" s="8" t="s">
        <v>757</v>
      </c>
      <c r="C486" s="8">
        <v>1</v>
      </c>
      <c r="D486" s="8">
        <v>1</v>
      </c>
      <c r="E486" s="8" t="b">
        <v>1</v>
      </c>
    </row>
    <row r="487" spans="1:5" ht="12.5">
      <c r="A487" s="50">
        <v>44865</v>
      </c>
      <c r="B487" s="8" t="s">
        <v>734</v>
      </c>
      <c r="C487" s="8">
        <v>1</v>
      </c>
      <c r="D487" s="8">
        <v>1</v>
      </c>
      <c r="E487" s="8" t="b">
        <v>1</v>
      </c>
    </row>
    <row r="488" spans="1:5" ht="12.5">
      <c r="A488" s="50">
        <v>44865</v>
      </c>
      <c r="B488" s="8" t="s">
        <v>1773</v>
      </c>
      <c r="C488" s="8">
        <v>1</v>
      </c>
      <c r="D488" s="8">
        <v>0</v>
      </c>
      <c r="E488" s="8" t="b">
        <v>0</v>
      </c>
    </row>
    <row r="489" spans="1:5" ht="12.5">
      <c r="A489" s="50">
        <v>44865</v>
      </c>
      <c r="B489" s="8" t="s">
        <v>751</v>
      </c>
      <c r="C489" s="8">
        <v>1</v>
      </c>
      <c r="D489" s="8">
        <v>1</v>
      </c>
      <c r="E489" s="8" t="b">
        <v>1</v>
      </c>
    </row>
    <row r="490" spans="1:5" ht="12.5">
      <c r="A490" s="50">
        <v>44865</v>
      </c>
      <c r="B490" s="8" t="s">
        <v>438</v>
      </c>
      <c r="C490" s="8">
        <v>1</v>
      </c>
      <c r="D490" s="8">
        <v>0</v>
      </c>
      <c r="E490" s="8" t="b">
        <v>0</v>
      </c>
    </row>
    <row r="491" spans="1:5" ht="12.5">
      <c r="A491" s="50">
        <v>44865</v>
      </c>
      <c r="B491" s="8" t="s">
        <v>759</v>
      </c>
      <c r="C491" s="8">
        <v>0</v>
      </c>
      <c r="D491" s="8">
        <v>1</v>
      </c>
      <c r="E491" s="8" t="b">
        <v>0</v>
      </c>
    </row>
    <row r="492" spans="1:5" ht="12.5">
      <c r="A492" s="50">
        <v>44866</v>
      </c>
      <c r="B492" s="8" t="s">
        <v>14</v>
      </c>
      <c r="C492" s="8">
        <v>1</v>
      </c>
      <c r="D492" s="8">
        <v>2</v>
      </c>
      <c r="E492" s="8" t="b">
        <v>1</v>
      </c>
    </row>
    <row r="493" spans="1:5" ht="12.5">
      <c r="A493" s="50">
        <v>44866</v>
      </c>
      <c r="B493" s="8" t="s">
        <v>439</v>
      </c>
      <c r="C493" s="8">
        <v>1</v>
      </c>
      <c r="D493" s="8">
        <v>0</v>
      </c>
      <c r="E493" s="8" t="b">
        <v>0</v>
      </c>
    </row>
    <row r="494" spans="1:5" ht="12.5">
      <c r="A494" s="50">
        <v>44866</v>
      </c>
      <c r="B494" s="8" t="s">
        <v>25</v>
      </c>
      <c r="C494" s="8">
        <v>0</v>
      </c>
      <c r="D494" s="8">
        <v>1</v>
      </c>
      <c r="E494" s="8" t="b">
        <v>0</v>
      </c>
    </row>
    <row r="495" spans="1:5" ht="12.5">
      <c r="A495" s="50">
        <v>44866</v>
      </c>
      <c r="B495" s="8" t="s">
        <v>456</v>
      </c>
      <c r="C495" s="8">
        <v>1</v>
      </c>
      <c r="D495" s="8">
        <v>0</v>
      </c>
      <c r="E495" s="8" t="b">
        <v>0</v>
      </c>
    </row>
    <row r="496" spans="1:5" ht="12.5">
      <c r="A496" s="50">
        <v>44866</v>
      </c>
      <c r="B496" s="8" t="s">
        <v>734</v>
      </c>
      <c r="C496" s="8">
        <v>1</v>
      </c>
      <c r="D496" s="8">
        <v>1</v>
      </c>
      <c r="E496" s="8" t="b">
        <v>1</v>
      </c>
    </row>
    <row r="497" spans="1:5" ht="12.5">
      <c r="A497" s="50">
        <v>44866</v>
      </c>
      <c r="B497" s="8" t="s">
        <v>29</v>
      </c>
      <c r="C497" s="8">
        <v>1</v>
      </c>
      <c r="D497" s="8">
        <v>0</v>
      </c>
      <c r="E497" s="8" t="b">
        <v>0</v>
      </c>
    </row>
    <row r="498" spans="1:5" ht="12.5">
      <c r="A498" s="50">
        <v>44866</v>
      </c>
      <c r="B498" s="8" t="s">
        <v>82</v>
      </c>
      <c r="C498" s="8">
        <v>1</v>
      </c>
      <c r="D498" s="8">
        <v>0</v>
      </c>
      <c r="E498" s="8" t="b">
        <v>0</v>
      </c>
    </row>
    <row r="499" spans="1:5" ht="12.5">
      <c r="A499" s="50">
        <v>44866</v>
      </c>
      <c r="B499" s="8" t="s">
        <v>767</v>
      </c>
      <c r="C499" s="8">
        <v>0</v>
      </c>
      <c r="D499" s="8">
        <v>1</v>
      </c>
      <c r="E499" s="8" t="b">
        <v>0</v>
      </c>
    </row>
    <row r="500" spans="1:5" ht="12.5">
      <c r="A500" s="50">
        <v>44866</v>
      </c>
      <c r="B500" s="8" t="s">
        <v>772</v>
      </c>
      <c r="C500" s="8">
        <v>0</v>
      </c>
      <c r="D500" s="8">
        <v>1</v>
      </c>
      <c r="E500" s="8" t="b">
        <v>0</v>
      </c>
    </row>
    <row r="501" spans="1:5" ht="12.5">
      <c r="A501" s="50">
        <v>44867</v>
      </c>
      <c r="B501" s="8" t="s">
        <v>14</v>
      </c>
      <c r="C501" s="8">
        <v>0</v>
      </c>
      <c r="D501" s="8">
        <v>1</v>
      </c>
      <c r="E501" s="8" t="b">
        <v>0</v>
      </c>
    </row>
    <row r="502" spans="1:5" ht="12.5">
      <c r="A502" s="50">
        <v>44867</v>
      </c>
      <c r="B502" s="8" t="s">
        <v>850</v>
      </c>
      <c r="C502" s="8">
        <v>1</v>
      </c>
      <c r="D502" s="8">
        <v>0</v>
      </c>
      <c r="E502" s="8" t="b">
        <v>0</v>
      </c>
    </row>
    <row r="503" spans="1:5" ht="12.5">
      <c r="A503" s="50">
        <v>44867</v>
      </c>
      <c r="B503" s="8" t="s">
        <v>757</v>
      </c>
      <c r="C503" s="8">
        <v>1</v>
      </c>
      <c r="D503" s="8">
        <v>1</v>
      </c>
      <c r="E503" s="8" t="b">
        <v>1</v>
      </c>
    </row>
    <row r="504" spans="1:5" ht="12.5">
      <c r="A504" s="50">
        <v>44867</v>
      </c>
      <c r="B504" s="8" t="s">
        <v>57</v>
      </c>
      <c r="C504" s="8">
        <v>0</v>
      </c>
      <c r="D504" s="8">
        <v>2</v>
      </c>
      <c r="E504" s="8" t="b">
        <v>0</v>
      </c>
    </row>
    <row r="505" spans="1:5" ht="12.5">
      <c r="A505" s="50">
        <v>44867</v>
      </c>
      <c r="B505" s="8" t="s">
        <v>25</v>
      </c>
      <c r="C505" s="8">
        <v>0</v>
      </c>
      <c r="D505" s="8">
        <v>1</v>
      </c>
      <c r="E505" s="8" t="b">
        <v>0</v>
      </c>
    </row>
    <row r="506" spans="1:5" ht="12.5">
      <c r="A506" s="50">
        <v>44867</v>
      </c>
      <c r="B506" s="8" t="s">
        <v>1269</v>
      </c>
      <c r="C506" s="8">
        <v>1</v>
      </c>
      <c r="D506" s="8">
        <v>0</v>
      </c>
      <c r="E506" s="8" t="b">
        <v>0</v>
      </c>
    </row>
    <row r="507" spans="1:5" ht="12.5">
      <c r="A507" s="50">
        <v>44867</v>
      </c>
      <c r="B507" s="8" t="s">
        <v>815</v>
      </c>
      <c r="C507" s="8">
        <v>1</v>
      </c>
      <c r="D507" s="8">
        <v>0</v>
      </c>
      <c r="E507" s="8" t="b">
        <v>0</v>
      </c>
    </row>
    <row r="508" spans="1:5" ht="12.5">
      <c r="A508" s="50">
        <v>44867</v>
      </c>
      <c r="B508" s="8" t="s">
        <v>148</v>
      </c>
      <c r="C508" s="8">
        <v>0</v>
      </c>
      <c r="D508" s="8">
        <v>1</v>
      </c>
      <c r="E508" s="8" t="b">
        <v>0</v>
      </c>
    </row>
    <row r="509" spans="1:5" ht="12.5">
      <c r="A509" s="50">
        <v>44867</v>
      </c>
      <c r="B509" s="8" t="s">
        <v>734</v>
      </c>
      <c r="C509" s="8">
        <v>1</v>
      </c>
      <c r="D509" s="8">
        <v>0</v>
      </c>
      <c r="E509" s="8" t="b">
        <v>0</v>
      </c>
    </row>
    <row r="510" spans="1:5" ht="12.5">
      <c r="A510" s="50">
        <v>44867</v>
      </c>
      <c r="B510" s="8" t="s">
        <v>751</v>
      </c>
      <c r="C510" s="8">
        <v>1</v>
      </c>
      <c r="D510" s="8">
        <v>0</v>
      </c>
      <c r="E510" s="8" t="b">
        <v>0</v>
      </c>
    </row>
    <row r="511" spans="1:5" ht="12.5">
      <c r="A511" s="50">
        <v>44868</v>
      </c>
      <c r="B511" s="8" t="s">
        <v>14</v>
      </c>
      <c r="C511" s="8">
        <v>2</v>
      </c>
      <c r="D511" s="8">
        <v>2</v>
      </c>
      <c r="E511" s="8" t="b">
        <v>1</v>
      </c>
    </row>
    <row r="512" spans="1:5" ht="12.5">
      <c r="A512" s="50">
        <v>44868</v>
      </c>
      <c r="B512" s="8" t="s">
        <v>47</v>
      </c>
      <c r="C512" s="8">
        <v>1</v>
      </c>
      <c r="D512" s="8">
        <v>0</v>
      </c>
      <c r="E512" s="8" t="b">
        <v>0</v>
      </c>
    </row>
    <row r="513" spans="1:5" ht="12.5">
      <c r="A513" s="50">
        <v>44868</v>
      </c>
      <c r="B513" s="8" t="s">
        <v>57</v>
      </c>
      <c r="C513" s="8">
        <v>1</v>
      </c>
      <c r="D513" s="8">
        <v>1</v>
      </c>
      <c r="E513" s="8" t="b">
        <v>1</v>
      </c>
    </row>
    <row r="514" spans="1:5" ht="12.5">
      <c r="A514" s="50">
        <v>44868</v>
      </c>
      <c r="B514" s="8" t="s">
        <v>456</v>
      </c>
      <c r="C514" s="8">
        <v>1</v>
      </c>
      <c r="D514" s="8">
        <v>0</v>
      </c>
      <c r="E514" s="8" t="b">
        <v>0</v>
      </c>
    </row>
    <row r="515" spans="1:5" ht="12.5">
      <c r="A515" s="50">
        <v>44868</v>
      </c>
      <c r="B515" s="8" t="s">
        <v>1269</v>
      </c>
      <c r="C515" s="8">
        <v>1</v>
      </c>
      <c r="D515" s="8">
        <v>0</v>
      </c>
      <c r="E515" s="8" t="b">
        <v>0</v>
      </c>
    </row>
    <row r="516" spans="1:5" ht="12.5">
      <c r="A516" s="50">
        <v>44868</v>
      </c>
      <c r="B516" s="8" t="s">
        <v>29</v>
      </c>
      <c r="C516" s="8">
        <v>1</v>
      </c>
      <c r="D516" s="8">
        <v>1</v>
      </c>
      <c r="E516" s="8" t="b">
        <v>1</v>
      </c>
    </row>
    <row r="517" spans="1:5" ht="12.5">
      <c r="A517" s="50">
        <v>44868</v>
      </c>
      <c r="B517" s="8" t="s">
        <v>800</v>
      </c>
      <c r="C517" s="8">
        <v>0</v>
      </c>
      <c r="D517" s="8">
        <v>1</v>
      </c>
      <c r="E517" s="8" t="b">
        <v>0</v>
      </c>
    </row>
    <row r="518" spans="1:5" ht="12.5">
      <c r="A518" s="50">
        <v>44868</v>
      </c>
      <c r="B518" s="8" t="s">
        <v>795</v>
      </c>
      <c r="C518" s="8">
        <v>0</v>
      </c>
      <c r="D518" s="8">
        <v>1</v>
      </c>
      <c r="E518" s="8" t="b">
        <v>0</v>
      </c>
    </row>
    <row r="519" spans="1:5" ht="12.5">
      <c r="A519" s="50">
        <v>44869</v>
      </c>
      <c r="B519" s="8" t="s">
        <v>14</v>
      </c>
      <c r="C519" s="8">
        <v>4</v>
      </c>
      <c r="D519" s="8">
        <v>0</v>
      </c>
      <c r="E519" s="8" t="b">
        <v>0</v>
      </c>
    </row>
    <row r="520" spans="1:5" ht="12.5">
      <c r="A520" s="50">
        <v>44869</v>
      </c>
      <c r="B520" s="8" t="s">
        <v>42</v>
      </c>
      <c r="C520" s="8">
        <v>1</v>
      </c>
      <c r="D520" s="8">
        <v>0</v>
      </c>
      <c r="E520" s="8" t="b">
        <v>0</v>
      </c>
    </row>
    <row r="521" spans="1:5" ht="12.5">
      <c r="A521" s="50">
        <v>44869</v>
      </c>
      <c r="B521" s="8" t="s">
        <v>78</v>
      </c>
      <c r="C521" s="8">
        <v>0</v>
      </c>
      <c r="D521" s="8">
        <v>1</v>
      </c>
      <c r="E521" s="8" t="b">
        <v>0</v>
      </c>
    </row>
    <row r="522" spans="1:5" ht="12.5">
      <c r="A522" s="50">
        <v>44869</v>
      </c>
      <c r="B522" s="8" t="s">
        <v>340</v>
      </c>
      <c r="C522" s="8">
        <v>0</v>
      </c>
      <c r="D522" s="8">
        <v>1</v>
      </c>
      <c r="E522" s="8" t="b">
        <v>0</v>
      </c>
    </row>
    <row r="523" spans="1:5" ht="12.5">
      <c r="A523" s="50">
        <v>44869</v>
      </c>
      <c r="B523" s="8" t="s">
        <v>815</v>
      </c>
      <c r="C523" s="8">
        <v>0</v>
      </c>
      <c r="D523" s="8">
        <v>1</v>
      </c>
      <c r="E523" s="8" t="b">
        <v>0</v>
      </c>
    </row>
    <row r="524" spans="1:5" ht="12.5">
      <c r="A524" s="50">
        <v>44869</v>
      </c>
      <c r="B524" s="8" t="s">
        <v>802</v>
      </c>
      <c r="C524" s="8">
        <v>0</v>
      </c>
      <c r="D524" s="8">
        <v>1</v>
      </c>
      <c r="E524" s="8" t="b">
        <v>0</v>
      </c>
    </row>
    <row r="525" spans="1:5" ht="12.5">
      <c r="A525" s="50">
        <v>44869</v>
      </c>
      <c r="B525" s="8" t="s">
        <v>808</v>
      </c>
      <c r="C525" s="8">
        <v>0</v>
      </c>
      <c r="D525" s="8">
        <v>1</v>
      </c>
      <c r="E525" s="8" t="b">
        <v>0</v>
      </c>
    </row>
    <row r="526" spans="1:5" ht="12.5">
      <c r="A526" s="50">
        <v>44869</v>
      </c>
      <c r="B526" s="8" t="s">
        <v>810</v>
      </c>
      <c r="C526" s="8">
        <v>0</v>
      </c>
      <c r="D526" s="8">
        <v>1</v>
      </c>
      <c r="E526" s="8" t="b">
        <v>0</v>
      </c>
    </row>
    <row r="527" spans="1:5" ht="12.5">
      <c r="A527" s="50">
        <v>44870</v>
      </c>
      <c r="B527" s="8" t="s">
        <v>14</v>
      </c>
      <c r="C527" s="8">
        <v>2</v>
      </c>
      <c r="D527" s="8">
        <v>2</v>
      </c>
      <c r="E527" s="8" t="b">
        <v>1</v>
      </c>
    </row>
    <row r="528" spans="1:5" ht="12.5">
      <c r="A528" s="50">
        <v>44870</v>
      </c>
      <c r="B528" s="8" t="s">
        <v>78</v>
      </c>
      <c r="C528" s="8">
        <v>0</v>
      </c>
      <c r="D528" s="8">
        <v>1</v>
      </c>
      <c r="E528" s="8" t="b">
        <v>0</v>
      </c>
    </row>
    <row r="529" spans="1:5" ht="12.5">
      <c r="A529" s="50">
        <v>44870</v>
      </c>
      <c r="B529" s="8" t="s">
        <v>1725</v>
      </c>
      <c r="C529" s="8">
        <v>1</v>
      </c>
      <c r="D529" s="8">
        <v>0</v>
      </c>
      <c r="E529" s="8" t="b">
        <v>0</v>
      </c>
    </row>
    <row r="530" spans="1:5" ht="12.5">
      <c r="A530" s="50">
        <v>44870</v>
      </c>
      <c r="B530" s="8" t="s">
        <v>47</v>
      </c>
      <c r="C530" s="8">
        <v>1</v>
      </c>
      <c r="D530" s="8">
        <v>0</v>
      </c>
      <c r="E530" s="8" t="b">
        <v>0</v>
      </c>
    </row>
    <row r="531" spans="1:5" ht="12.5">
      <c r="A531" s="50">
        <v>44870</v>
      </c>
      <c r="B531" s="8" t="s">
        <v>57</v>
      </c>
      <c r="C531" s="8">
        <v>0</v>
      </c>
      <c r="D531" s="8">
        <v>1</v>
      </c>
      <c r="E531" s="8" t="b">
        <v>0</v>
      </c>
    </row>
    <row r="532" spans="1:5" ht="12.5">
      <c r="A532" s="50">
        <v>44870</v>
      </c>
      <c r="B532" s="8" t="s">
        <v>456</v>
      </c>
      <c r="C532" s="8">
        <v>1</v>
      </c>
      <c r="D532" s="8">
        <v>1</v>
      </c>
      <c r="E532" s="8" t="b">
        <v>1</v>
      </c>
    </row>
    <row r="533" spans="1:5" ht="12.5">
      <c r="A533" s="50">
        <v>44870</v>
      </c>
      <c r="B533" s="8" t="s">
        <v>29</v>
      </c>
      <c r="C533" s="8">
        <v>1</v>
      </c>
      <c r="D533" s="8">
        <v>1</v>
      </c>
      <c r="E533" s="8" t="b">
        <v>1</v>
      </c>
    </row>
    <row r="534" spans="1:5" ht="12.5">
      <c r="A534" s="50">
        <v>44871</v>
      </c>
      <c r="B534" s="8" t="s">
        <v>14</v>
      </c>
      <c r="C534" s="8">
        <v>4</v>
      </c>
      <c r="D534" s="8">
        <v>2</v>
      </c>
      <c r="E534" s="8" t="b">
        <v>1</v>
      </c>
    </row>
    <row r="535" spans="1:5" ht="12.5">
      <c r="A535" s="50">
        <v>44871</v>
      </c>
      <c r="B535" s="8" t="s">
        <v>42</v>
      </c>
      <c r="C535" s="8">
        <v>0</v>
      </c>
      <c r="D535" s="8">
        <v>1</v>
      </c>
      <c r="E535" s="8" t="b">
        <v>0</v>
      </c>
    </row>
    <row r="536" spans="1:5" ht="12.5">
      <c r="A536" s="50">
        <v>44871</v>
      </c>
      <c r="B536" s="8" t="s">
        <v>78</v>
      </c>
      <c r="C536" s="8">
        <v>1</v>
      </c>
      <c r="D536" s="8">
        <v>0</v>
      </c>
      <c r="E536" s="8" t="b">
        <v>0</v>
      </c>
    </row>
    <row r="537" spans="1:5" ht="12.5">
      <c r="A537" s="50">
        <v>44871</v>
      </c>
      <c r="B537" s="8" t="s">
        <v>734</v>
      </c>
      <c r="C537" s="8">
        <v>0</v>
      </c>
      <c r="D537" s="8">
        <v>1</v>
      </c>
      <c r="E537" s="8" t="b">
        <v>0</v>
      </c>
    </row>
    <row r="538" spans="1:5" ht="12.5">
      <c r="A538" s="50">
        <v>44871</v>
      </c>
      <c r="B538" s="8" t="s">
        <v>29</v>
      </c>
      <c r="C538" s="8">
        <v>1</v>
      </c>
      <c r="D538" s="8">
        <v>0</v>
      </c>
      <c r="E538" s="8" t="b">
        <v>0</v>
      </c>
    </row>
    <row r="539" spans="1:5" ht="12.5">
      <c r="A539" s="50">
        <v>44871</v>
      </c>
      <c r="B539" s="8" t="s">
        <v>833</v>
      </c>
      <c r="C539" s="8">
        <v>0</v>
      </c>
      <c r="D539" s="8">
        <v>1</v>
      </c>
      <c r="E539" s="8" t="b">
        <v>0</v>
      </c>
    </row>
    <row r="540" spans="1:5" ht="12.5">
      <c r="A540" s="50">
        <v>44871</v>
      </c>
      <c r="B540" s="8" t="s">
        <v>841</v>
      </c>
      <c r="C540" s="8">
        <v>0</v>
      </c>
      <c r="D540" s="8">
        <v>1</v>
      </c>
      <c r="E540" s="8" t="b">
        <v>0</v>
      </c>
    </row>
    <row r="541" spans="1:5" ht="12.5">
      <c r="A541" s="50">
        <v>44872</v>
      </c>
      <c r="B541" s="8" t="s">
        <v>14</v>
      </c>
      <c r="C541" s="8">
        <v>2</v>
      </c>
      <c r="D541" s="8">
        <v>3</v>
      </c>
      <c r="E541" s="8" t="b">
        <v>1</v>
      </c>
    </row>
    <row r="542" spans="1:5" ht="12.5">
      <c r="A542" s="50">
        <v>44872</v>
      </c>
      <c r="B542" s="8" t="s">
        <v>850</v>
      </c>
      <c r="C542" s="8">
        <v>0</v>
      </c>
      <c r="D542" s="8">
        <v>1</v>
      </c>
      <c r="E542" s="8" t="b">
        <v>0</v>
      </c>
    </row>
    <row r="543" spans="1:5" ht="12.5">
      <c r="A543" s="50">
        <v>44872</v>
      </c>
      <c r="B543" s="8" t="s">
        <v>42</v>
      </c>
      <c r="C543" s="8">
        <v>1</v>
      </c>
      <c r="D543" s="8">
        <v>1</v>
      </c>
      <c r="E543" s="8" t="b">
        <v>1</v>
      </c>
    </row>
    <row r="544" spans="1:5" ht="12.5">
      <c r="A544" s="50">
        <v>44872</v>
      </c>
      <c r="B544" s="8" t="s">
        <v>1750</v>
      </c>
      <c r="C544" s="8">
        <v>1</v>
      </c>
      <c r="D544" s="8">
        <v>0</v>
      </c>
      <c r="E544" s="8" t="b">
        <v>0</v>
      </c>
    </row>
    <row r="545" spans="1:5" ht="12.5">
      <c r="A545" s="50">
        <v>44872</v>
      </c>
      <c r="B545" s="8" t="s">
        <v>47</v>
      </c>
      <c r="C545" s="8">
        <v>1</v>
      </c>
      <c r="D545" s="8">
        <v>0</v>
      </c>
      <c r="E545" s="8" t="b">
        <v>0</v>
      </c>
    </row>
    <row r="546" spans="1:5" ht="12.5">
      <c r="A546" s="50">
        <v>44872</v>
      </c>
      <c r="B546" s="8" t="s">
        <v>1269</v>
      </c>
      <c r="C546" s="8">
        <v>1</v>
      </c>
      <c r="D546" s="8">
        <v>0</v>
      </c>
      <c r="E546" s="8" t="b">
        <v>0</v>
      </c>
    </row>
    <row r="547" spans="1:5" ht="12.5">
      <c r="A547" s="50">
        <v>44872</v>
      </c>
      <c r="B547" s="8" t="s">
        <v>855</v>
      </c>
      <c r="C547" s="8">
        <v>0</v>
      </c>
      <c r="D547" s="8">
        <v>1</v>
      </c>
      <c r="E547" s="8" t="b">
        <v>0</v>
      </c>
    </row>
    <row r="548" spans="1:5" ht="12.5">
      <c r="A548" s="50">
        <v>44873</v>
      </c>
      <c r="B548" s="8" t="s">
        <v>14</v>
      </c>
      <c r="C548" s="8">
        <v>1</v>
      </c>
      <c r="D548" s="8">
        <v>0</v>
      </c>
      <c r="E548" s="8" t="b">
        <v>0</v>
      </c>
    </row>
    <row r="549" spans="1:5" ht="12.5">
      <c r="A549" s="50">
        <v>44873</v>
      </c>
      <c r="B549" s="8" t="s">
        <v>38</v>
      </c>
      <c r="C549" s="8">
        <v>0</v>
      </c>
      <c r="D549" s="8">
        <v>1</v>
      </c>
      <c r="E549" s="8" t="b">
        <v>0</v>
      </c>
    </row>
    <row r="550" spans="1:5" ht="12.5">
      <c r="A550" s="50">
        <v>44873</v>
      </c>
      <c r="B550" s="8" t="s">
        <v>42</v>
      </c>
      <c r="C550" s="8">
        <v>1</v>
      </c>
      <c r="D550" s="8">
        <v>0</v>
      </c>
      <c r="E550" s="8" t="b">
        <v>0</v>
      </c>
    </row>
    <row r="551" spans="1:5" ht="12.5">
      <c r="A551" s="50">
        <v>44873</v>
      </c>
      <c r="B551" s="8" t="s">
        <v>78</v>
      </c>
      <c r="C551" s="8">
        <v>0</v>
      </c>
      <c r="D551" s="8">
        <v>1</v>
      </c>
      <c r="E551" s="8" t="b">
        <v>0</v>
      </c>
    </row>
    <row r="552" spans="1:5" ht="12.5">
      <c r="A552" s="50">
        <v>44873</v>
      </c>
      <c r="B552" s="8" t="s">
        <v>47</v>
      </c>
      <c r="C552" s="8">
        <v>3</v>
      </c>
      <c r="D552" s="8">
        <v>2</v>
      </c>
      <c r="E552" s="8" t="b">
        <v>1</v>
      </c>
    </row>
    <row r="553" spans="1:5" ht="12.5">
      <c r="A553" s="50">
        <v>44873</v>
      </c>
      <c r="B553" s="8" t="s">
        <v>29</v>
      </c>
      <c r="C553" s="8">
        <v>0</v>
      </c>
      <c r="D553" s="8">
        <v>1</v>
      </c>
      <c r="E553" s="8" t="b">
        <v>0</v>
      </c>
    </row>
    <row r="554" spans="1:5" ht="12.5">
      <c r="A554" s="50">
        <v>44873</v>
      </c>
      <c r="B554" s="8" t="s">
        <v>438</v>
      </c>
      <c r="C554" s="8">
        <v>1</v>
      </c>
      <c r="D554" s="8">
        <v>0</v>
      </c>
      <c r="E554" s="8" t="b">
        <v>0</v>
      </c>
    </row>
    <row r="555" spans="1:5" ht="12.5">
      <c r="A555" s="50">
        <v>44873</v>
      </c>
      <c r="B555" s="8" t="s">
        <v>859</v>
      </c>
      <c r="C555" s="8">
        <v>0</v>
      </c>
      <c r="D555" s="8">
        <v>1</v>
      </c>
      <c r="E555" s="8" t="b">
        <v>0</v>
      </c>
    </row>
  </sheetData>
  <autoFilter ref="A1:E555" xr:uid="{00000000-0009-0000-0000-000005000000}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NYT</vt:lpstr>
      <vt:lpstr>WaPo</vt:lpstr>
      <vt:lpstr>NYT_A1</vt:lpstr>
      <vt:lpstr>WaPo_A1</vt:lpstr>
      <vt:lpstr>Fig_Topics</vt:lpstr>
      <vt:lpstr>topic_overlap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Wang (AQUENT LLC)</dc:creator>
  <cp:lastModifiedBy>Jenny Wang (AQUENT LLC)</cp:lastModifiedBy>
  <dcterms:created xsi:type="dcterms:W3CDTF">2023-10-23T17:02:58Z</dcterms:created>
  <dcterms:modified xsi:type="dcterms:W3CDTF">2023-10-23T17:04:16Z</dcterms:modified>
</cp:coreProperties>
</file>