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Mads\OneDrive\Dokumenter\GitHub\Robotteknologi-3.-semester\P3\Results\Data\Gips\"/>
    </mc:Choice>
  </mc:AlternateContent>
  <xr:revisionPtr revIDLastSave="0" documentId="13_ncr:1_{BDF8FA3D-13C0-40F1-A3D6-FCA1E9E0AF0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otal" sheetId="8" r:id="rId1"/>
    <sheet name="Gypsum6g" sheetId="1" r:id="rId2"/>
    <sheet name="Gypsum12g" sheetId="2" r:id="rId3"/>
    <sheet name="Gypsum18g" sheetId="3" r:id="rId4"/>
    <sheet name="Gypsum30g" sheetId="4" r:id="rId5"/>
    <sheet name="Gypsum45g" sheetId="5" r:id="rId6"/>
    <sheet name="Gypsum55g" sheetId="6" r:id="rId7"/>
    <sheet name="Gypsum65g" sheetId="7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8" i="4" l="1"/>
  <c r="C18" i="4"/>
  <c r="D18" i="4"/>
  <c r="E18" i="4"/>
  <c r="F18" i="4"/>
  <c r="G18" i="4"/>
  <c r="H18" i="4"/>
  <c r="I18" i="4"/>
  <c r="J18" i="4"/>
  <c r="B18" i="4"/>
  <c r="K17" i="4"/>
  <c r="C17" i="4"/>
  <c r="D17" i="4"/>
  <c r="E17" i="4"/>
  <c r="F17" i="4"/>
  <c r="G17" i="4"/>
  <c r="H17" i="4"/>
  <c r="I17" i="4"/>
  <c r="J17" i="4"/>
  <c r="B17" i="4"/>
  <c r="K17" i="3"/>
  <c r="K18" i="3"/>
  <c r="C18" i="3"/>
  <c r="D18" i="3"/>
  <c r="E18" i="3"/>
  <c r="F18" i="3"/>
  <c r="G18" i="3"/>
  <c r="H18" i="3"/>
  <c r="I18" i="3"/>
  <c r="J18" i="3"/>
  <c r="B18" i="3"/>
  <c r="C17" i="3"/>
  <c r="D17" i="3"/>
  <c r="E17" i="3"/>
  <c r="F17" i="3"/>
  <c r="G17" i="3"/>
  <c r="H17" i="3"/>
  <c r="I17" i="3"/>
  <c r="J17" i="3"/>
  <c r="B17" i="3"/>
  <c r="C19" i="2"/>
  <c r="D19" i="2"/>
  <c r="E19" i="2"/>
  <c r="F19" i="2"/>
  <c r="G19" i="2"/>
  <c r="H19" i="2"/>
  <c r="I19" i="2"/>
  <c r="J19" i="2"/>
  <c r="B19" i="2"/>
  <c r="C18" i="2"/>
  <c r="D18" i="2"/>
  <c r="E18" i="2"/>
  <c r="F18" i="2"/>
  <c r="G18" i="2"/>
  <c r="H18" i="2"/>
  <c r="I18" i="2"/>
  <c r="J18" i="2"/>
  <c r="B18" i="2"/>
  <c r="C19" i="1"/>
  <c r="D19" i="1"/>
  <c r="E19" i="1"/>
  <c r="F19" i="1"/>
  <c r="G19" i="1"/>
  <c r="H19" i="1"/>
  <c r="I19" i="1"/>
  <c r="J19" i="1"/>
  <c r="B19" i="1"/>
  <c r="C18" i="1"/>
  <c r="D18" i="1"/>
  <c r="E18" i="1"/>
  <c r="F18" i="1"/>
  <c r="G18" i="1"/>
  <c r="H18" i="1"/>
  <c r="I18" i="1"/>
  <c r="J18" i="1"/>
  <c r="B18" i="1"/>
  <c r="K5" i="8"/>
  <c r="K4" i="8"/>
  <c r="K3" i="8"/>
  <c r="K2" i="8"/>
  <c r="J19" i="7"/>
  <c r="I19" i="7"/>
  <c r="H19" i="7"/>
  <c r="G19" i="7"/>
  <c r="F19" i="7"/>
  <c r="E19" i="7"/>
  <c r="D19" i="7"/>
  <c r="C19" i="7"/>
  <c r="B19" i="7"/>
  <c r="A19" i="7"/>
  <c r="J16" i="6"/>
  <c r="I16" i="6"/>
  <c r="H16" i="6"/>
  <c r="G16" i="6"/>
  <c r="F16" i="6"/>
  <c r="E16" i="6"/>
  <c r="D16" i="6"/>
  <c r="C16" i="6"/>
  <c r="B16" i="6"/>
  <c r="A16" i="6"/>
  <c r="J15" i="5"/>
  <c r="I15" i="5"/>
  <c r="H15" i="5"/>
  <c r="G15" i="5"/>
  <c r="F15" i="5"/>
  <c r="E15" i="5"/>
  <c r="D15" i="5"/>
  <c r="C15" i="5"/>
  <c r="B15" i="5"/>
  <c r="A15" i="5"/>
  <c r="J15" i="4"/>
  <c r="I15" i="4"/>
  <c r="H15" i="4"/>
  <c r="G15" i="4"/>
  <c r="F15" i="4"/>
  <c r="E15" i="4"/>
  <c r="D15" i="4"/>
  <c r="C15" i="4"/>
  <c r="B15" i="4"/>
  <c r="A15" i="4"/>
  <c r="J15" i="3"/>
  <c r="I15" i="3"/>
  <c r="H15" i="3"/>
  <c r="G15" i="3"/>
  <c r="F15" i="3"/>
  <c r="E15" i="3"/>
  <c r="D15" i="3"/>
  <c r="C15" i="3"/>
  <c r="B15" i="3"/>
  <c r="A15" i="3"/>
  <c r="J16" i="2"/>
  <c r="I16" i="2"/>
  <c r="H16" i="2"/>
  <c r="G16" i="2"/>
  <c r="F16" i="2"/>
  <c r="E16" i="2"/>
  <c r="D16" i="2"/>
  <c r="C16" i="2"/>
  <c r="B16" i="2"/>
  <c r="A16" i="2"/>
  <c r="J16" i="1"/>
  <c r="I16" i="1"/>
  <c r="H16" i="1"/>
  <c r="G16" i="1"/>
  <c r="F16" i="1"/>
  <c r="E16" i="1"/>
  <c r="D16" i="1"/>
  <c r="C16" i="1"/>
  <c r="B16" i="1"/>
  <c r="A16" i="1"/>
</calcChain>
</file>

<file path=xl/sharedStrings.xml><?xml version="1.0" encoding="utf-8"?>
<sst xmlns="http://schemas.openxmlformats.org/spreadsheetml/2006/main" count="195" uniqueCount="124">
  <si>
    <t>Filename</t>
  </si>
  <si>
    <t>PSNR Ground checker diff Reference checker</t>
  </si>
  <si>
    <t>PSNR Ground checker diff Enhanced checker</t>
  </si>
  <si>
    <t>MBE Ground diff Reference</t>
  </si>
  <si>
    <t>MBE Ground diff Enhanced</t>
  </si>
  <si>
    <t>MBE Ground diff Dehazed</t>
  </si>
  <si>
    <t>AG Ground</t>
  </si>
  <si>
    <t>AG Reference</t>
  </si>
  <si>
    <t>AG Enhanced</t>
  </si>
  <si>
    <t>AG Dehazed</t>
  </si>
  <si>
    <t>Beside_Camera_light10_exp116827.0_20242011_144411.png</t>
  </si>
  <si>
    <t>Beside_Camera_light10_exp99368.0_20242011_144326.png</t>
  </si>
  <si>
    <t>Beside_Camera_light5_exp160665.0_20242011_144450.png</t>
  </si>
  <si>
    <t>Green_Beside_Camera_light10_exp162870.0_20242011_143543.png</t>
  </si>
  <si>
    <t>Green_Beside_Camera_light5_exp250883.0_20242011_143622.png</t>
  </si>
  <si>
    <t>Green_InFront_Camera_light10_exp109935.0_20242011_143931.png</t>
  </si>
  <si>
    <t>Green_InFront_Camera_light5_exp160029.0_20242011_144007.png</t>
  </si>
  <si>
    <t>Green_Right_Side_light10_exp167537.0_20242011_143833.png</t>
  </si>
  <si>
    <t>Green_Right_Side_light5_exp314325.0_20242011_143731.png</t>
  </si>
  <si>
    <t>InFront_Camera_light10_exp53424.0_20242011_144633.png</t>
  </si>
  <si>
    <t>InFront_Camera_light5_exp91919.0_20242011_144704.png</t>
  </si>
  <si>
    <t>Right_Side_light10_exp75770.0_20242011_144559.png</t>
  </si>
  <si>
    <t>Right_Side_light5_exp126044.0_20242011_144529.png</t>
  </si>
  <si>
    <t>Underwater_Beside_Camera_lightx_exp318397.0_20242011_144119.png</t>
  </si>
  <si>
    <t>Beside_Camera_light10_exp75731.0_20242011_144931.png</t>
  </si>
  <si>
    <t>Beside_Camera_light5_exp112596.0_20242011_145005.png</t>
  </si>
  <si>
    <t>Green_Beside_Camera_light10_exp241011.0_20242011_145643.png</t>
  </si>
  <si>
    <t>Green_Beside_Camera_light5_exp229371.0_20242011_145511.png</t>
  </si>
  <si>
    <t>Green_InFront_Camera_light10_exp79723.0_20242011_145354.png</t>
  </si>
  <si>
    <t>Green_InFront_Camera_light5_exp120641.0_20242011_145421.png</t>
  </si>
  <si>
    <t>Green_Right_Side_light10_exp179872.0_20242011_145732.png</t>
  </si>
  <si>
    <t>Green_Right_Side_light5_exp200093.0_20242011_145809.png</t>
  </si>
  <si>
    <t>InFront_Camera_light10_exp39957.0_20242011_145308.png</t>
  </si>
  <si>
    <t>InFront_Camera_light5_exp68580.0_20242011_145218.png</t>
  </si>
  <si>
    <t>Right_Side_light10_exp48796.0_20242011_145054.png</t>
  </si>
  <si>
    <t>Right_Side_light5_exp95117.0_20242011_145125.png</t>
  </si>
  <si>
    <t>Underwater_Beside_Camera_lightxUnderCam_exp231735.0_20242011_145948.png</t>
  </si>
  <si>
    <t>Underwater_Beside_Camera_lightx_exp248261.0_20242011_145857.png</t>
  </si>
  <si>
    <t>Beside_Camera_light10_exp100281.0_20242011_151124.png</t>
  </si>
  <si>
    <t>Beside_Camera_light5_exp152620.0_20242011_151037.png</t>
  </si>
  <si>
    <t>Green_Beside_Camera_light10_exp189605.0_20242011_150407.png</t>
  </si>
  <si>
    <t>Green_Beside_Camera_light5_exp190102.0_20242011_150447.png</t>
  </si>
  <si>
    <t>Green_InFront_Camera_light10_exp93051.0_20242011_150612.png</t>
  </si>
  <si>
    <t>Green_InFront_Camera_light5_exp100182.0_20242011_150527.png</t>
  </si>
  <si>
    <t>Green_Right_Side_light10_exp127096.0_20242011_150322.png</t>
  </si>
  <si>
    <t>Green_Right_Side_light5_exp128189.0_20242011_150250.png</t>
  </si>
  <si>
    <t>InFront_Camera_light10_exp63932.0_20242011_150912.png</t>
  </si>
  <si>
    <t>InFront_Camera_light5_exp81670.0_20242011_150947.png</t>
  </si>
  <si>
    <t>Right_Side_light10_exp54596.0_20242011_151201.png</t>
  </si>
  <si>
    <t>Right_Side_light5_exp107631.0_20242011_151240.png</t>
  </si>
  <si>
    <t>Underwater_Beside_Camera_lightx_exp278830.0_20242011_151328.png</t>
  </si>
  <si>
    <t>Beside_Camera_light10_exp64568.0_20242011_152032.png</t>
  </si>
  <si>
    <t>Beside_Camera_light5_exp98057.0_20242011_151949.png</t>
  </si>
  <si>
    <t>Green_Beside_Camera_light10_exp161658.0_20242011_152545.png</t>
  </si>
  <si>
    <t>Green_Beside_Camera_light5_exp217592.0_20242011_152621.png</t>
  </si>
  <si>
    <t>Green_InFront_Camera_light10_exp67646.0_20242011_152410.png</t>
  </si>
  <si>
    <t>Green_InFront_Camera_light5_exp122150.0_20242011_152303.png</t>
  </si>
  <si>
    <t>Green_Right_Side_light10_exp122448.0_20242011_152721.png</t>
  </si>
  <si>
    <t>Green_Right_Side_light5_exp177548.0_20242011_152655.png</t>
  </si>
  <si>
    <t>InFront_Camera_light10_exp27364.0_20242011_152119.png</t>
  </si>
  <si>
    <t>InFront_Camera_light5_exp49889.0_20242011_152153.png</t>
  </si>
  <si>
    <t>Right_Side_light10_exp50604.0_20242011_151821.png</t>
  </si>
  <si>
    <t>Right_Side_light5_exp69553.0_20242011_151854.png</t>
  </si>
  <si>
    <t>Underwater_Beside_Camera_lightx_exp500005.0_20242011_152821.png</t>
  </si>
  <si>
    <t>Beside_Camera_light10_exp51875.0_20242011_153755.png</t>
  </si>
  <si>
    <t>Beside_Camera_light5_exp79008.0_20242011_153722.png</t>
  </si>
  <si>
    <t>Green_Beside_Camera_light10_exp95713.0_20242011_153324.png</t>
  </si>
  <si>
    <t>Green_Beside_Camera_light5_exp131804.0_20242011_153301.png</t>
  </si>
  <si>
    <t>Green_InFront_Camera_light10_exp65918.0_20242011_153356.png</t>
  </si>
  <si>
    <t>Green_InFront_Camera_light5_exp103439.0_20242011_153428.png</t>
  </si>
  <si>
    <t>Green_Right_Side_light10_exp74976.0_20242011_153139.png</t>
  </si>
  <si>
    <t>Green_Right_Side_light5_exp114245.0_20242011_153211.png</t>
  </si>
  <si>
    <t>InFront_Camera_light10_exp25100.0_20242011_153617.png</t>
  </si>
  <si>
    <t>InFront_Camera_light5_exp43989.0_20242011_153647.png</t>
  </si>
  <si>
    <t>Right_Side_light10_exp36283.0_20242011_153853.png</t>
  </si>
  <si>
    <t>Right_Side_light5_exp66355.0_20242011_153923.png</t>
  </si>
  <si>
    <t>Underwater_Beside_Camera_lightx_exp220750.0_20242011_153524.png</t>
  </si>
  <si>
    <t>Beside_Camera_light10_exp47227.0_20242011_154336.png</t>
  </si>
  <si>
    <t>Beside_Camera_light10_exp47227.0_20242011_154346.png</t>
  </si>
  <si>
    <t>Beside_Camera_light5_exp72394.0_20242011_154420.png</t>
  </si>
  <si>
    <t>Green_Beside_Camera_light10_exp97203.0_20242011_154748.png</t>
  </si>
  <si>
    <t>Green_Beside_Camera_light5_exp136591.0_20242011_154723.png</t>
  </si>
  <si>
    <t>Green_InFront_Camera_light10_exp60516.0_20242011_154617.png</t>
  </si>
  <si>
    <t>Green_InFront_Camera_light5_exp93349.0_20242011_154645.png</t>
  </si>
  <si>
    <t>Green_Right_Side_light10_exp84470.0_20242011_154823.png</t>
  </si>
  <si>
    <t>Green_Right_Side_light5_exp119211.0_20242011_154852.png</t>
  </si>
  <si>
    <t>InFront_Camera_light10_exp22220.0_20242011_154529.png</t>
  </si>
  <si>
    <t>InFront_Camera_light5_exp43116.0_20242011_154459.png</t>
  </si>
  <si>
    <t>Right_Side_light10_exp27444.0_20242011_154300.png</t>
  </si>
  <si>
    <t>Right_Side_light5_exp38130.0_20242011_154213.png</t>
  </si>
  <si>
    <t>Underwater_Beside_Camera_lightx_exp231159.0_20242011_154941.png</t>
  </si>
  <si>
    <t>Beside_Camera_light10_exp44943.0_20242011_161208.png</t>
  </si>
  <si>
    <t>Beside_Camera_light5_exp56523.0_20242011_161230.png</t>
  </si>
  <si>
    <t>Green_Beside_Camera_light10_exp114106.0_20242011_160940.png</t>
  </si>
  <si>
    <t>Green_Beside_Camera_light5_exp108544.0_20242011_160911.png</t>
  </si>
  <si>
    <t>Green_InFront_Camera_light10_exp59503.0_20242011_161006.png</t>
  </si>
  <si>
    <t>Green_InFront_Camera_light5_exp72870.0_20242011_161041.png</t>
  </si>
  <si>
    <t>Green_Right_Side_light10_exp76962.0_20242011_160800.png</t>
  </si>
  <si>
    <t>Green_Right_Side_light5_exp90131.0_20242011_160827.png</t>
  </si>
  <si>
    <t>InFront_Camera_light10_exp20929.0_20242011_161137.png</t>
  </si>
  <si>
    <t>InFront_Camera_light5_exp40911.0_20242011_161114.png</t>
  </si>
  <si>
    <t>Right_Side_light10_exp30503.0_20242011_161328.png</t>
  </si>
  <si>
    <t>Right_Side_light5_exp54954.0_20242011_161259.png</t>
  </si>
  <si>
    <t>Underwater_Beside_Camera_lightxCLOSE_exp500005.0_20242011_155535.png</t>
  </si>
  <si>
    <t>Underwater_Beside_Camera_lightxCLOSE_exp500005.0_20242011_155547.png</t>
  </si>
  <si>
    <t>Underwater_Beside_Camera_lightxCLOSE_exp500005.0_20242011_155609.png</t>
  </si>
  <si>
    <t>Underwater_Beside_Camera_lightxCLOSE_exp500005.0_20242011_155629.png</t>
  </si>
  <si>
    <t>Underwater_Right_of_Camera_Dark_room_light10_exp104770.0_20242011_160724.png</t>
  </si>
  <si>
    <t>Gypsum (g)</t>
  </si>
  <si>
    <t>PSNR Input checker</t>
  </si>
  <si>
    <t>PSNR Enhanced checker</t>
  </si>
  <si>
    <t>MBE Input</t>
  </si>
  <si>
    <t>MBE  Enhanced</t>
  </si>
  <si>
    <t>MBE Dehazed</t>
  </si>
  <si>
    <t>AG Input</t>
  </si>
  <si>
    <t>Total correct (%)</t>
  </si>
  <si>
    <t>6 g Green light</t>
  </si>
  <si>
    <t>6 g White light</t>
  </si>
  <si>
    <t>12 g Green light</t>
  </si>
  <si>
    <t>12 g White light</t>
  </si>
  <si>
    <t>18 g Green light</t>
  </si>
  <si>
    <t>18 g White light</t>
  </si>
  <si>
    <t>30 g Green light</t>
  </si>
  <si>
    <t>30 g White light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</si>
</sst>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Success</a:t>
            </a:r>
            <a:r>
              <a:rPr lang="en-US" baseline="0"/>
              <a:t> rate at different amounts of gypsum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Total!$K$1</c:f>
              <c:strCache>
                <c:ptCount val="1"/>
                <c:pt idx="0">
                  <c:v>Total correct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Total!$A$2:$A$8</c:f>
              <c:numCache>
                <c:formatCode>General</c:formatCode>
                <c:ptCount val="7"/>
                <c:pt idx="0">
                  <c:v>6</c:v>
                </c:pt>
                <c:pt idx="1">
                  <c:v>12</c:v>
                </c:pt>
                <c:pt idx="2">
                  <c:v>18</c:v>
                </c:pt>
                <c:pt idx="3">
                  <c:v>30</c:v>
                </c:pt>
                <c:pt idx="4">
                  <c:v>45</c:v>
                </c:pt>
                <c:pt idx="5">
                  <c:v>55</c:v>
                </c:pt>
                <c:pt idx="6">
                  <c:v>65</c:v>
                </c:pt>
              </c:numCache>
            </c:numRef>
          </c:cat>
          <c:val>
            <c:numRef>
              <c:f>Total!$K$2:$K$8</c:f>
              <c:numCache>
                <c:formatCode>General</c:formatCode>
                <c:ptCount val="7"/>
                <c:pt idx="0">
                  <c:v>100</c:v>
                </c:pt>
                <c:pt idx="1">
                  <c:v>100</c:v>
                </c:pt>
                <c:pt idx="2">
                  <c:v>76.923076923076934</c:v>
                </c:pt>
                <c:pt idx="3">
                  <c:v>61.53846153846154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6C-42D6-8783-F4F343C85B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73226592"/>
        <c:axId val="1373228032"/>
      </c:barChart>
      <c:catAx>
        <c:axId val="1373226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Gypsum</a:t>
                </a:r>
                <a:r>
                  <a:rPr lang="da-DK" baseline="0"/>
                  <a:t>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373228032"/>
        <c:crosses val="autoZero"/>
        <c:auto val="1"/>
        <c:lblAlgn val="ctr"/>
        <c:lblOffset val="100"/>
        <c:noMultiLvlLbl val="0"/>
      </c:catAx>
      <c:valAx>
        <c:axId val="137322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Success</a:t>
                </a:r>
                <a:r>
                  <a:rPr lang="da-DK" baseline="0"/>
                  <a:t> rate (%)</a:t>
                </a:r>
                <a:endParaRPr lang="da-D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373226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Average PSNR of colour checker compared to ground-truth colour checker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Total!$C$1</c:f>
              <c:strCache>
                <c:ptCount val="1"/>
                <c:pt idx="0">
                  <c:v>PSNR Enhanced checker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Total!$A$2:$A$5</c:f>
              <c:numCache>
                <c:formatCode>General</c:formatCode>
                <c:ptCount val="4"/>
                <c:pt idx="0">
                  <c:v>6</c:v>
                </c:pt>
                <c:pt idx="1">
                  <c:v>12</c:v>
                </c:pt>
                <c:pt idx="2">
                  <c:v>18</c:v>
                </c:pt>
                <c:pt idx="3">
                  <c:v>30</c:v>
                </c:pt>
              </c:numCache>
            </c:numRef>
          </c:cat>
          <c:val>
            <c:numRef>
              <c:f>Total!$C$2:$C$5</c:f>
              <c:numCache>
                <c:formatCode>General</c:formatCode>
                <c:ptCount val="4"/>
                <c:pt idx="0">
                  <c:v>12.216428571428571</c:v>
                </c:pt>
                <c:pt idx="1">
                  <c:v>12.86142857142857</c:v>
                </c:pt>
                <c:pt idx="2">
                  <c:v>14.613999999999999</c:v>
                </c:pt>
                <c:pt idx="3">
                  <c:v>13.157500000000002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61-45E5-AC16-B1E33EA81516}"/>
            </c:ext>
          </c:extLst>
        </c:ser>
        <c:ser>
          <c:idx val="1"/>
          <c:order val="1"/>
          <c:tx>
            <c:strRef>
              <c:f>Total!$B$1</c:f>
              <c:strCache>
                <c:ptCount val="1"/>
                <c:pt idx="0">
                  <c:v>PSNR Input checker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Total!$B$2:$B$5</c:f>
              <c:numCache>
                <c:formatCode>General</c:formatCode>
                <c:ptCount val="4"/>
                <c:pt idx="0">
                  <c:v>10.868571428571427</c:v>
                </c:pt>
                <c:pt idx="1">
                  <c:v>10.504285714285714</c:v>
                </c:pt>
                <c:pt idx="2">
                  <c:v>10.644</c:v>
                </c:pt>
                <c:pt idx="3">
                  <c:v>9.7837499999999995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61-45E5-AC16-B1E33EA815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6048591"/>
        <c:axId val="1536051951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v>PSNR green light enhanced 6 g</c:v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Total!$C$10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12.291666666666664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6161-45E5-AC16-B1E33EA81516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v>PSNR white light enhanced 6 g</c:v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Total!$C$11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12.16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6161-45E5-AC16-B1E33EA81516}"/>
                  </c:ext>
                </c:extLst>
              </c15:ser>
            </c15:filteredBarSeries>
          </c:ext>
        </c:extLst>
      </c:barChart>
      <c:catAx>
        <c:axId val="15360485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Gypsum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536051951"/>
        <c:crosses val="autoZero"/>
        <c:auto val="1"/>
        <c:lblAlgn val="ctr"/>
        <c:lblOffset val="100"/>
        <c:noMultiLvlLbl val="0"/>
      </c:catAx>
      <c:valAx>
        <c:axId val="1536051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PSNR compared with ground-truth colour checker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536048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Average MBE compared to ground truth image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Total!$E$1</c:f>
              <c:strCache>
                <c:ptCount val="1"/>
                <c:pt idx="0">
                  <c:v>MBE  Enhanced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Total!$A$2:$A$5</c:f>
              <c:numCache>
                <c:formatCode>General</c:formatCode>
                <c:ptCount val="4"/>
                <c:pt idx="0">
                  <c:v>6</c:v>
                </c:pt>
                <c:pt idx="1">
                  <c:v>12</c:v>
                </c:pt>
                <c:pt idx="2">
                  <c:v>18</c:v>
                </c:pt>
                <c:pt idx="3">
                  <c:v>30</c:v>
                </c:pt>
              </c:numCache>
            </c:numRef>
          </c:cat>
          <c:val>
            <c:numRef>
              <c:f>Total!$E$2:$E$5</c:f>
              <c:numCache>
                <c:formatCode>General</c:formatCode>
                <c:ptCount val="4"/>
                <c:pt idx="0">
                  <c:v>5.0157142857142842</c:v>
                </c:pt>
                <c:pt idx="1">
                  <c:v>2.8200000000000003</c:v>
                </c:pt>
                <c:pt idx="2">
                  <c:v>-4.5999999999999996</c:v>
                </c:pt>
                <c:pt idx="3">
                  <c:v>-6.1249999999999991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A6-4B7A-B0B4-F88468077BEA}"/>
            </c:ext>
          </c:extLst>
        </c:ser>
        <c:ser>
          <c:idx val="1"/>
          <c:order val="1"/>
          <c:tx>
            <c:strRef>
              <c:f>Total!$D$1</c:f>
              <c:strCache>
                <c:ptCount val="1"/>
                <c:pt idx="0">
                  <c:v>MBE Input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Total!$A$2:$A$5</c:f>
              <c:numCache>
                <c:formatCode>General</c:formatCode>
                <c:ptCount val="4"/>
                <c:pt idx="0">
                  <c:v>6</c:v>
                </c:pt>
                <c:pt idx="1">
                  <c:v>12</c:v>
                </c:pt>
                <c:pt idx="2">
                  <c:v>18</c:v>
                </c:pt>
                <c:pt idx="3">
                  <c:v>30</c:v>
                </c:pt>
              </c:numCache>
            </c:numRef>
          </c:cat>
          <c:val>
            <c:numRef>
              <c:f>Total!$D$2:$D$5</c:f>
              <c:numCache>
                <c:formatCode>General</c:formatCode>
                <c:ptCount val="4"/>
                <c:pt idx="0">
                  <c:v>-19.657857142857146</c:v>
                </c:pt>
                <c:pt idx="1">
                  <c:v>-25.821428571428573</c:v>
                </c:pt>
                <c:pt idx="2">
                  <c:v>-34.318999999999996</c:v>
                </c:pt>
                <c:pt idx="3">
                  <c:v>-42.807499999999997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A6-4B7A-B0B4-F88468077B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1737423"/>
        <c:axId val="1481737903"/>
      </c:barChart>
      <c:catAx>
        <c:axId val="14817374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Gypsum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481737903"/>
        <c:crosses val="autoZero"/>
        <c:auto val="1"/>
        <c:lblAlgn val="ctr"/>
        <c:lblOffset val="100"/>
        <c:noMultiLvlLbl val="0"/>
      </c:catAx>
      <c:valAx>
        <c:axId val="1481737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MBE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481737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Average MBE compared to ground truth image for green and white light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MBE Enhanced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Total!$A$10:$A$17</c:f>
              <c:strCache>
                <c:ptCount val="8"/>
                <c:pt idx="0">
                  <c:v>6 g Green light</c:v>
                </c:pt>
                <c:pt idx="1">
                  <c:v>6 g White light</c:v>
                </c:pt>
                <c:pt idx="2">
                  <c:v>12 g Green light</c:v>
                </c:pt>
                <c:pt idx="3">
                  <c:v>12 g White light</c:v>
                </c:pt>
                <c:pt idx="4">
                  <c:v>18 g Green light</c:v>
                </c:pt>
                <c:pt idx="5">
                  <c:v>18 g White light</c:v>
                </c:pt>
                <c:pt idx="6">
                  <c:v>30 g Green light</c:v>
                </c:pt>
                <c:pt idx="7">
                  <c:v>30 g White light</c:v>
                </c:pt>
              </c:strCache>
            </c:strRef>
          </c:cat>
          <c:val>
            <c:numRef>
              <c:f>Total!$E$10:$E$17</c:f>
              <c:numCache>
                <c:formatCode>General</c:formatCode>
                <c:ptCount val="8"/>
                <c:pt idx="0">
                  <c:v>2.1283333333333299</c:v>
                </c:pt>
                <c:pt idx="1">
                  <c:v>7.1812499999999995</c:v>
                </c:pt>
                <c:pt idx="2">
                  <c:v>2.0816666666666666</c:v>
                </c:pt>
                <c:pt idx="3">
                  <c:v>3.3737500000000002</c:v>
                </c:pt>
                <c:pt idx="4">
                  <c:v>-11.1775</c:v>
                </c:pt>
                <c:pt idx="5">
                  <c:v>-0.215</c:v>
                </c:pt>
                <c:pt idx="6">
                  <c:v>-11.53</c:v>
                </c:pt>
                <c:pt idx="7">
                  <c:v>2.8833333333333333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44-44D9-B35F-D483A6056BA4}"/>
            </c:ext>
          </c:extLst>
        </c:ser>
        <c:ser>
          <c:idx val="1"/>
          <c:order val="1"/>
          <c:tx>
            <c:v>MBE input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Total!$A$10:$A$17</c:f>
              <c:strCache>
                <c:ptCount val="8"/>
                <c:pt idx="0">
                  <c:v>6 g Green light</c:v>
                </c:pt>
                <c:pt idx="1">
                  <c:v>6 g White light</c:v>
                </c:pt>
                <c:pt idx="2">
                  <c:v>12 g Green light</c:v>
                </c:pt>
                <c:pt idx="3">
                  <c:v>12 g White light</c:v>
                </c:pt>
                <c:pt idx="4">
                  <c:v>18 g Green light</c:v>
                </c:pt>
                <c:pt idx="5">
                  <c:v>18 g White light</c:v>
                </c:pt>
                <c:pt idx="6">
                  <c:v>30 g Green light</c:v>
                </c:pt>
                <c:pt idx="7">
                  <c:v>30 g White light</c:v>
                </c:pt>
              </c:strCache>
            </c:strRef>
          </c:cat>
          <c:val>
            <c:numRef>
              <c:f>Total!$D$10:$D$17</c:f>
              <c:numCache>
                <c:formatCode>General</c:formatCode>
                <c:ptCount val="8"/>
                <c:pt idx="0">
                  <c:v>-26.351666666666663</c:v>
                </c:pt>
                <c:pt idx="1">
                  <c:v>-14.637499999999999</c:v>
                </c:pt>
                <c:pt idx="2">
                  <c:v>-29.636666666666667</c:v>
                </c:pt>
                <c:pt idx="3">
                  <c:v>-22.96</c:v>
                </c:pt>
                <c:pt idx="4">
                  <c:v>-31.787500000000001</c:v>
                </c:pt>
                <c:pt idx="5">
                  <c:v>-36.006666666666668</c:v>
                </c:pt>
                <c:pt idx="6">
                  <c:v>-39.518000000000001</c:v>
                </c:pt>
                <c:pt idx="7">
                  <c:v>-48.29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44-44D9-B35F-D483A6056B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73570335"/>
        <c:axId val="1473572735"/>
      </c:barChart>
      <c:catAx>
        <c:axId val="14735703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Gypsum and light colour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473572735"/>
        <c:crosses val="autoZero"/>
        <c:auto val="1"/>
        <c:lblAlgn val="ctr"/>
        <c:lblOffset val="100"/>
        <c:noMultiLvlLbl val="0"/>
      </c:catAx>
      <c:valAx>
        <c:axId val="1473572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MBE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473570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Average AG in different levels of gypsum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Total!$I$1</c:f>
              <c:strCache>
                <c:ptCount val="1"/>
                <c:pt idx="0">
                  <c:v>AG Enhanced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Total!$A$2:$A$5</c:f>
              <c:numCache>
                <c:formatCode>General</c:formatCode>
                <c:ptCount val="4"/>
                <c:pt idx="0">
                  <c:v>6</c:v>
                </c:pt>
                <c:pt idx="1">
                  <c:v>12</c:v>
                </c:pt>
                <c:pt idx="2">
                  <c:v>18</c:v>
                </c:pt>
                <c:pt idx="3">
                  <c:v>30</c:v>
                </c:pt>
              </c:numCache>
            </c:numRef>
          </c:cat>
          <c:val>
            <c:numRef>
              <c:f>Total!$I$2:$I$5</c:f>
              <c:numCache>
                <c:formatCode>General</c:formatCode>
                <c:ptCount val="4"/>
                <c:pt idx="0">
                  <c:v>20.897857142857141</c:v>
                </c:pt>
                <c:pt idx="1">
                  <c:v>17.796428571428574</c:v>
                </c:pt>
                <c:pt idx="2">
                  <c:v>19.224999999999998</c:v>
                </c:pt>
                <c:pt idx="3">
                  <c:v>28.923750000000005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3D-434F-924F-FCEF01B52D98}"/>
            </c:ext>
          </c:extLst>
        </c:ser>
        <c:ser>
          <c:idx val="1"/>
          <c:order val="1"/>
          <c:tx>
            <c:strRef>
              <c:f>Total!$H$1</c:f>
              <c:strCache>
                <c:ptCount val="1"/>
                <c:pt idx="0">
                  <c:v>AG Input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Total!$A$2:$A$5</c:f>
              <c:numCache>
                <c:formatCode>General</c:formatCode>
                <c:ptCount val="4"/>
                <c:pt idx="0">
                  <c:v>6</c:v>
                </c:pt>
                <c:pt idx="1">
                  <c:v>12</c:v>
                </c:pt>
                <c:pt idx="2">
                  <c:v>18</c:v>
                </c:pt>
                <c:pt idx="3">
                  <c:v>30</c:v>
                </c:pt>
              </c:numCache>
            </c:numRef>
          </c:cat>
          <c:val>
            <c:numRef>
              <c:f>Total!$H$2:$H$5</c:f>
              <c:numCache>
                <c:formatCode>General</c:formatCode>
                <c:ptCount val="4"/>
                <c:pt idx="0">
                  <c:v>8.2142857142857135</c:v>
                </c:pt>
                <c:pt idx="1">
                  <c:v>6.463571428571429</c:v>
                </c:pt>
                <c:pt idx="2">
                  <c:v>4.7129999999999992</c:v>
                </c:pt>
                <c:pt idx="3">
                  <c:v>3.8512499999999994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3D-434F-924F-FCEF01B52D98}"/>
            </c:ext>
          </c:extLst>
        </c:ser>
        <c:ser>
          <c:idx val="2"/>
          <c:order val="2"/>
          <c:tx>
            <c:strRef>
              <c:f>Total!$G$1</c:f>
              <c:strCache>
                <c:ptCount val="1"/>
                <c:pt idx="0">
                  <c:v>AG Ground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Total!$A$2:$A$5</c:f>
              <c:numCache>
                <c:formatCode>General</c:formatCode>
                <c:ptCount val="4"/>
                <c:pt idx="0">
                  <c:v>6</c:v>
                </c:pt>
                <c:pt idx="1">
                  <c:v>12</c:v>
                </c:pt>
                <c:pt idx="2">
                  <c:v>18</c:v>
                </c:pt>
                <c:pt idx="3">
                  <c:v>30</c:v>
                </c:pt>
              </c:numCache>
            </c:numRef>
          </c:cat>
          <c:val>
            <c:numRef>
              <c:f>Total!$G$2:$G$5</c:f>
              <c:numCache>
                <c:formatCode>General</c:formatCode>
                <c:ptCount val="4"/>
                <c:pt idx="0">
                  <c:v>8.620000000000001</c:v>
                </c:pt>
                <c:pt idx="1">
                  <c:v>8.620000000000001</c:v>
                </c:pt>
                <c:pt idx="2">
                  <c:v>8.620000000000001</c:v>
                </c:pt>
                <c:pt idx="3">
                  <c:v>8.6199999999999992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C3D-434F-924F-FCEF01B52D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0933391"/>
        <c:axId val="1540929071"/>
      </c:barChart>
      <c:catAx>
        <c:axId val="15409333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Gypsum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540929071"/>
        <c:crosses val="autoZero"/>
        <c:auto val="1"/>
        <c:lblAlgn val="ctr"/>
        <c:lblOffset val="100"/>
        <c:noMultiLvlLbl val="0"/>
      </c:catAx>
      <c:valAx>
        <c:axId val="1540929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AG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540933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92891</xdr:colOff>
      <xdr:row>2</xdr:row>
      <xdr:rowOff>545</xdr:rowOff>
    </xdr:from>
    <xdr:to>
      <xdr:col>19</xdr:col>
      <xdr:colOff>395877</xdr:colOff>
      <xdr:row>17</xdr:row>
      <xdr:rowOff>544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464401-7A48-CF8D-3EB5-7803BD7218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607785</xdr:colOff>
      <xdr:row>18</xdr:row>
      <xdr:rowOff>2721</xdr:rowOff>
    </xdr:from>
    <xdr:to>
      <xdr:col>8</xdr:col>
      <xdr:colOff>317499</xdr:colOff>
      <xdr:row>33</xdr:row>
      <xdr:rowOff>24492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036138D-D18A-6B5E-6C4F-4B93F183D9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381000</xdr:colOff>
      <xdr:row>17</xdr:row>
      <xdr:rowOff>11793</xdr:rowOff>
    </xdr:from>
    <xdr:to>
      <xdr:col>17</xdr:col>
      <xdr:colOff>90714</xdr:colOff>
      <xdr:row>32</xdr:row>
      <xdr:rowOff>33565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A2FF21D-2989-BB1F-6F85-E86A41186F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254001</xdr:colOff>
      <xdr:row>33</xdr:row>
      <xdr:rowOff>102508</xdr:rowOff>
    </xdr:from>
    <xdr:to>
      <xdr:col>16</xdr:col>
      <xdr:colOff>571501</xdr:colOff>
      <xdr:row>48</xdr:row>
      <xdr:rowOff>124280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2733B88-F019-040A-AB14-DC469C9B21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562429</xdr:colOff>
      <xdr:row>34</xdr:row>
      <xdr:rowOff>29937</xdr:rowOff>
    </xdr:from>
    <xdr:to>
      <xdr:col>8</xdr:col>
      <xdr:colOff>272143</xdr:colOff>
      <xdr:row>49</xdr:row>
      <xdr:rowOff>51708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5B11E95-D6D8-B8C4-7C93-0C38CCD59C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0D8B3-1593-4FA0-A815-DC3516ACE2D5}">
  <dimension ref="A1:L17"/>
  <sheetViews>
    <sheetView tabSelected="1" topLeftCell="A16" zoomScale="84" workbookViewId="0">
      <selection activeCell="T32" sqref="T32"/>
    </sheetView>
  </sheetViews>
  <sheetFormatPr defaultRowHeight="14.4" x14ac:dyDescent="0.3"/>
  <sheetData>
    <row r="1" spans="1:12" x14ac:dyDescent="0.3">
      <c r="A1" t="s">
        <v>108</v>
      </c>
      <c r="B1" t="s">
        <v>109</v>
      </c>
      <c r="C1" t="s">
        <v>110</v>
      </c>
      <c r="D1" t="s">
        <v>111</v>
      </c>
      <c r="E1" t="s">
        <v>112</v>
      </c>
      <c r="F1" t="s">
        <v>113</v>
      </c>
      <c r="G1" t="s">
        <v>6</v>
      </c>
      <c r="H1" t="s">
        <v>114</v>
      </c>
      <c r="I1" t="s">
        <v>8</v>
      </c>
      <c r="J1" t="s">
        <v>9</v>
      </c>
      <c r="K1" t="s">
        <v>115</v>
      </c>
    </row>
    <row r="2" spans="1:12" x14ac:dyDescent="0.3">
      <c r="A2">
        <v>6</v>
      </c>
      <c r="B2">
        <v>10.868571428571427</v>
      </c>
      <c r="C2">
        <v>12.216428571428571</v>
      </c>
      <c r="D2">
        <v>-19.657857142857146</v>
      </c>
      <c r="E2">
        <v>5.0157142857142842</v>
      </c>
      <c r="F2">
        <v>13.082857142857142</v>
      </c>
      <c r="G2">
        <v>8.620000000000001</v>
      </c>
      <c r="H2">
        <v>8.2142857142857135</v>
      </c>
      <c r="I2">
        <v>20.897857142857141</v>
      </c>
      <c r="J2">
        <v>9.8642857142857139</v>
      </c>
      <c r="K2">
        <f>14/14*100</f>
        <v>100</v>
      </c>
    </row>
    <row r="3" spans="1:12" x14ac:dyDescent="0.3">
      <c r="A3">
        <v>12</v>
      </c>
      <c r="B3">
        <v>10.504285714285714</v>
      </c>
      <c r="C3">
        <v>12.86142857142857</v>
      </c>
      <c r="D3">
        <v>-25.821428571428573</v>
      </c>
      <c r="E3">
        <v>2.8200000000000003</v>
      </c>
      <c r="F3">
        <v>13.367857142857144</v>
      </c>
      <c r="G3">
        <v>8.620000000000001</v>
      </c>
      <c r="H3">
        <v>6.463571428571429</v>
      </c>
      <c r="I3">
        <v>17.796428571428574</v>
      </c>
      <c r="J3">
        <v>8.6407142857142851</v>
      </c>
      <c r="K3">
        <f>14/14*100</f>
        <v>100</v>
      </c>
    </row>
    <row r="4" spans="1:12" x14ac:dyDescent="0.3">
      <c r="A4">
        <v>18</v>
      </c>
      <c r="B4">
        <v>10.644</v>
      </c>
      <c r="C4">
        <v>14.613999999999999</v>
      </c>
      <c r="D4">
        <v>-34.318999999999996</v>
      </c>
      <c r="E4">
        <v>-4.5999999999999996</v>
      </c>
      <c r="F4">
        <v>13.846</v>
      </c>
      <c r="G4">
        <v>8.620000000000001</v>
      </c>
      <c r="H4">
        <v>4.7129999999999992</v>
      </c>
      <c r="I4">
        <v>19.224999999999998</v>
      </c>
      <c r="J4">
        <v>7.4530000000000003</v>
      </c>
      <c r="K4">
        <f>10/13*100</f>
        <v>76.923076923076934</v>
      </c>
    </row>
    <row r="5" spans="1:12" x14ac:dyDescent="0.3">
      <c r="A5">
        <v>30</v>
      </c>
      <c r="B5">
        <v>9.7837499999999995</v>
      </c>
      <c r="C5">
        <v>13.157500000000002</v>
      </c>
      <c r="D5">
        <v>-42.807499999999997</v>
      </c>
      <c r="E5">
        <v>-6.1249999999999991</v>
      </c>
      <c r="F5">
        <v>12.388749999999998</v>
      </c>
      <c r="G5">
        <v>8.6199999999999992</v>
      </c>
      <c r="H5">
        <v>3.8512499999999994</v>
      </c>
      <c r="I5">
        <v>28.923750000000005</v>
      </c>
      <c r="J5">
        <v>7.4174999999999995</v>
      </c>
      <c r="K5">
        <f>8/13*100</f>
        <v>61.53846153846154</v>
      </c>
    </row>
    <row r="6" spans="1:12" x14ac:dyDescent="0.3">
      <c r="A6">
        <v>45</v>
      </c>
      <c r="K6">
        <v>0</v>
      </c>
    </row>
    <row r="7" spans="1:12" x14ac:dyDescent="0.3">
      <c r="A7">
        <v>55</v>
      </c>
      <c r="K7">
        <v>0</v>
      </c>
    </row>
    <row r="8" spans="1:12" x14ac:dyDescent="0.3">
      <c r="A8">
        <v>65</v>
      </c>
      <c r="K8">
        <v>0</v>
      </c>
    </row>
    <row r="10" spans="1:12" x14ac:dyDescent="0.3">
      <c r="A10" t="s">
        <v>116</v>
      </c>
      <c r="B10">
        <v>10.418333333333335</v>
      </c>
      <c r="C10">
        <v>12.291666666666664</v>
      </c>
      <c r="D10">
        <v>-26.351666666666663</v>
      </c>
      <c r="E10">
        <v>2.1283333333333299</v>
      </c>
      <c r="F10">
        <v>11.536666666666667</v>
      </c>
      <c r="G10">
        <v>8.6199999999999992</v>
      </c>
      <c r="H10">
        <v>8.6266666666666669</v>
      </c>
      <c r="I10">
        <v>22.158333333333331</v>
      </c>
      <c r="J10">
        <v>10.709999999999999</v>
      </c>
      <c r="K10">
        <v>100</v>
      </c>
      <c r="L10">
        <v>6</v>
      </c>
    </row>
    <row r="11" spans="1:12" x14ac:dyDescent="0.3">
      <c r="A11" t="s">
        <v>117</v>
      </c>
      <c r="B11">
        <v>11.206250000000001</v>
      </c>
      <c r="C11">
        <v>12.16</v>
      </c>
      <c r="D11">
        <v>-14.637499999999999</v>
      </c>
      <c r="E11">
        <v>7.1812499999999995</v>
      </c>
      <c r="F11">
        <v>14.242500000000001</v>
      </c>
      <c r="G11">
        <v>8.6199999999999992</v>
      </c>
      <c r="H11">
        <v>7.9049999999999994</v>
      </c>
      <c r="I11">
        <v>19.952500000000001</v>
      </c>
      <c r="J11">
        <v>9.23</v>
      </c>
      <c r="K11">
        <v>100</v>
      </c>
      <c r="L11">
        <v>6</v>
      </c>
    </row>
    <row r="12" spans="1:12" x14ac:dyDescent="0.3">
      <c r="A12" t="s">
        <v>118</v>
      </c>
      <c r="B12">
        <v>10.356666666666667</v>
      </c>
      <c r="C12">
        <v>12.216666666666667</v>
      </c>
      <c r="D12">
        <v>-29.636666666666667</v>
      </c>
      <c r="E12">
        <v>2.0816666666666666</v>
      </c>
      <c r="F12">
        <v>12.736666666666666</v>
      </c>
      <c r="G12">
        <v>8.6199999999999992</v>
      </c>
      <c r="H12">
        <v>6.9516666666666653</v>
      </c>
      <c r="I12">
        <v>20.99666666666667</v>
      </c>
      <c r="J12">
        <v>9.2716666666666665</v>
      </c>
      <c r="K12">
        <v>100</v>
      </c>
      <c r="L12">
        <v>12</v>
      </c>
    </row>
    <row r="13" spans="1:12" x14ac:dyDescent="0.3">
      <c r="A13" t="s">
        <v>119</v>
      </c>
      <c r="B13">
        <v>10.615</v>
      </c>
      <c r="C13">
        <v>13.345000000000001</v>
      </c>
      <c r="D13">
        <v>-22.96</v>
      </c>
      <c r="E13">
        <v>3.3737500000000002</v>
      </c>
      <c r="F13">
        <v>13.841250000000002</v>
      </c>
      <c r="G13">
        <v>8.6199999999999992</v>
      </c>
      <c r="H13">
        <v>6.0974999999999993</v>
      </c>
      <c r="I13">
        <v>15.39625</v>
      </c>
      <c r="J13">
        <v>8.1675000000000004</v>
      </c>
      <c r="K13">
        <v>100</v>
      </c>
      <c r="L13">
        <v>12</v>
      </c>
    </row>
    <row r="14" spans="1:12" x14ac:dyDescent="0.3">
      <c r="A14" t="s">
        <v>120</v>
      </c>
      <c r="B14">
        <v>10.227499999999999</v>
      </c>
      <c r="C14">
        <v>15.195</v>
      </c>
      <c r="D14">
        <v>-31.787500000000001</v>
      </c>
      <c r="E14">
        <v>-11.1775</v>
      </c>
      <c r="F14">
        <v>14.6875</v>
      </c>
      <c r="G14">
        <v>8.6199999999999992</v>
      </c>
      <c r="H14">
        <v>4.3725000000000005</v>
      </c>
      <c r="I14">
        <v>23.63</v>
      </c>
      <c r="J14">
        <v>7.2274999999999991</v>
      </c>
      <c r="K14">
        <v>66.666666666666657</v>
      </c>
      <c r="L14">
        <v>18</v>
      </c>
    </row>
    <row r="15" spans="1:12" x14ac:dyDescent="0.3">
      <c r="A15" t="s">
        <v>121</v>
      </c>
      <c r="B15">
        <v>10.921666666666667</v>
      </c>
      <c r="C15">
        <v>14.226666666666667</v>
      </c>
      <c r="D15">
        <v>-36.006666666666668</v>
      </c>
      <c r="E15">
        <v>-0.215</v>
      </c>
      <c r="F15">
        <v>13.284999999999998</v>
      </c>
      <c r="G15">
        <v>8.6199999999999992</v>
      </c>
      <c r="H15">
        <v>4.9400000000000004</v>
      </c>
      <c r="I15">
        <v>16.288333333333334</v>
      </c>
      <c r="J15">
        <v>7.6033333333333317</v>
      </c>
      <c r="K15">
        <v>85.714285714285708</v>
      </c>
      <c r="L15">
        <v>18</v>
      </c>
    </row>
    <row r="16" spans="1:12" x14ac:dyDescent="0.3">
      <c r="A16" t="s">
        <v>122</v>
      </c>
      <c r="B16">
        <v>10.045999999999999</v>
      </c>
      <c r="C16">
        <v>14.282000000000002</v>
      </c>
      <c r="D16">
        <v>-39.518000000000001</v>
      </c>
      <c r="E16">
        <v>-11.53</v>
      </c>
      <c r="F16">
        <v>12.37</v>
      </c>
      <c r="G16">
        <v>8.6199999999999992</v>
      </c>
      <c r="H16">
        <v>3.6539999999999999</v>
      </c>
      <c r="I16">
        <v>26.428000000000004</v>
      </c>
      <c r="J16">
        <v>7.7</v>
      </c>
      <c r="K16">
        <v>83.333333333333343</v>
      </c>
      <c r="L16">
        <v>30</v>
      </c>
    </row>
    <row r="17" spans="1:12" x14ac:dyDescent="0.3">
      <c r="A17" t="s">
        <v>123</v>
      </c>
      <c r="B17">
        <v>9.3466666666666658</v>
      </c>
      <c r="C17">
        <v>11.283333333333333</v>
      </c>
      <c r="D17">
        <v>-48.29</v>
      </c>
      <c r="E17">
        <v>2.8833333333333333</v>
      </c>
      <c r="F17">
        <v>12.42</v>
      </c>
      <c r="G17">
        <v>8.6199999999999992</v>
      </c>
      <c r="H17">
        <v>4.18</v>
      </c>
      <c r="I17">
        <v>33.083333333333336</v>
      </c>
      <c r="J17">
        <v>6.9466666666666663</v>
      </c>
      <c r="K17">
        <v>42.857142857142854</v>
      </c>
      <c r="L17">
        <v>30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9"/>
  <sheetViews>
    <sheetView workbookViewId="0">
      <selection activeCell="A18" sqref="A18:J19"/>
    </sheetView>
  </sheetViews>
  <sheetFormatPr defaultRowHeight="14.4" x14ac:dyDescent="0.3"/>
  <cols>
    <col min="1" max="1" width="65" customWidth="1"/>
    <col min="2" max="2" width="44" customWidth="1"/>
    <col min="3" max="3" width="43" customWidth="1"/>
    <col min="4" max="4" width="27" customWidth="1"/>
    <col min="5" max="5" width="26" customWidth="1"/>
    <col min="6" max="6" width="25" customWidth="1"/>
    <col min="7" max="7" width="11" customWidth="1"/>
    <col min="8" max="8" width="14" customWidth="1"/>
    <col min="9" max="9" width="13" customWidth="1"/>
    <col min="10" max="10" width="12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 t="s">
        <v>10</v>
      </c>
      <c r="B2">
        <v>13.02</v>
      </c>
      <c r="C2">
        <v>14.33</v>
      </c>
      <c r="D2">
        <v>-19.47</v>
      </c>
      <c r="E2">
        <v>4.42</v>
      </c>
      <c r="F2">
        <v>13.3</v>
      </c>
      <c r="G2">
        <v>8.6199999999999992</v>
      </c>
      <c r="H2">
        <v>7.42</v>
      </c>
      <c r="I2">
        <v>13.69</v>
      </c>
      <c r="J2">
        <v>9.26</v>
      </c>
    </row>
    <row r="3" spans="1:10" x14ac:dyDescent="0.3">
      <c r="A3" t="s">
        <v>11</v>
      </c>
      <c r="B3">
        <v>6.61</v>
      </c>
      <c r="C3">
        <v>10.37</v>
      </c>
      <c r="D3">
        <v>14.59</v>
      </c>
      <c r="E3">
        <v>20.190000000000001</v>
      </c>
      <c r="F3">
        <v>23.4</v>
      </c>
      <c r="G3">
        <v>8.6199999999999992</v>
      </c>
      <c r="H3">
        <v>2.5299999999999998</v>
      </c>
      <c r="I3">
        <v>37.26</v>
      </c>
      <c r="J3">
        <v>3.4</v>
      </c>
    </row>
    <row r="4" spans="1:10" x14ac:dyDescent="0.3">
      <c r="A4" t="s">
        <v>12</v>
      </c>
      <c r="B4">
        <v>12.96</v>
      </c>
      <c r="C4">
        <v>14.09</v>
      </c>
      <c r="D4">
        <v>-16.22</v>
      </c>
      <c r="E4">
        <v>2.76</v>
      </c>
      <c r="F4">
        <v>14.65</v>
      </c>
      <c r="G4">
        <v>8.6199999999999992</v>
      </c>
      <c r="H4">
        <v>7.43</v>
      </c>
      <c r="I4">
        <v>15.15</v>
      </c>
      <c r="J4">
        <v>8.91</v>
      </c>
    </row>
    <row r="5" spans="1:10" x14ac:dyDescent="0.3">
      <c r="A5" t="s">
        <v>13</v>
      </c>
      <c r="B5">
        <v>11.19</v>
      </c>
      <c r="C5">
        <v>14.58</v>
      </c>
      <c r="D5">
        <v>-22.6</v>
      </c>
      <c r="E5">
        <v>-2.11</v>
      </c>
      <c r="F5">
        <v>14.47</v>
      </c>
      <c r="G5">
        <v>8.6199999999999992</v>
      </c>
      <c r="H5">
        <v>6.45</v>
      </c>
      <c r="I5">
        <v>19.28</v>
      </c>
      <c r="J5">
        <v>8.65</v>
      </c>
    </row>
    <row r="6" spans="1:10" x14ac:dyDescent="0.3">
      <c r="A6" t="s">
        <v>14</v>
      </c>
      <c r="B6">
        <v>12.41</v>
      </c>
      <c r="C6">
        <v>14.54</v>
      </c>
      <c r="D6">
        <v>-24.85</v>
      </c>
      <c r="E6">
        <v>-2.17</v>
      </c>
      <c r="F6">
        <v>13.77</v>
      </c>
      <c r="G6">
        <v>8.6199999999999992</v>
      </c>
      <c r="H6">
        <v>7.74</v>
      </c>
      <c r="I6">
        <v>18.63</v>
      </c>
      <c r="J6">
        <v>9.35</v>
      </c>
    </row>
    <row r="7" spans="1:10" x14ac:dyDescent="0.3">
      <c r="A7" t="s">
        <v>15</v>
      </c>
      <c r="B7">
        <v>7.78</v>
      </c>
      <c r="C7">
        <v>7.59</v>
      </c>
      <c r="D7">
        <v>-21.49</v>
      </c>
      <c r="E7">
        <v>11.45</v>
      </c>
      <c r="F7">
        <v>12.47</v>
      </c>
      <c r="G7">
        <v>8.6199999999999992</v>
      </c>
      <c r="H7">
        <v>8.8000000000000007</v>
      </c>
      <c r="I7">
        <v>17.739999999999998</v>
      </c>
      <c r="J7">
        <v>10.8</v>
      </c>
    </row>
    <row r="8" spans="1:10" x14ac:dyDescent="0.3">
      <c r="A8" t="s">
        <v>16</v>
      </c>
      <c r="B8">
        <v>8.1199999999999992</v>
      </c>
      <c r="C8">
        <v>8.9</v>
      </c>
      <c r="D8">
        <v>-22.56</v>
      </c>
      <c r="E8">
        <v>-1.45</v>
      </c>
      <c r="F8">
        <v>12.04</v>
      </c>
      <c r="G8">
        <v>8.6199999999999992</v>
      </c>
      <c r="H8">
        <v>9.56</v>
      </c>
      <c r="I8">
        <v>46.61</v>
      </c>
      <c r="J8">
        <v>11.64</v>
      </c>
    </row>
    <row r="9" spans="1:10" x14ac:dyDescent="0.3">
      <c r="A9" t="s">
        <v>17</v>
      </c>
      <c r="B9">
        <v>11.38</v>
      </c>
      <c r="C9">
        <v>13.95</v>
      </c>
      <c r="D9">
        <v>-24.88</v>
      </c>
      <c r="E9">
        <v>3.66</v>
      </c>
      <c r="F9">
        <v>10.27</v>
      </c>
      <c r="G9">
        <v>8.6199999999999992</v>
      </c>
      <c r="H9">
        <v>9.0500000000000007</v>
      </c>
      <c r="I9">
        <v>16.260000000000002</v>
      </c>
      <c r="J9">
        <v>11.27</v>
      </c>
    </row>
    <row r="10" spans="1:10" x14ac:dyDescent="0.3">
      <c r="A10" t="s">
        <v>18</v>
      </c>
      <c r="B10">
        <v>11.63</v>
      </c>
      <c r="C10">
        <v>14.19</v>
      </c>
      <c r="D10">
        <v>-41.73</v>
      </c>
      <c r="E10">
        <v>3.39</v>
      </c>
      <c r="F10">
        <v>6.2</v>
      </c>
      <c r="G10">
        <v>8.6199999999999992</v>
      </c>
      <c r="H10">
        <v>10.16</v>
      </c>
      <c r="I10">
        <v>14.43</v>
      </c>
      <c r="J10">
        <v>12.55</v>
      </c>
    </row>
    <row r="11" spans="1:10" x14ac:dyDescent="0.3">
      <c r="A11" t="s">
        <v>19</v>
      </c>
      <c r="B11">
        <v>9.32</v>
      </c>
      <c r="C11">
        <v>8.49</v>
      </c>
      <c r="D11">
        <v>-19.78</v>
      </c>
      <c r="E11">
        <v>-2.6</v>
      </c>
      <c r="F11">
        <v>12.47</v>
      </c>
      <c r="G11">
        <v>8.6199999999999992</v>
      </c>
      <c r="H11">
        <v>9.49</v>
      </c>
      <c r="I11">
        <v>36.67</v>
      </c>
      <c r="J11">
        <v>10.9</v>
      </c>
    </row>
    <row r="12" spans="1:10" x14ac:dyDescent="0.3">
      <c r="A12" t="s">
        <v>20</v>
      </c>
      <c r="B12">
        <v>7.2</v>
      </c>
      <c r="C12">
        <v>8.09</v>
      </c>
      <c r="D12">
        <v>-22.03</v>
      </c>
      <c r="E12">
        <v>15.13</v>
      </c>
      <c r="F12">
        <v>12.1</v>
      </c>
      <c r="G12">
        <v>8.6199999999999992</v>
      </c>
      <c r="H12">
        <v>10.19</v>
      </c>
      <c r="I12">
        <v>16.53</v>
      </c>
      <c r="J12">
        <v>11.63</v>
      </c>
    </row>
    <row r="13" spans="1:10" x14ac:dyDescent="0.3">
      <c r="A13" t="s">
        <v>21</v>
      </c>
      <c r="B13">
        <v>13.06</v>
      </c>
      <c r="C13">
        <v>14.07</v>
      </c>
      <c r="D13">
        <v>-19.09</v>
      </c>
      <c r="E13">
        <v>5.73</v>
      </c>
      <c r="F13">
        <v>12.57</v>
      </c>
      <c r="G13">
        <v>8.6199999999999992</v>
      </c>
      <c r="H13">
        <v>8.61</v>
      </c>
      <c r="I13">
        <v>13.63</v>
      </c>
      <c r="J13">
        <v>10.09</v>
      </c>
    </row>
    <row r="14" spans="1:10" x14ac:dyDescent="0.3">
      <c r="A14" t="s">
        <v>22</v>
      </c>
      <c r="B14">
        <v>13.53</v>
      </c>
      <c r="C14">
        <v>13.81</v>
      </c>
      <c r="D14">
        <v>-19.489999999999998</v>
      </c>
      <c r="E14">
        <v>5.19</v>
      </c>
      <c r="F14">
        <v>12.71</v>
      </c>
      <c r="G14">
        <v>8.6199999999999992</v>
      </c>
      <c r="H14">
        <v>8.84</v>
      </c>
      <c r="I14">
        <v>13.93</v>
      </c>
      <c r="J14">
        <v>10.08</v>
      </c>
    </row>
    <row r="15" spans="1:10" x14ac:dyDescent="0.3">
      <c r="A15" t="s">
        <v>23</v>
      </c>
      <c r="B15">
        <v>13.95</v>
      </c>
      <c r="C15">
        <v>14.03</v>
      </c>
      <c r="D15">
        <v>-15.61</v>
      </c>
      <c r="E15">
        <v>6.63</v>
      </c>
      <c r="F15">
        <v>12.74</v>
      </c>
      <c r="G15">
        <v>8.6199999999999992</v>
      </c>
      <c r="H15">
        <v>8.73</v>
      </c>
      <c r="I15">
        <v>12.76</v>
      </c>
      <c r="J15">
        <v>9.57</v>
      </c>
    </row>
    <row r="16" spans="1:10" x14ac:dyDescent="0.3">
      <c r="A16" t="str">
        <f>COUNT(B2:B15) &amp; " / " &amp; 14</f>
        <v>14 / 14</v>
      </c>
      <c r="B16">
        <f t="shared" ref="B16:J16" si="0">AVERAGE(B2:B15)</f>
        <v>10.868571428571427</v>
      </c>
      <c r="C16">
        <f t="shared" si="0"/>
        <v>12.216428571428571</v>
      </c>
      <c r="D16">
        <f t="shared" si="0"/>
        <v>-19.657857142857146</v>
      </c>
      <c r="E16">
        <f t="shared" si="0"/>
        <v>5.0157142857142842</v>
      </c>
      <c r="F16">
        <f t="shared" si="0"/>
        <v>13.082857142857142</v>
      </c>
      <c r="G16">
        <f t="shared" si="0"/>
        <v>8.620000000000001</v>
      </c>
      <c r="H16">
        <f t="shared" si="0"/>
        <v>8.2142857142857135</v>
      </c>
      <c r="I16">
        <f t="shared" si="0"/>
        <v>20.897857142857141</v>
      </c>
      <c r="J16">
        <f t="shared" si="0"/>
        <v>9.8642857142857139</v>
      </c>
    </row>
    <row r="18" spans="1:10" x14ac:dyDescent="0.3">
      <c r="A18" t="s">
        <v>116</v>
      </c>
      <c r="B18">
        <f>SUM(B5:B10)/6</f>
        <v>10.418333333333335</v>
      </c>
      <c r="C18">
        <f t="shared" ref="C18:J18" si="1">SUM(C5:C10)/6</f>
        <v>12.291666666666664</v>
      </c>
      <c r="D18">
        <f t="shared" si="1"/>
        <v>-26.351666666666663</v>
      </c>
      <c r="E18">
        <f t="shared" si="1"/>
        <v>2.1283333333333334</v>
      </c>
      <c r="F18">
        <f t="shared" si="1"/>
        <v>11.536666666666667</v>
      </c>
      <c r="G18">
        <f t="shared" si="1"/>
        <v>8.6199999999999992</v>
      </c>
      <c r="H18">
        <f t="shared" si="1"/>
        <v>8.6266666666666669</v>
      </c>
      <c r="I18">
        <f t="shared" si="1"/>
        <v>22.158333333333331</v>
      </c>
      <c r="J18">
        <f t="shared" si="1"/>
        <v>10.709999999999999</v>
      </c>
    </row>
    <row r="19" spans="1:10" x14ac:dyDescent="0.3">
      <c r="A19" t="s">
        <v>117</v>
      </c>
      <c r="B19">
        <f>SUM(B2:B4,B11:B15)/8</f>
        <v>11.206250000000001</v>
      </c>
      <c r="C19">
        <f t="shared" ref="C19:J19" si="2">SUM(C2:C4,C11:C15)/8</f>
        <v>12.16</v>
      </c>
      <c r="D19">
        <f t="shared" si="2"/>
        <v>-14.637499999999999</v>
      </c>
      <c r="E19">
        <f t="shared" si="2"/>
        <v>7.1812499999999995</v>
      </c>
      <c r="F19">
        <f t="shared" si="2"/>
        <v>14.242500000000001</v>
      </c>
      <c r="G19">
        <f t="shared" si="2"/>
        <v>8.6199999999999992</v>
      </c>
      <c r="H19">
        <f t="shared" si="2"/>
        <v>7.9049999999999994</v>
      </c>
      <c r="I19">
        <f t="shared" si="2"/>
        <v>19.952500000000001</v>
      </c>
      <c r="J19">
        <f t="shared" si="2"/>
        <v>9.23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9"/>
  <sheetViews>
    <sheetView topLeftCell="C1" workbookViewId="0">
      <selection activeCell="A18" sqref="A18:J19"/>
    </sheetView>
  </sheetViews>
  <sheetFormatPr defaultRowHeight="14.4" x14ac:dyDescent="0.3"/>
  <cols>
    <col min="1" max="1" width="73" customWidth="1"/>
    <col min="2" max="2" width="44" customWidth="1"/>
    <col min="3" max="3" width="43" customWidth="1"/>
    <col min="4" max="4" width="27" customWidth="1"/>
    <col min="5" max="5" width="26" customWidth="1"/>
    <col min="6" max="6" width="25" customWidth="1"/>
    <col min="7" max="7" width="11" customWidth="1"/>
    <col min="8" max="8" width="14" customWidth="1"/>
    <col min="9" max="9" width="13" customWidth="1"/>
    <col min="10" max="10" width="12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 t="s">
        <v>24</v>
      </c>
      <c r="B2">
        <v>10.89</v>
      </c>
      <c r="C2">
        <v>15.69</v>
      </c>
      <c r="D2">
        <v>-23.51</v>
      </c>
      <c r="E2">
        <v>-5.83</v>
      </c>
      <c r="F2">
        <v>15.41</v>
      </c>
      <c r="G2">
        <v>8.6199999999999992</v>
      </c>
      <c r="H2">
        <v>4.1399999999999997</v>
      </c>
      <c r="I2">
        <v>16.97</v>
      </c>
      <c r="J2">
        <v>6.91</v>
      </c>
    </row>
    <row r="3" spans="1:10" x14ac:dyDescent="0.3">
      <c r="A3" t="s">
        <v>25</v>
      </c>
      <c r="B3">
        <v>10.71</v>
      </c>
      <c r="C3">
        <v>14.95</v>
      </c>
      <c r="D3">
        <v>-17.41</v>
      </c>
      <c r="E3">
        <v>-4.24</v>
      </c>
      <c r="F3">
        <v>16.8</v>
      </c>
      <c r="G3">
        <v>8.6199999999999992</v>
      </c>
      <c r="H3">
        <v>4.2</v>
      </c>
      <c r="I3">
        <v>17.32</v>
      </c>
      <c r="J3">
        <v>6.66</v>
      </c>
    </row>
    <row r="4" spans="1:10" x14ac:dyDescent="0.3">
      <c r="A4" t="s">
        <v>26</v>
      </c>
      <c r="B4">
        <v>11.82</v>
      </c>
      <c r="C4">
        <v>14.8</v>
      </c>
      <c r="D4">
        <v>-40.94</v>
      </c>
      <c r="E4">
        <v>-2.36</v>
      </c>
      <c r="F4">
        <v>10.87</v>
      </c>
      <c r="G4">
        <v>8.6199999999999992</v>
      </c>
      <c r="H4">
        <v>7.34</v>
      </c>
      <c r="I4">
        <v>17.87</v>
      </c>
      <c r="J4">
        <v>9.8699999999999992</v>
      </c>
    </row>
    <row r="5" spans="1:10" x14ac:dyDescent="0.3">
      <c r="A5" t="s">
        <v>27</v>
      </c>
      <c r="B5">
        <v>11.45</v>
      </c>
      <c r="C5">
        <v>14.96</v>
      </c>
      <c r="D5">
        <v>-24.06</v>
      </c>
      <c r="E5">
        <v>-4.43</v>
      </c>
      <c r="F5">
        <v>14.99</v>
      </c>
      <c r="G5">
        <v>8.6199999999999992</v>
      </c>
      <c r="H5">
        <v>6.16</v>
      </c>
      <c r="I5">
        <v>19.86</v>
      </c>
      <c r="J5">
        <v>8.33</v>
      </c>
    </row>
    <row r="6" spans="1:10" x14ac:dyDescent="0.3">
      <c r="A6" t="s">
        <v>28</v>
      </c>
      <c r="B6">
        <v>7.93</v>
      </c>
      <c r="C6">
        <v>7.49</v>
      </c>
      <c r="D6">
        <v>-27.08</v>
      </c>
      <c r="E6">
        <v>15.5</v>
      </c>
      <c r="F6">
        <v>12.24</v>
      </c>
      <c r="G6">
        <v>8.6199999999999992</v>
      </c>
      <c r="H6">
        <v>7.11</v>
      </c>
      <c r="I6">
        <v>22.03</v>
      </c>
      <c r="J6">
        <v>9.58</v>
      </c>
    </row>
    <row r="7" spans="1:10" x14ac:dyDescent="0.3">
      <c r="A7" t="s">
        <v>29</v>
      </c>
      <c r="B7">
        <v>8.43</v>
      </c>
      <c r="C7">
        <v>7.28</v>
      </c>
      <c r="D7">
        <v>-26.27</v>
      </c>
      <c r="E7">
        <v>7.97</v>
      </c>
      <c r="F7">
        <v>12.24</v>
      </c>
      <c r="G7">
        <v>8.6199999999999992</v>
      </c>
      <c r="H7">
        <v>7.29</v>
      </c>
      <c r="I7">
        <v>27.32</v>
      </c>
      <c r="J7">
        <v>9.42</v>
      </c>
    </row>
    <row r="8" spans="1:10" x14ac:dyDescent="0.3">
      <c r="A8" t="s">
        <v>30</v>
      </c>
      <c r="B8">
        <v>11.09</v>
      </c>
      <c r="C8">
        <v>14.41</v>
      </c>
      <c r="D8">
        <v>-36.03</v>
      </c>
      <c r="E8">
        <v>-1.52</v>
      </c>
      <c r="F8">
        <v>11.06</v>
      </c>
      <c r="G8">
        <v>8.6199999999999992</v>
      </c>
      <c r="H8">
        <v>7.33</v>
      </c>
      <c r="I8">
        <v>19.21</v>
      </c>
      <c r="J8">
        <v>10.06</v>
      </c>
    </row>
    <row r="9" spans="1:10" x14ac:dyDescent="0.3">
      <c r="A9" t="s">
        <v>31</v>
      </c>
      <c r="B9">
        <v>11.42</v>
      </c>
      <c r="C9">
        <v>14.36</v>
      </c>
      <c r="D9">
        <v>-23.44</v>
      </c>
      <c r="E9">
        <v>-2.67</v>
      </c>
      <c r="F9">
        <v>15.02</v>
      </c>
      <c r="G9">
        <v>8.6199999999999992</v>
      </c>
      <c r="H9">
        <v>6.48</v>
      </c>
      <c r="I9">
        <v>19.690000000000001</v>
      </c>
      <c r="J9">
        <v>8.3699999999999992</v>
      </c>
    </row>
    <row r="10" spans="1:10" x14ac:dyDescent="0.3">
      <c r="A10" t="s">
        <v>32</v>
      </c>
      <c r="B10">
        <v>8.6300000000000008</v>
      </c>
      <c r="C10">
        <v>6.81</v>
      </c>
      <c r="D10">
        <v>-36.380000000000003</v>
      </c>
      <c r="E10">
        <v>15.1</v>
      </c>
      <c r="F10">
        <v>9.23</v>
      </c>
      <c r="G10">
        <v>8.6199999999999992</v>
      </c>
      <c r="H10">
        <v>8.1300000000000008</v>
      </c>
      <c r="I10">
        <v>9.9</v>
      </c>
      <c r="J10">
        <v>10.6</v>
      </c>
    </row>
    <row r="11" spans="1:10" x14ac:dyDescent="0.3">
      <c r="A11" t="s">
        <v>33</v>
      </c>
      <c r="B11">
        <v>6.4</v>
      </c>
      <c r="C11">
        <v>10.37</v>
      </c>
      <c r="D11">
        <v>-37.15</v>
      </c>
      <c r="E11">
        <v>7.23</v>
      </c>
      <c r="F11">
        <v>9.57</v>
      </c>
      <c r="G11">
        <v>8.6199999999999992</v>
      </c>
      <c r="H11">
        <v>7.91</v>
      </c>
      <c r="I11">
        <v>24.93</v>
      </c>
      <c r="J11">
        <v>10.039999999999999</v>
      </c>
    </row>
    <row r="12" spans="1:10" x14ac:dyDescent="0.3">
      <c r="A12" t="s">
        <v>34</v>
      </c>
      <c r="B12">
        <v>11.43</v>
      </c>
      <c r="C12">
        <v>14.79</v>
      </c>
      <c r="D12">
        <v>-16.260000000000002</v>
      </c>
      <c r="E12">
        <v>-1.38</v>
      </c>
      <c r="F12">
        <v>17.239999999999998</v>
      </c>
      <c r="G12">
        <v>8.6199999999999992</v>
      </c>
      <c r="H12">
        <v>5.04</v>
      </c>
      <c r="I12">
        <v>16.420000000000002</v>
      </c>
      <c r="J12">
        <v>6.82</v>
      </c>
    </row>
    <row r="13" spans="1:10" x14ac:dyDescent="0.3">
      <c r="A13" t="s">
        <v>35</v>
      </c>
      <c r="B13">
        <v>11.72</v>
      </c>
      <c r="C13">
        <v>15</v>
      </c>
      <c r="D13">
        <v>-18.12</v>
      </c>
      <c r="E13">
        <v>-1.5</v>
      </c>
      <c r="F13">
        <v>16.760000000000002</v>
      </c>
      <c r="G13">
        <v>8.6199999999999992</v>
      </c>
      <c r="H13">
        <v>5.18</v>
      </c>
      <c r="I13">
        <v>16.43</v>
      </c>
      <c r="J13">
        <v>7.15</v>
      </c>
    </row>
    <row r="14" spans="1:10" x14ac:dyDescent="0.3">
      <c r="A14" t="s">
        <v>36</v>
      </c>
      <c r="B14">
        <v>11.7</v>
      </c>
      <c r="C14">
        <v>14.45</v>
      </c>
      <c r="D14">
        <v>-18.29</v>
      </c>
      <c r="E14">
        <v>10.51</v>
      </c>
      <c r="F14">
        <v>11.57</v>
      </c>
      <c r="G14">
        <v>8.6199999999999992</v>
      </c>
      <c r="H14">
        <v>7.36</v>
      </c>
      <c r="I14">
        <v>9.65</v>
      </c>
      <c r="J14">
        <v>8.9700000000000006</v>
      </c>
    </row>
    <row r="15" spans="1:10" x14ac:dyDescent="0.3">
      <c r="A15" t="s">
        <v>37</v>
      </c>
      <c r="B15">
        <v>13.44</v>
      </c>
      <c r="C15">
        <v>14.7</v>
      </c>
      <c r="D15">
        <v>-16.559999999999999</v>
      </c>
      <c r="E15">
        <v>7.1</v>
      </c>
      <c r="F15">
        <v>14.15</v>
      </c>
      <c r="G15">
        <v>8.6199999999999992</v>
      </c>
      <c r="H15">
        <v>6.82</v>
      </c>
      <c r="I15">
        <v>11.55</v>
      </c>
      <c r="J15">
        <v>8.19</v>
      </c>
    </row>
    <row r="16" spans="1:10" x14ac:dyDescent="0.3">
      <c r="A16" t="str">
        <f>COUNT(B2:B15) &amp; " / " &amp; 14</f>
        <v>14 / 14</v>
      </c>
      <c r="B16">
        <f t="shared" ref="B16:J16" si="0">AVERAGE(B2:B15)</f>
        <v>10.504285714285714</v>
      </c>
      <c r="C16">
        <f t="shared" si="0"/>
        <v>12.86142857142857</v>
      </c>
      <c r="D16">
        <f t="shared" si="0"/>
        <v>-25.821428571428573</v>
      </c>
      <c r="E16">
        <f t="shared" si="0"/>
        <v>2.8200000000000003</v>
      </c>
      <c r="F16">
        <f t="shared" si="0"/>
        <v>13.367857142857144</v>
      </c>
      <c r="G16">
        <f t="shared" si="0"/>
        <v>8.620000000000001</v>
      </c>
      <c r="H16">
        <f t="shared" si="0"/>
        <v>6.463571428571429</v>
      </c>
      <c r="I16">
        <f t="shared" si="0"/>
        <v>17.796428571428574</v>
      </c>
      <c r="J16">
        <f t="shared" si="0"/>
        <v>8.6407142857142851</v>
      </c>
    </row>
    <row r="18" spans="1:10" x14ac:dyDescent="0.3">
      <c r="A18" t="s">
        <v>118</v>
      </c>
      <c r="B18">
        <f>SUM(B4:B9)/6</f>
        <v>10.356666666666667</v>
      </c>
      <c r="C18">
        <f t="shared" ref="C18:J18" si="1">SUM(C4:C9)/6</f>
        <v>12.216666666666667</v>
      </c>
      <c r="D18">
        <f t="shared" si="1"/>
        <v>-29.636666666666667</v>
      </c>
      <c r="E18">
        <f t="shared" si="1"/>
        <v>2.0816666666666666</v>
      </c>
      <c r="F18">
        <f t="shared" si="1"/>
        <v>12.736666666666666</v>
      </c>
      <c r="G18">
        <f t="shared" si="1"/>
        <v>8.6199999999999992</v>
      </c>
      <c r="H18">
        <f t="shared" si="1"/>
        <v>6.9516666666666653</v>
      </c>
      <c r="I18">
        <f t="shared" si="1"/>
        <v>20.99666666666667</v>
      </c>
      <c r="J18">
        <f t="shared" si="1"/>
        <v>9.2716666666666665</v>
      </c>
    </row>
    <row r="19" spans="1:10" x14ac:dyDescent="0.3">
      <c r="A19" t="s">
        <v>119</v>
      </c>
      <c r="B19">
        <f>SUM(B2:B3,B10:B15)/8</f>
        <v>10.615</v>
      </c>
      <c r="C19">
        <f t="shared" ref="C19:J19" si="2">SUM(C2:C3,C10:C15)/8</f>
        <v>13.345000000000001</v>
      </c>
      <c r="D19">
        <f t="shared" si="2"/>
        <v>-22.96</v>
      </c>
      <c r="E19">
        <f t="shared" si="2"/>
        <v>3.3737500000000002</v>
      </c>
      <c r="F19">
        <f t="shared" si="2"/>
        <v>13.841250000000002</v>
      </c>
      <c r="G19">
        <f t="shared" si="2"/>
        <v>8.6199999999999992</v>
      </c>
      <c r="H19">
        <f t="shared" si="2"/>
        <v>6.0974999999999993</v>
      </c>
      <c r="I19">
        <f t="shared" si="2"/>
        <v>15.39625</v>
      </c>
      <c r="J19">
        <f t="shared" si="2"/>
        <v>8.1675000000000004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8"/>
  <sheetViews>
    <sheetView workbookViewId="0">
      <selection activeCell="K17" sqref="A17:K18"/>
    </sheetView>
  </sheetViews>
  <sheetFormatPr defaultRowHeight="14.4" x14ac:dyDescent="0.3"/>
  <cols>
    <col min="1" max="1" width="65" customWidth="1"/>
    <col min="2" max="2" width="44" customWidth="1"/>
    <col min="3" max="3" width="43" customWidth="1"/>
    <col min="4" max="4" width="27" customWidth="1"/>
    <col min="5" max="5" width="26" customWidth="1"/>
    <col min="6" max="6" width="25" customWidth="1"/>
    <col min="7" max="7" width="11" customWidth="1"/>
    <col min="8" max="8" width="14" customWidth="1"/>
    <col min="9" max="9" width="13" customWidth="1"/>
    <col min="10" max="10" width="12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 t="s">
        <v>38</v>
      </c>
      <c r="B2">
        <v>11.39</v>
      </c>
      <c r="C2">
        <v>15.96</v>
      </c>
      <c r="D2">
        <v>-33.51</v>
      </c>
      <c r="E2">
        <v>-4.8099999999999996</v>
      </c>
      <c r="F2">
        <v>13.54</v>
      </c>
      <c r="G2">
        <v>8.6199999999999992</v>
      </c>
      <c r="H2">
        <v>4.32</v>
      </c>
      <c r="I2">
        <v>15.68</v>
      </c>
      <c r="J2">
        <v>7.56</v>
      </c>
    </row>
    <row r="3" spans="1:10" x14ac:dyDescent="0.3">
      <c r="A3" t="s">
        <v>39</v>
      </c>
      <c r="B3">
        <v>11.67</v>
      </c>
      <c r="C3">
        <v>15.79</v>
      </c>
      <c r="D3">
        <v>-36.19</v>
      </c>
      <c r="E3">
        <v>-6.58</v>
      </c>
      <c r="F3">
        <v>13.14</v>
      </c>
      <c r="G3">
        <v>8.6199999999999992</v>
      </c>
      <c r="H3">
        <v>4.51</v>
      </c>
      <c r="I3">
        <v>16.2</v>
      </c>
      <c r="J3">
        <v>7.78</v>
      </c>
    </row>
    <row r="4" spans="1:10" x14ac:dyDescent="0.3">
      <c r="A4" t="s">
        <v>40</v>
      </c>
      <c r="B4">
        <v>11.02</v>
      </c>
      <c r="C4">
        <v>15.88</v>
      </c>
      <c r="D4">
        <v>-42.35</v>
      </c>
      <c r="E4">
        <v>-8.76</v>
      </c>
      <c r="F4">
        <v>12.1</v>
      </c>
      <c r="G4">
        <v>8.6199999999999992</v>
      </c>
      <c r="H4">
        <v>4.79</v>
      </c>
      <c r="I4">
        <v>20.62</v>
      </c>
      <c r="J4">
        <v>8.19</v>
      </c>
    </row>
    <row r="5" spans="1:10" x14ac:dyDescent="0.3">
      <c r="A5" t="s">
        <v>41</v>
      </c>
      <c r="B5">
        <v>10.3</v>
      </c>
      <c r="C5">
        <v>15.91</v>
      </c>
      <c r="D5">
        <v>-24.17</v>
      </c>
      <c r="E5">
        <v>-10.3</v>
      </c>
      <c r="F5">
        <v>15.92</v>
      </c>
      <c r="G5">
        <v>8.6199999999999992</v>
      </c>
      <c r="H5">
        <v>4.12</v>
      </c>
      <c r="I5">
        <v>22.67</v>
      </c>
      <c r="J5">
        <v>7.08</v>
      </c>
    </row>
    <row r="6" spans="1:10" x14ac:dyDescent="0.3">
      <c r="A6" t="s">
        <v>42</v>
      </c>
    </row>
    <row r="7" spans="1:10" x14ac:dyDescent="0.3">
      <c r="A7" t="s">
        <v>43</v>
      </c>
    </row>
    <row r="8" spans="1:10" x14ac:dyDescent="0.3">
      <c r="A8" t="s">
        <v>44</v>
      </c>
      <c r="B8">
        <v>10.4</v>
      </c>
      <c r="C8">
        <v>15.05</v>
      </c>
      <c r="D8">
        <v>-43.59</v>
      </c>
      <c r="E8">
        <v>-11.25</v>
      </c>
      <c r="F8">
        <v>12.96</v>
      </c>
      <c r="G8">
        <v>8.6199999999999992</v>
      </c>
      <c r="H8">
        <v>5.08</v>
      </c>
      <c r="I8">
        <v>23.99</v>
      </c>
      <c r="J8">
        <v>7.72</v>
      </c>
    </row>
    <row r="9" spans="1:10" x14ac:dyDescent="0.3">
      <c r="A9" t="s">
        <v>45</v>
      </c>
      <c r="B9">
        <v>9.19</v>
      </c>
      <c r="C9">
        <v>13.94</v>
      </c>
      <c r="D9">
        <v>-17.04</v>
      </c>
      <c r="E9">
        <v>-14.4</v>
      </c>
      <c r="F9">
        <v>17.77</v>
      </c>
      <c r="G9">
        <v>8.6199999999999992</v>
      </c>
      <c r="H9">
        <v>3.5</v>
      </c>
      <c r="I9">
        <v>27.24</v>
      </c>
      <c r="J9">
        <v>5.92</v>
      </c>
    </row>
    <row r="10" spans="1:10" x14ac:dyDescent="0.3">
      <c r="A10" t="s">
        <v>46</v>
      </c>
      <c r="B10">
        <v>6.41</v>
      </c>
      <c r="C10">
        <v>7.89</v>
      </c>
      <c r="D10">
        <v>-61.17</v>
      </c>
      <c r="E10">
        <v>13.89</v>
      </c>
      <c r="F10">
        <v>7.72</v>
      </c>
      <c r="G10">
        <v>8.6199999999999992</v>
      </c>
      <c r="H10">
        <v>5.55</v>
      </c>
      <c r="I10">
        <v>21.84</v>
      </c>
      <c r="J10">
        <v>8.81</v>
      </c>
    </row>
    <row r="11" spans="1:10" x14ac:dyDescent="0.3">
      <c r="A11" t="s">
        <v>47</v>
      </c>
    </row>
    <row r="12" spans="1:10" x14ac:dyDescent="0.3">
      <c r="A12" t="s">
        <v>48</v>
      </c>
      <c r="B12">
        <v>11.48</v>
      </c>
      <c r="C12">
        <v>15.11</v>
      </c>
      <c r="D12">
        <v>-28.68</v>
      </c>
      <c r="E12">
        <v>-3.81</v>
      </c>
      <c r="F12">
        <v>15.2</v>
      </c>
      <c r="G12">
        <v>8.6199999999999992</v>
      </c>
      <c r="H12">
        <v>4.78</v>
      </c>
      <c r="I12">
        <v>15.92</v>
      </c>
      <c r="J12">
        <v>7.15</v>
      </c>
    </row>
    <row r="13" spans="1:10" x14ac:dyDescent="0.3">
      <c r="A13" t="s">
        <v>49</v>
      </c>
      <c r="B13">
        <v>11.86</v>
      </c>
      <c r="C13">
        <v>15.22</v>
      </c>
      <c r="D13">
        <v>-35.65</v>
      </c>
      <c r="E13">
        <v>-3.36</v>
      </c>
      <c r="F13">
        <v>13.65</v>
      </c>
      <c r="G13">
        <v>8.6199999999999992</v>
      </c>
      <c r="H13">
        <v>5.4</v>
      </c>
      <c r="I13">
        <v>15.29</v>
      </c>
      <c r="J13">
        <v>7.91</v>
      </c>
    </row>
    <row r="14" spans="1:10" x14ac:dyDescent="0.3">
      <c r="A14" t="s">
        <v>50</v>
      </c>
      <c r="B14">
        <v>12.72</v>
      </c>
      <c r="C14">
        <v>15.39</v>
      </c>
      <c r="D14">
        <v>-20.84</v>
      </c>
      <c r="E14">
        <v>3.38</v>
      </c>
      <c r="F14">
        <v>16.46</v>
      </c>
      <c r="G14">
        <v>8.6199999999999992</v>
      </c>
      <c r="H14">
        <v>5.08</v>
      </c>
      <c r="I14">
        <v>12.8</v>
      </c>
      <c r="J14">
        <v>6.41</v>
      </c>
    </row>
    <row r="15" spans="1:10" x14ac:dyDescent="0.3">
      <c r="A15" t="str">
        <f>COUNT(B2:B14) &amp; " / " &amp; 13</f>
        <v>10 / 13</v>
      </c>
      <c r="B15">
        <f t="shared" ref="B15:J15" si="0">AVERAGE(B2:B14)</f>
        <v>10.644</v>
      </c>
      <c r="C15">
        <f t="shared" si="0"/>
        <v>14.613999999999999</v>
      </c>
      <c r="D15">
        <f t="shared" si="0"/>
        <v>-34.318999999999996</v>
      </c>
      <c r="E15">
        <f t="shared" si="0"/>
        <v>-4.5999999999999996</v>
      </c>
      <c r="F15">
        <f t="shared" si="0"/>
        <v>13.846</v>
      </c>
      <c r="G15">
        <f t="shared" si="0"/>
        <v>8.620000000000001</v>
      </c>
      <c r="H15">
        <f t="shared" si="0"/>
        <v>4.7129999999999992</v>
      </c>
      <c r="I15">
        <f t="shared" si="0"/>
        <v>19.224999999999998</v>
      </c>
      <c r="J15">
        <f t="shared" si="0"/>
        <v>7.4530000000000003</v>
      </c>
    </row>
    <row r="17" spans="1:11" x14ac:dyDescent="0.3">
      <c r="A17" t="s">
        <v>120</v>
      </c>
      <c r="B17">
        <f>SUM(B4,B5,B8,B9)/4</f>
        <v>10.227499999999999</v>
      </c>
      <c r="C17">
        <f t="shared" ref="C17:J17" si="1">SUM(C4,C5,C8,C9)/4</f>
        <v>15.195</v>
      </c>
      <c r="D17">
        <f t="shared" si="1"/>
        <v>-31.787500000000001</v>
      </c>
      <c r="E17">
        <f t="shared" si="1"/>
        <v>-11.1775</v>
      </c>
      <c r="F17">
        <f t="shared" si="1"/>
        <v>14.6875</v>
      </c>
      <c r="G17">
        <f t="shared" si="1"/>
        <v>8.6199999999999992</v>
      </c>
      <c r="H17">
        <f t="shared" si="1"/>
        <v>4.3725000000000005</v>
      </c>
      <c r="I17">
        <f t="shared" si="1"/>
        <v>23.63</v>
      </c>
      <c r="J17">
        <f t="shared" si="1"/>
        <v>7.2274999999999991</v>
      </c>
      <c r="K17">
        <f>4/6*100</f>
        <v>66.666666666666657</v>
      </c>
    </row>
    <row r="18" spans="1:11" x14ac:dyDescent="0.3">
      <c r="A18" t="s">
        <v>121</v>
      </c>
      <c r="B18">
        <f>SUM(B2:B3,B10,B12:B14)/6</f>
        <v>10.921666666666667</v>
      </c>
      <c r="C18">
        <f t="shared" ref="C18:J18" si="2">SUM(C2:C3,C10,C12:C14)/6</f>
        <v>14.226666666666667</v>
      </c>
      <c r="D18">
        <f t="shared" si="2"/>
        <v>-36.006666666666668</v>
      </c>
      <c r="E18">
        <f t="shared" si="2"/>
        <v>-0.215</v>
      </c>
      <c r="F18">
        <f t="shared" si="2"/>
        <v>13.284999999999998</v>
      </c>
      <c r="G18">
        <f t="shared" si="2"/>
        <v>8.6199999999999992</v>
      </c>
      <c r="H18">
        <f t="shared" si="2"/>
        <v>4.9400000000000004</v>
      </c>
      <c r="I18">
        <f t="shared" si="2"/>
        <v>16.288333333333334</v>
      </c>
      <c r="J18">
        <f t="shared" si="2"/>
        <v>7.6033333333333317</v>
      </c>
      <c r="K18">
        <f>6/7*100</f>
        <v>85.714285714285708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8"/>
  <sheetViews>
    <sheetView workbookViewId="0">
      <selection activeCell="K17" sqref="A17:K18"/>
    </sheetView>
  </sheetViews>
  <sheetFormatPr defaultRowHeight="14.4" x14ac:dyDescent="0.3"/>
  <cols>
    <col min="1" max="1" width="65" customWidth="1"/>
    <col min="2" max="2" width="44" customWidth="1"/>
    <col min="3" max="3" width="43" customWidth="1"/>
    <col min="4" max="4" width="27" customWidth="1"/>
    <col min="5" max="5" width="26" customWidth="1"/>
    <col min="6" max="6" width="25" customWidth="1"/>
    <col min="7" max="7" width="11" customWidth="1"/>
    <col min="8" max="8" width="14" customWidth="1"/>
    <col min="9" max="9" width="13" customWidth="1"/>
    <col min="10" max="10" width="12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 t="s">
        <v>51</v>
      </c>
    </row>
    <row r="3" spans="1:10" x14ac:dyDescent="0.3">
      <c r="A3" t="s">
        <v>52</v>
      </c>
    </row>
    <row r="4" spans="1:10" x14ac:dyDescent="0.3">
      <c r="A4" t="s">
        <v>53</v>
      </c>
      <c r="B4">
        <v>10.3</v>
      </c>
      <c r="C4">
        <v>15.77</v>
      </c>
      <c r="D4">
        <v>-42.96</v>
      </c>
      <c r="E4">
        <v>-14.87</v>
      </c>
      <c r="F4">
        <v>10.98</v>
      </c>
      <c r="G4">
        <v>8.6199999999999992</v>
      </c>
      <c r="H4">
        <v>3.63</v>
      </c>
      <c r="I4">
        <v>22.23</v>
      </c>
      <c r="J4">
        <v>8.14</v>
      </c>
    </row>
    <row r="5" spans="1:10" x14ac:dyDescent="0.3">
      <c r="A5" t="s">
        <v>54</v>
      </c>
      <c r="B5">
        <v>10.68</v>
      </c>
      <c r="C5">
        <v>15.39</v>
      </c>
      <c r="D5">
        <v>-42.88</v>
      </c>
      <c r="E5">
        <v>-15.42</v>
      </c>
      <c r="F5">
        <v>11.52</v>
      </c>
      <c r="G5">
        <v>8.6199999999999992</v>
      </c>
      <c r="H5">
        <v>3.76</v>
      </c>
      <c r="I5">
        <v>21.34</v>
      </c>
      <c r="J5">
        <v>8.11</v>
      </c>
    </row>
    <row r="6" spans="1:10" x14ac:dyDescent="0.3">
      <c r="A6" t="s">
        <v>55</v>
      </c>
      <c r="B6">
        <v>8.82</v>
      </c>
      <c r="C6">
        <v>9.2100000000000009</v>
      </c>
      <c r="D6">
        <v>-28.52</v>
      </c>
      <c r="E6">
        <v>2.16</v>
      </c>
      <c r="F6">
        <v>16.52</v>
      </c>
      <c r="G6">
        <v>8.6199999999999992</v>
      </c>
      <c r="H6">
        <v>3.47</v>
      </c>
      <c r="I6">
        <v>44.61</v>
      </c>
      <c r="J6">
        <v>6.01</v>
      </c>
    </row>
    <row r="7" spans="1:10" x14ac:dyDescent="0.3">
      <c r="A7" t="s">
        <v>56</v>
      </c>
    </row>
    <row r="8" spans="1:10" x14ac:dyDescent="0.3">
      <c r="A8" t="s">
        <v>57</v>
      </c>
      <c r="B8">
        <v>9.99</v>
      </c>
      <c r="C8">
        <v>15.31</v>
      </c>
      <c r="D8">
        <v>-41.24</v>
      </c>
      <c r="E8">
        <v>-14.74</v>
      </c>
      <c r="F8">
        <v>11.46</v>
      </c>
      <c r="G8">
        <v>8.6199999999999992</v>
      </c>
      <c r="H8">
        <v>3.68</v>
      </c>
      <c r="I8">
        <v>22.22</v>
      </c>
      <c r="J8">
        <v>8.0399999999999991</v>
      </c>
    </row>
    <row r="9" spans="1:10" x14ac:dyDescent="0.3">
      <c r="A9" t="s">
        <v>58</v>
      </c>
      <c r="B9">
        <v>10.44</v>
      </c>
      <c r="C9">
        <v>15.73</v>
      </c>
      <c r="D9">
        <v>-41.99</v>
      </c>
      <c r="E9">
        <v>-14.78</v>
      </c>
      <c r="F9">
        <v>11.37</v>
      </c>
      <c r="G9">
        <v>8.6199999999999992</v>
      </c>
      <c r="H9">
        <v>3.73</v>
      </c>
      <c r="I9">
        <v>21.74</v>
      </c>
      <c r="J9">
        <v>8.1999999999999993</v>
      </c>
    </row>
    <row r="10" spans="1:10" x14ac:dyDescent="0.3">
      <c r="A10" t="s">
        <v>59</v>
      </c>
      <c r="B10">
        <v>9.25</v>
      </c>
      <c r="C10">
        <v>9.07</v>
      </c>
      <c r="D10">
        <v>-36.29</v>
      </c>
      <c r="E10">
        <v>-1.1499999999999999</v>
      </c>
      <c r="F10">
        <v>14.66</v>
      </c>
      <c r="G10">
        <v>8.6199999999999992</v>
      </c>
      <c r="H10">
        <v>3.67</v>
      </c>
      <c r="I10">
        <v>51.52</v>
      </c>
      <c r="J10">
        <v>6.16</v>
      </c>
    </row>
    <row r="11" spans="1:10" x14ac:dyDescent="0.3">
      <c r="A11" t="s">
        <v>60</v>
      </c>
      <c r="B11">
        <v>8.66</v>
      </c>
      <c r="C11">
        <v>8.57</v>
      </c>
      <c r="D11">
        <v>-34.869999999999997</v>
      </c>
      <c r="E11">
        <v>13.48</v>
      </c>
      <c r="F11">
        <v>15.25</v>
      </c>
      <c r="G11">
        <v>8.6199999999999992</v>
      </c>
      <c r="H11">
        <v>3.54</v>
      </c>
      <c r="I11">
        <v>35.590000000000003</v>
      </c>
      <c r="J11">
        <v>6.07</v>
      </c>
    </row>
    <row r="12" spans="1:10" x14ac:dyDescent="0.3">
      <c r="A12" t="s">
        <v>61</v>
      </c>
    </row>
    <row r="13" spans="1:10" x14ac:dyDescent="0.3">
      <c r="A13" t="s">
        <v>62</v>
      </c>
    </row>
    <row r="14" spans="1:10" x14ac:dyDescent="0.3">
      <c r="A14" t="s">
        <v>63</v>
      </c>
      <c r="B14">
        <v>10.130000000000001</v>
      </c>
      <c r="C14">
        <v>16.21</v>
      </c>
      <c r="D14">
        <v>-73.709999999999994</v>
      </c>
      <c r="E14">
        <v>-3.68</v>
      </c>
      <c r="F14">
        <v>7.35</v>
      </c>
      <c r="G14">
        <v>8.6199999999999992</v>
      </c>
      <c r="H14">
        <v>5.33</v>
      </c>
      <c r="I14">
        <v>12.14</v>
      </c>
      <c r="J14">
        <v>8.61</v>
      </c>
    </row>
    <row r="15" spans="1:10" x14ac:dyDescent="0.3">
      <c r="A15" t="str">
        <f>COUNT(B2:B14) &amp; " / " &amp; 13</f>
        <v>8 / 13</v>
      </c>
      <c r="B15">
        <f t="shared" ref="B15:J15" si="0">AVERAGE(B2:B14)</f>
        <v>9.7837499999999995</v>
      </c>
      <c r="C15">
        <f t="shared" si="0"/>
        <v>13.157500000000002</v>
      </c>
      <c r="D15">
        <f t="shared" si="0"/>
        <v>-42.807499999999997</v>
      </c>
      <c r="E15">
        <f t="shared" si="0"/>
        <v>-6.1249999999999991</v>
      </c>
      <c r="F15">
        <f t="shared" si="0"/>
        <v>12.388749999999998</v>
      </c>
      <c r="G15">
        <f t="shared" si="0"/>
        <v>8.6199999999999992</v>
      </c>
      <c r="H15">
        <f t="shared" si="0"/>
        <v>3.8512499999999994</v>
      </c>
      <c r="I15">
        <f t="shared" si="0"/>
        <v>28.923750000000005</v>
      </c>
      <c r="J15">
        <f t="shared" si="0"/>
        <v>7.4174999999999995</v>
      </c>
    </row>
    <row r="17" spans="1:11" x14ac:dyDescent="0.3">
      <c r="A17" t="s">
        <v>122</v>
      </c>
      <c r="B17">
        <f>SUM(B4:B6,B8:B9)/5</f>
        <v>10.045999999999999</v>
      </c>
      <c r="C17">
        <f t="shared" ref="C17:J17" si="1">SUM(C4:C6,C8:C9)/5</f>
        <v>14.282000000000002</v>
      </c>
      <c r="D17">
        <f t="shared" si="1"/>
        <v>-39.518000000000001</v>
      </c>
      <c r="E17">
        <f t="shared" si="1"/>
        <v>-11.53</v>
      </c>
      <c r="F17">
        <f t="shared" si="1"/>
        <v>12.37</v>
      </c>
      <c r="G17">
        <f t="shared" si="1"/>
        <v>8.6199999999999992</v>
      </c>
      <c r="H17">
        <f t="shared" si="1"/>
        <v>3.6539999999999999</v>
      </c>
      <c r="I17">
        <f t="shared" si="1"/>
        <v>26.428000000000004</v>
      </c>
      <c r="J17">
        <f t="shared" si="1"/>
        <v>7.7</v>
      </c>
      <c r="K17">
        <f>5/6*100</f>
        <v>83.333333333333343</v>
      </c>
    </row>
    <row r="18" spans="1:11" x14ac:dyDescent="0.3">
      <c r="A18" t="s">
        <v>123</v>
      </c>
      <c r="B18">
        <f>SUM(B10:B11,B14)/3</f>
        <v>9.3466666666666658</v>
      </c>
      <c r="C18">
        <f t="shared" ref="C18:J18" si="2">SUM(C10:C11,C14)/3</f>
        <v>11.283333333333333</v>
      </c>
      <c r="D18">
        <f t="shared" si="2"/>
        <v>-48.29</v>
      </c>
      <c r="E18">
        <f t="shared" si="2"/>
        <v>2.8833333333333333</v>
      </c>
      <c r="F18">
        <f t="shared" si="2"/>
        <v>12.42</v>
      </c>
      <c r="G18">
        <f t="shared" si="2"/>
        <v>8.6199999999999992</v>
      </c>
      <c r="H18">
        <f t="shared" si="2"/>
        <v>4.18</v>
      </c>
      <c r="I18">
        <f t="shared" si="2"/>
        <v>33.083333333333336</v>
      </c>
      <c r="J18">
        <f t="shared" si="2"/>
        <v>6.9466666666666663</v>
      </c>
      <c r="K18">
        <f>3/7*100</f>
        <v>42.857142857142854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5"/>
  <sheetViews>
    <sheetView workbookViewId="0"/>
  </sheetViews>
  <sheetFormatPr defaultRowHeight="14.4" x14ac:dyDescent="0.3"/>
  <cols>
    <col min="1" max="1" width="65" customWidth="1"/>
    <col min="2" max="2" width="44" customWidth="1"/>
    <col min="3" max="3" width="43" customWidth="1"/>
    <col min="4" max="4" width="27" customWidth="1"/>
    <col min="5" max="5" width="26" customWidth="1"/>
    <col min="6" max="6" width="25" customWidth="1"/>
    <col min="7" max="7" width="11" customWidth="1"/>
    <col min="8" max="8" width="14" customWidth="1"/>
    <col min="9" max="9" width="13" customWidth="1"/>
    <col min="10" max="10" width="12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 t="s">
        <v>64</v>
      </c>
    </row>
    <row r="3" spans="1:10" x14ac:dyDescent="0.3">
      <c r="A3" t="s">
        <v>65</v>
      </c>
    </row>
    <row r="4" spans="1:10" x14ac:dyDescent="0.3">
      <c r="A4" t="s">
        <v>66</v>
      </c>
    </row>
    <row r="5" spans="1:10" x14ac:dyDescent="0.3">
      <c r="A5" t="s">
        <v>67</v>
      </c>
    </row>
    <row r="6" spans="1:10" x14ac:dyDescent="0.3">
      <c r="A6" t="s">
        <v>68</v>
      </c>
    </row>
    <row r="7" spans="1:10" x14ac:dyDescent="0.3">
      <c r="A7" t="s">
        <v>69</v>
      </c>
    </row>
    <row r="8" spans="1:10" x14ac:dyDescent="0.3">
      <c r="A8" t="s">
        <v>70</v>
      </c>
    </row>
    <row r="9" spans="1:10" x14ac:dyDescent="0.3">
      <c r="A9" t="s">
        <v>71</v>
      </c>
    </row>
    <row r="10" spans="1:10" x14ac:dyDescent="0.3">
      <c r="A10" t="s">
        <v>72</v>
      </c>
    </row>
    <row r="11" spans="1:10" x14ac:dyDescent="0.3">
      <c r="A11" t="s">
        <v>73</v>
      </c>
    </row>
    <row r="12" spans="1:10" x14ac:dyDescent="0.3">
      <c r="A12" t="s">
        <v>74</v>
      </c>
    </row>
    <row r="13" spans="1:10" x14ac:dyDescent="0.3">
      <c r="A13" t="s">
        <v>75</v>
      </c>
    </row>
    <row r="14" spans="1:10" x14ac:dyDescent="0.3">
      <c r="A14" t="s">
        <v>76</v>
      </c>
    </row>
    <row r="15" spans="1:10" x14ac:dyDescent="0.3">
      <c r="A15" t="str">
        <f>COUNT(B2:B14) &amp; " / " &amp; 13</f>
        <v>0 / 13</v>
      </c>
      <c r="B15" t="e">
        <f t="shared" ref="B15:J15" si="0">AVERAGE(B2:B14)</f>
        <v>#DIV/0!</v>
      </c>
      <c r="C15" t="e">
        <f t="shared" si="0"/>
        <v>#DIV/0!</v>
      </c>
      <c r="D15" t="e">
        <f t="shared" si="0"/>
        <v>#DIV/0!</v>
      </c>
      <c r="E15" t="e">
        <f t="shared" si="0"/>
        <v>#DIV/0!</v>
      </c>
      <c r="F15" t="e">
        <f t="shared" si="0"/>
        <v>#DIV/0!</v>
      </c>
      <c r="G15" t="e">
        <f t="shared" si="0"/>
        <v>#DIV/0!</v>
      </c>
      <c r="H15" t="e">
        <f t="shared" si="0"/>
        <v>#DIV/0!</v>
      </c>
      <c r="I15" t="e">
        <f t="shared" si="0"/>
        <v>#DIV/0!</v>
      </c>
      <c r="J15" t="e">
        <f t="shared" si="0"/>
        <v>#DIV/0!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16"/>
  <sheetViews>
    <sheetView workbookViewId="0"/>
  </sheetViews>
  <sheetFormatPr defaultRowHeight="14.4" x14ac:dyDescent="0.3"/>
  <cols>
    <col min="1" max="1" width="65" customWidth="1"/>
    <col min="2" max="2" width="44" customWidth="1"/>
    <col min="3" max="3" width="43" customWidth="1"/>
    <col min="4" max="4" width="27" customWidth="1"/>
    <col min="5" max="5" width="26" customWidth="1"/>
    <col min="6" max="6" width="25" customWidth="1"/>
    <col min="7" max="7" width="11" customWidth="1"/>
    <col min="8" max="8" width="14" customWidth="1"/>
    <col min="9" max="9" width="13" customWidth="1"/>
    <col min="10" max="10" width="12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 t="s">
        <v>77</v>
      </c>
    </row>
    <row r="3" spans="1:10" x14ac:dyDescent="0.3">
      <c r="A3" t="s">
        <v>78</v>
      </c>
    </row>
    <row r="4" spans="1:10" x14ac:dyDescent="0.3">
      <c r="A4" t="s">
        <v>79</v>
      </c>
    </row>
    <row r="5" spans="1:10" x14ac:dyDescent="0.3">
      <c r="A5" t="s">
        <v>80</v>
      </c>
    </row>
    <row r="6" spans="1:10" x14ac:dyDescent="0.3">
      <c r="A6" t="s">
        <v>81</v>
      </c>
    </row>
    <row r="7" spans="1:10" x14ac:dyDescent="0.3">
      <c r="A7" t="s">
        <v>82</v>
      </c>
    </row>
    <row r="8" spans="1:10" x14ac:dyDescent="0.3">
      <c r="A8" t="s">
        <v>83</v>
      </c>
    </row>
    <row r="9" spans="1:10" x14ac:dyDescent="0.3">
      <c r="A9" t="s">
        <v>84</v>
      </c>
    </row>
    <row r="10" spans="1:10" x14ac:dyDescent="0.3">
      <c r="A10" t="s">
        <v>85</v>
      </c>
    </row>
    <row r="11" spans="1:10" x14ac:dyDescent="0.3">
      <c r="A11" t="s">
        <v>86</v>
      </c>
    </row>
    <row r="12" spans="1:10" x14ac:dyDescent="0.3">
      <c r="A12" t="s">
        <v>87</v>
      </c>
    </row>
    <row r="13" spans="1:10" x14ac:dyDescent="0.3">
      <c r="A13" t="s">
        <v>88</v>
      </c>
    </row>
    <row r="14" spans="1:10" x14ac:dyDescent="0.3">
      <c r="A14" t="s">
        <v>89</v>
      </c>
    </row>
    <row r="15" spans="1:10" x14ac:dyDescent="0.3">
      <c r="A15" t="s">
        <v>90</v>
      </c>
    </row>
    <row r="16" spans="1:10" x14ac:dyDescent="0.3">
      <c r="A16" t="str">
        <f>COUNT(B2:B15) &amp; " / " &amp; 14</f>
        <v>0 / 14</v>
      </c>
      <c r="B16" t="e">
        <f t="shared" ref="B16:J16" si="0">AVERAGE(B2:B15)</f>
        <v>#DIV/0!</v>
      </c>
      <c r="C16" t="e">
        <f t="shared" si="0"/>
        <v>#DIV/0!</v>
      </c>
      <c r="D16" t="e">
        <f t="shared" si="0"/>
        <v>#DIV/0!</v>
      </c>
      <c r="E16" t="e">
        <f t="shared" si="0"/>
        <v>#DIV/0!</v>
      </c>
      <c r="F16" t="e">
        <f t="shared" si="0"/>
        <v>#DIV/0!</v>
      </c>
      <c r="G16" t="e">
        <f t="shared" si="0"/>
        <v>#DIV/0!</v>
      </c>
      <c r="H16" t="e">
        <f t="shared" si="0"/>
        <v>#DIV/0!</v>
      </c>
      <c r="I16" t="e">
        <f t="shared" si="0"/>
        <v>#DIV/0!</v>
      </c>
      <c r="J16" t="e">
        <f t="shared" si="0"/>
        <v>#DIV/0!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19"/>
  <sheetViews>
    <sheetView workbookViewId="0"/>
  </sheetViews>
  <sheetFormatPr defaultRowHeight="14.4" x14ac:dyDescent="0.3"/>
  <cols>
    <col min="1" max="1" width="78" customWidth="1"/>
    <col min="2" max="2" width="44" customWidth="1"/>
    <col min="3" max="3" width="43" customWidth="1"/>
    <col min="4" max="4" width="27" customWidth="1"/>
    <col min="5" max="5" width="26" customWidth="1"/>
    <col min="6" max="6" width="25" customWidth="1"/>
    <col min="7" max="7" width="11" customWidth="1"/>
    <col min="8" max="8" width="14" customWidth="1"/>
    <col min="9" max="9" width="13" customWidth="1"/>
    <col min="10" max="10" width="12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 t="s">
        <v>91</v>
      </c>
    </row>
    <row r="3" spans="1:10" x14ac:dyDescent="0.3">
      <c r="A3" t="s">
        <v>92</v>
      </c>
    </row>
    <row r="4" spans="1:10" x14ac:dyDescent="0.3">
      <c r="A4" t="s">
        <v>93</v>
      </c>
    </row>
    <row r="5" spans="1:10" x14ac:dyDescent="0.3">
      <c r="A5" t="s">
        <v>94</v>
      </c>
    </row>
    <row r="6" spans="1:10" x14ac:dyDescent="0.3">
      <c r="A6" t="s">
        <v>95</v>
      </c>
    </row>
    <row r="7" spans="1:10" x14ac:dyDescent="0.3">
      <c r="A7" t="s">
        <v>96</v>
      </c>
    </row>
    <row r="8" spans="1:10" x14ac:dyDescent="0.3">
      <c r="A8" t="s">
        <v>97</v>
      </c>
    </row>
    <row r="9" spans="1:10" x14ac:dyDescent="0.3">
      <c r="A9" t="s">
        <v>98</v>
      </c>
    </row>
    <row r="10" spans="1:10" x14ac:dyDescent="0.3">
      <c r="A10" t="s">
        <v>99</v>
      </c>
    </row>
    <row r="11" spans="1:10" x14ac:dyDescent="0.3">
      <c r="A11" t="s">
        <v>100</v>
      </c>
    </row>
    <row r="12" spans="1:10" x14ac:dyDescent="0.3">
      <c r="A12" t="s">
        <v>101</v>
      </c>
    </row>
    <row r="13" spans="1:10" x14ac:dyDescent="0.3">
      <c r="A13" t="s">
        <v>102</v>
      </c>
    </row>
    <row r="14" spans="1:10" x14ac:dyDescent="0.3">
      <c r="A14" t="s">
        <v>103</v>
      </c>
    </row>
    <row r="15" spans="1:10" x14ac:dyDescent="0.3">
      <c r="A15" t="s">
        <v>104</v>
      </c>
    </row>
    <row r="16" spans="1:10" x14ac:dyDescent="0.3">
      <c r="A16" t="s">
        <v>105</v>
      </c>
    </row>
    <row r="17" spans="1:10" x14ac:dyDescent="0.3">
      <c r="A17" t="s">
        <v>106</v>
      </c>
    </row>
    <row r="18" spans="1:10" x14ac:dyDescent="0.3">
      <c r="A18" t="s">
        <v>107</v>
      </c>
    </row>
    <row r="19" spans="1:10" x14ac:dyDescent="0.3">
      <c r="A19" t="str">
        <f>COUNT(B2:B18) &amp; " / " &amp; 17</f>
        <v>0 / 17</v>
      </c>
      <c r="B19" t="e">
        <f t="shared" ref="B19:J19" si="0">AVERAGE(B2:B18)</f>
        <v>#DIV/0!</v>
      </c>
      <c r="C19" t="e">
        <f t="shared" si="0"/>
        <v>#DIV/0!</v>
      </c>
      <c r="D19" t="e">
        <f t="shared" si="0"/>
        <v>#DIV/0!</v>
      </c>
      <c r="E19" t="e">
        <f t="shared" si="0"/>
        <v>#DIV/0!</v>
      </c>
      <c r="F19" t="e">
        <f t="shared" si="0"/>
        <v>#DIV/0!</v>
      </c>
      <c r="G19" t="e">
        <f t="shared" si="0"/>
        <v>#DIV/0!</v>
      </c>
      <c r="H19" t="e">
        <f t="shared" si="0"/>
        <v>#DIV/0!</v>
      </c>
      <c r="I19" t="e">
        <f t="shared" si="0"/>
        <v>#DIV/0!</v>
      </c>
      <c r="J19" t="e">
        <f t="shared" si="0"/>
        <v>#DIV/0!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Total</vt:lpstr>
      <vt:lpstr>Gypsum6g</vt:lpstr>
      <vt:lpstr>Gypsum12g</vt:lpstr>
      <vt:lpstr>Gypsum18g</vt:lpstr>
      <vt:lpstr>Gypsum30g</vt:lpstr>
      <vt:lpstr>Gypsum45g</vt:lpstr>
      <vt:lpstr>Gypsum55g</vt:lpstr>
      <vt:lpstr>Gypsum65g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Mads Majlund Thomsen</cp:lastModifiedBy>
  <dcterms:created xsi:type="dcterms:W3CDTF">2024-12-02T17:27:30Z</dcterms:created>
  <dcterms:modified xsi:type="dcterms:W3CDTF">2024-12-04T08:18:04Z</dcterms:modified>
</cp:coreProperties>
</file>