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jens1\Documents\GitHub\Robotteknologi-3.-semester\P3\Results\Data\Results\"/>
    </mc:Choice>
  </mc:AlternateContent>
  <xr:revisionPtr revIDLastSave="0" documentId="13_ncr:1_{41DAFFB0-C8E5-497D-9418-046EC9D24C1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All graphs" sheetId="18" r:id="rId1"/>
    <sheet name="Clay0.5g" sheetId="1" r:id="rId2"/>
    <sheet name="Clay1g" sheetId="2" r:id="rId3"/>
    <sheet name="Clay10g" sheetId="3" r:id="rId4"/>
    <sheet name="Gypsum6g" sheetId="4" r:id="rId5"/>
    <sheet name="Gypsum12g" sheetId="5" r:id="rId6"/>
    <sheet name="Gypsum18g" sheetId="6" r:id="rId7"/>
    <sheet name="Gypsum30g" sheetId="7" r:id="rId8"/>
    <sheet name="Gypsum45g" sheetId="8" r:id="rId9"/>
    <sheet name="Gypsum55g" sheetId="9" r:id="rId10"/>
    <sheet name="Gypsum65g" sheetId="10" r:id="rId11"/>
    <sheet name="Spinach20g" sheetId="11" r:id="rId12"/>
    <sheet name="Spinach30g" sheetId="12" r:id="rId13"/>
    <sheet name="Spinach40g" sheetId="13" r:id="rId14"/>
    <sheet name="Spinach80g" sheetId="14" r:id="rId15"/>
    <sheet name="Spinach120g" sheetId="15" r:id="rId16"/>
    <sheet name="Spinach160g" sheetId="16" r:id="rId17"/>
    <sheet name="Spinach595g" sheetId="17" r:id="rId18"/>
  </sheets>
  <externalReferences>
    <externalReference r:id="rId19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" i="18" l="1"/>
  <c r="N3" i="18"/>
  <c r="N4" i="18"/>
  <c r="N5" i="18"/>
  <c r="N6" i="18"/>
  <c r="N7" i="18"/>
  <c r="N8" i="18"/>
  <c r="N9" i="18"/>
  <c r="N10" i="18"/>
  <c r="N11" i="18"/>
  <c r="N12" i="18"/>
  <c r="N13" i="18"/>
  <c r="N14" i="18"/>
  <c r="N15" i="18"/>
  <c r="N16" i="18"/>
  <c r="N17" i="18"/>
  <c r="N18" i="18"/>
  <c r="B18" i="18" a="1"/>
  <c r="B18" i="18"/>
  <c r="C18" i="18" a="1"/>
  <c r="C18" i="18"/>
  <c r="D18" i="18" a="1"/>
  <c r="D18" i="18"/>
  <c r="E18" i="18" a="1"/>
  <c r="E18" i="18"/>
  <c r="F18" i="18" a="1"/>
  <c r="F18" i="18"/>
  <c r="G18" i="18" a="1"/>
  <c r="G18" i="18"/>
  <c r="H18" i="18" a="1"/>
  <c r="H18" i="18"/>
  <c r="I18" i="18" a="1"/>
  <c r="I18" i="18"/>
  <c r="J18" i="18" a="1"/>
  <c r="J18" i="18"/>
  <c r="K18" i="18" a="1"/>
  <c r="K18" i="18"/>
  <c r="B3" i="18" a="1"/>
  <c r="H3" i="18" a="1"/>
  <c r="D4" i="18" a="1"/>
  <c r="J4" i="18" a="1"/>
  <c r="F5" i="18" a="1"/>
  <c r="B6" i="18" a="1"/>
  <c r="H6" i="18" a="1"/>
  <c r="D7" i="18" a="1"/>
  <c r="J7" i="18" a="1"/>
  <c r="F8" i="18" a="1"/>
  <c r="B9" i="18" a="1"/>
  <c r="H9" i="18" a="1"/>
  <c r="D10" i="18" a="1"/>
  <c r="J10" i="18" a="1"/>
  <c r="F11" i="18" a="1"/>
  <c r="B12" i="18" a="1"/>
  <c r="H12" i="18" a="1"/>
  <c r="D13" i="18" a="1"/>
  <c r="J13" i="18" a="1"/>
  <c r="F14" i="18" a="1"/>
  <c r="B15" i="18" a="1"/>
  <c r="H15" i="18" a="1"/>
  <c r="D16" i="18" a="1"/>
  <c r="J16" i="18" a="1"/>
  <c r="F17" i="18" a="1"/>
  <c r="G12" i="18" a="1"/>
  <c r="K17" i="18" a="1"/>
  <c r="E13" i="18" a="1"/>
  <c r="K16" i="18" a="1"/>
  <c r="J17" i="18" a="1"/>
  <c r="K8" i="18" a="1"/>
  <c r="I16" i="18" a="1"/>
  <c r="C3" i="18" a="1"/>
  <c r="I3" i="18" a="1"/>
  <c r="E4" i="18" a="1"/>
  <c r="K4" i="18" a="1"/>
  <c r="G5" i="18" a="1"/>
  <c r="C6" i="18" a="1"/>
  <c r="I6" i="18" a="1"/>
  <c r="E7" i="18" a="1"/>
  <c r="K7" i="18" a="1"/>
  <c r="G8" i="18" a="1"/>
  <c r="C9" i="18" a="1"/>
  <c r="I9" i="18" a="1"/>
  <c r="E10" i="18" a="1"/>
  <c r="K10" i="18" a="1"/>
  <c r="G11" i="18" a="1"/>
  <c r="C12" i="18" a="1"/>
  <c r="I12" i="18" a="1"/>
  <c r="K13" i="18" a="1"/>
  <c r="G14" i="18" a="1"/>
  <c r="C15" i="18" a="1"/>
  <c r="I15" i="18" a="1"/>
  <c r="E16" i="18" a="1"/>
  <c r="G17" i="18" a="1"/>
  <c r="G9" i="18" a="1"/>
  <c r="J12" i="18" a="1"/>
  <c r="F16" i="18" a="1"/>
  <c r="E11" i="18" a="1"/>
  <c r="K14" i="18" a="1"/>
  <c r="D3" i="18" a="1"/>
  <c r="J3" i="18" a="1"/>
  <c r="F4" i="18" a="1"/>
  <c r="B5" i="18" a="1"/>
  <c r="H5" i="18" a="1"/>
  <c r="D6" i="18" a="1"/>
  <c r="J6" i="18" a="1"/>
  <c r="F7" i="18" a="1"/>
  <c r="B8" i="18" a="1"/>
  <c r="H8" i="18" a="1"/>
  <c r="D9" i="18" a="1"/>
  <c r="J9" i="18" a="1"/>
  <c r="F10" i="18" a="1"/>
  <c r="B11" i="18" a="1"/>
  <c r="H11" i="18" a="1"/>
  <c r="D12" i="18" a="1"/>
  <c r="F13" i="18" a="1"/>
  <c r="B14" i="18" a="1"/>
  <c r="H14" i="18" a="1"/>
  <c r="D15" i="18" a="1"/>
  <c r="J15" i="18" a="1"/>
  <c r="B17" i="18" a="1"/>
  <c r="H17" i="18" a="1"/>
  <c r="K11" i="18" a="1"/>
  <c r="G10" i="18" a="1"/>
  <c r="K15" i="18" a="1"/>
  <c r="C17" i="18" a="1"/>
  <c r="H16" i="18" a="1"/>
  <c r="C10" i="18" a="1"/>
  <c r="E14" i="18" a="1"/>
  <c r="E3" i="18" a="1"/>
  <c r="K3" i="18" a="1"/>
  <c r="G4" i="18" a="1"/>
  <c r="C5" i="18" a="1"/>
  <c r="I5" i="18" a="1"/>
  <c r="E6" i="18" a="1"/>
  <c r="K6" i="18" a="1"/>
  <c r="G7" i="18" a="1"/>
  <c r="C8" i="18" a="1"/>
  <c r="I8" i="18" a="1"/>
  <c r="E9" i="18" a="1"/>
  <c r="K9" i="18" a="1"/>
  <c r="C11" i="18" a="1"/>
  <c r="I11" i="18" a="1"/>
  <c r="E12" i="18" a="1"/>
  <c r="K12" i="18" a="1"/>
  <c r="G13" i="18" a="1"/>
  <c r="C14" i="18" a="1"/>
  <c r="I14" i="18" a="1"/>
  <c r="E15" i="18" a="1"/>
  <c r="G16" i="18" a="1"/>
  <c r="I17" i="18" a="1"/>
  <c r="I13" i="18" a="1"/>
  <c r="D5" i="18" a="1"/>
  <c r="B10" i="18" a="1"/>
  <c r="D11" i="18" a="1"/>
  <c r="J11" i="18" a="1"/>
  <c r="B13" i="18" a="1"/>
  <c r="D14" i="18" a="1"/>
  <c r="F15" i="18" a="1"/>
  <c r="D17" i="18" a="1"/>
  <c r="E17" i="18" a="1"/>
  <c r="F3" i="18" a="1"/>
  <c r="B4" i="18" a="1"/>
  <c r="H4" i="18" a="1"/>
  <c r="J5" i="18" a="1"/>
  <c r="F6" i="18" a="1"/>
  <c r="B7" i="18" a="1"/>
  <c r="H7" i="18" a="1"/>
  <c r="D8" i="18" a="1"/>
  <c r="J8" i="18" a="1"/>
  <c r="F9" i="18" a="1"/>
  <c r="H10" i="18" a="1"/>
  <c r="F12" i="18" a="1"/>
  <c r="H13" i="18" a="1"/>
  <c r="J14" i="18" a="1"/>
  <c r="B16" i="18" a="1"/>
  <c r="I10" i="18" a="1"/>
  <c r="G15" i="18" a="1"/>
  <c r="G3" i="18" a="1"/>
  <c r="C4" i="18" a="1"/>
  <c r="I4" i="18" a="1"/>
  <c r="E5" i="18" a="1"/>
  <c r="K5" i="18" a="1"/>
  <c r="G6" i="18" a="1"/>
  <c r="C7" i="18" a="1"/>
  <c r="I7" i="18" a="1"/>
  <c r="E8" i="18" a="1"/>
  <c r="C13" i="18" a="1"/>
  <c r="C16" i="18" a="1"/>
  <c r="K2" i="18" a="1"/>
  <c r="J2" i="18" a="1"/>
  <c r="I2" i="18" a="1"/>
  <c r="H2" i="18" a="1"/>
  <c r="G2" i="18" a="1"/>
  <c r="F2" i="18" a="1"/>
  <c r="E2" i="18" a="1"/>
  <c r="D2" i="18" a="1"/>
  <c r="C2" i="18" a="1"/>
  <c r="B2" i="18" a="1"/>
  <c r="C16" i="18" l="1"/>
  <c r="C13" i="18"/>
  <c r="E8" i="18"/>
  <c r="I7" i="18"/>
  <c r="C7" i="18"/>
  <c r="G6" i="18"/>
  <c r="K5" i="18"/>
  <c r="E5" i="18"/>
  <c r="I4" i="18"/>
  <c r="C4" i="18"/>
  <c r="G3" i="18"/>
  <c r="G15" i="18"/>
  <c r="I10" i="18"/>
  <c r="B16" i="18"/>
  <c r="J14" i="18"/>
  <c r="H13" i="18"/>
  <c r="F12" i="18"/>
  <c r="H10" i="18"/>
  <c r="F9" i="18"/>
  <c r="J8" i="18"/>
  <c r="D8" i="18"/>
  <c r="H7" i="18"/>
  <c r="B7" i="18"/>
  <c r="F6" i="18"/>
  <c r="J5" i="18"/>
  <c r="H4" i="18"/>
  <c r="B4" i="18"/>
  <c r="F3" i="18"/>
  <c r="E17" i="18"/>
  <c r="D17" i="18"/>
  <c r="F15" i="18"/>
  <c r="D14" i="18"/>
  <c r="B13" i="18"/>
  <c r="J11" i="18"/>
  <c r="D11" i="18"/>
  <c r="B10" i="18"/>
  <c r="D5" i="18"/>
  <c r="I13" i="18"/>
  <c r="I17" i="18"/>
  <c r="G16" i="18"/>
  <c r="E15" i="18"/>
  <c r="I14" i="18"/>
  <c r="C14" i="18"/>
  <c r="G13" i="18"/>
  <c r="K12" i="18"/>
  <c r="E12" i="18"/>
  <c r="I11" i="18"/>
  <c r="C11" i="18"/>
  <c r="K9" i="18"/>
  <c r="E9" i="18"/>
  <c r="I8" i="18"/>
  <c r="C8" i="18"/>
  <c r="G7" i="18"/>
  <c r="K6" i="18"/>
  <c r="E6" i="18"/>
  <c r="I5" i="18"/>
  <c r="C5" i="18"/>
  <c r="G4" i="18"/>
  <c r="K3" i="18"/>
  <c r="E3" i="18"/>
  <c r="E14" i="18"/>
  <c r="C10" i="18"/>
  <c r="H16" i="18"/>
  <c r="C17" i="18"/>
  <c r="K15" i="18"/>
  <c r="G10" i="18"/>
  <c r="K11" i="18"/>
  <c r="H17" i="18"/>
  <c r="B17" i="18"/>
  <c r="J15" i="18"/>
  <c r="D15" i="18"/>
  <c r="H14" i="18"/>
  <c r="B14" i="18"/>
  <c r="F13" i="18"/>
  <c r="D12" i="18"/>
  <c r="H11" i="18"/>
  <c r="B11" i="18"/>
  <c r="F10" i="18"/>
  <c r="J9" i="18"/>
  <c r="D9" i="18"/>
  <c r="H8" i="18"/>
  <c r="B8" i="18"/>
  <c r="F7" i="18"/>
  <c r="J6" i="18"/>
  <c r="D6" i="18"/>
  <c r="H5" i="18"/>
  <c r="B5" i="18"/>
  <c r="F4" i="18"/>
  <c r="J3" i="18"/>
  <c r="D3" i="18"/>
  <c r="K14" i="18"/>
  <c r="E11" i="18"/>
  <c r="F16" i="18"/>
  <c r="J12" i="18"/>
  <c r="G9" i="18"/>
  <c r="G17" i="18"/>
  <c r="E16" i="18"/>
  <c r="I15" i="18"/>
  <c r="C15" i="18"/>
  <c r="G14" i="18"/>
  <c r="K13" i="18"/>
  <c r="I12" i="18"/>
  <c r="C12" i="18"/>
  <c r="G11" i="18"/>
  <c r="K10" i="18"/>
  <c r="E10" i="18"/>
  <c r="I9" i="18"/>
  <c r="C9" i="18"/>
  <c r="G8" i="18"/>
  <c r="K7" i="18"/>
  <c r="E7" i="18"/>
  <c r="I6" i="18"/>
  <c r="C6" i="18"/>
  <c r="G5" i="18"/>
  <c r="K4" i="18"/>
  <c r="E4" i="18"/>
  <c r="I3" i="18"/>
  <c r="C3" i="18"/>
  <c r="I16" i="18"/>
  <c r="K8" i="18"/>
  <c r="J17" i="18"/>
  <c r="K16" i="18"/>
  <c r="E13" i="18"/>
  <c r="K17" i="18"/>
  <c r="G12" i="18"/>
  <c r="F17" i="18"/>
  <c r="J16" i="18"/>
  <c r="D16" i="18"/>
  <c r="H15" i="18"/>
  <c r="B15" i="18"/>
  <c r="F14" i="18"/>
  <c r="J13" i="18"/>
  <c r="D13" i="18"/>
  <c r="H12" i="18"/>
  <c r="B12" i="18"/>
  <c r="F11" i="18"/>
  <c r="J10" i="18"/>
  <c r="D10" i="18"/>
  <c r="H9" i="18"/>
  <c r="B9" i="18"/>
  <c r="F8" i="18"/>
  <c r="J7" i="18"/>
  <c r="D7" i="18"/>
  <c r="H6" i="18"/>
  <c r="B6" i="18"/>
  <c r="F5" i="18"/>
  <c r="J4" i="18"/>
  <c r="D4" i="18"/>
  <c r="H3" i="18"/>
  <c r="B3" i="18"/>
  <c r="K2" i="18"/>
  <c r="J2" i="18"/>
  <c r="I2" i="18"/>
  <c r="H2" i="18"/>
  <c r="G2" i="18"/>
  <c r="F2" i="18"/>
  <c r="E2" i="18"/>
  <c r="D2" i="18"/>
  <c r="C2" i="18"/>
  <c r="B2" i="18"/>
  <c r="L2" i="18" a="1"/>
  <c r="L2" i="18" l="1"/>
  <c r="J10" i="17"/>
  <c r="I10" i="17"/>
  <c r="H10" i="17"/>
  <c r="G10" i="17"/>
  <c r="F10" i="17"/>
  <c r="E10" i="17"/>
  <c r="D10" i="17"/>
  <c r="C10" i="17"/>
  <c r="B10" i="17"/>
  <c r="A10" i="17"/>
  <c r="J12" i="16"/>
  <c r="I12" i="16"/>
  <c r="H12" i="16"/>
  <c r="G12" i="16"/>
  <c r="F12" i="16"/>
  <c r="E12" i="16"/>
  <c r="D12" i="16"/>
  <c r="C12" i="16"/>
  <c r="B12" i="16"/>
  <c r="A12" i="16"/>
  <c r="J9" i="15"/>
  <c r="I9" i="15"/>
  <c r="H9" i="15"/>
  <c r="G9" i="15"/>
  <c r="F9" i="15"/>
  <c r="E9" i="15"/>
  <c r="D9" i="15"/>
  <c r="C9" i="15"/>
  <c r="B9" i="15"/>
  <c r="A9" i="15"/>
  <c r="J10" i="14"/>
  <c r="I10" i="14"/>
  <c r="H10" i="14"/>
  <c r="G10" i="14"/>
  <c r="F10" i="14"/>
  <c r="E10" i="14"/>
  <c r="D10" i="14"/>
  <c r="C10" i="14"/>
  <c r="B10" i="14"/>
  <c r="A10" i="14"/>
  <c r="J8" i="13"/>
  <c r="I8" i="13"/>
  <c r="H8" i="13"/>
  <c r="G8" i="13"/>
  <c r="F8" i="13"/>
  <c r="E8" i="13"/>
  <c r="D8" i="13"/>
  <c r="C8" i="13"/>
  <c r="B8" i="13"/>
  <c r="A8" i="13"/>
  <c r="J15" i="12"/>
  <c r="I15" i="12"/>
  <c r="H15" i="12"/>
  <c r="G15" i="12"/>
  <c r="F15" i="12"/>
  <c r="E15" i="12"/>
  <c r="D15" i="12"/>
  <c r="C15" i="12"/>
  <c r="B15" i="12"/>
  <c r="A15" i="12"/>
  <c r="J8" i="11"/>
  <c r="I8" i="11"/>
  <c r="H8" i="11"/>
  <c r="G8" i="11"/>
  <c r="F8" i="11"/>
  <c r="E8" i="11"/>
  <c r="D8" i="11"/>
  <c r="C8" i="11"/>
  <c r="B8" i="11"/>
  <c r="A8" i="11"/>
  <c r="J19" i="10"/>
  <c r="I19" i="10"/>
  <c r="H19" i="10"/>
  <c r="G19" i="10"/>
  <c r="F19" i="10"/>
  <c r="E19" i="10"/>
  <c r="D19" i="10"/>
  <c r="C19" i="10"/>
  <c r="B19" i="10"/>
  <c r="A19" i="10"/>
  <c r="J16" i="9"/>
  <c r="I16" i="9"/>
  <c r="H16" i="9"/>
  <c r="G16" i="9"/>
  <c r="F16" i="9"/>
  <c r="E16" i="9"/>
  <c r="D16" i="9"/>
  <c r="C16" i="9"/>
  <c r="B16" i="9"/>
  <c r="A16" i="9"/>
  <c r="J15" i="8"/>
  <c r="I15" i="8"/>
  <c r="H15" i="8"/>
  <c r="G15" i="8"/>
  <c r="F15" i="8"/>
  <c r="E15" i="8"/>
  <c r="D15" i="8"/>
  <c r="C15" i="8"/>
  <c r="B15" i="8"/>
  <c r="A15" i="8"/>
  <c r="J15" i="7"/>
  <c r="I15" i="7"/>
  <c r="H15" i="7"/>
  <c r="G15" i="7"/>
  <c r="F15" i="7"/>
  <c r="E15" i="7"/>
  <c r="D15" i="7"/>
  <c r="C15" i="7"/>
  <c r="B15" i="7"/>
  <c r="A15" i="7"/>
  <c r="J15" i="6"/>
  <c r="I15" i="6"/>
  <c r="H15" i="6"/>
  <c r="G15" i="6"/>
  <c r="F15" i="6"/>
  <c r="E15" i="6"/>
  <c r="D15" i="6"/>
  <c r="C15" i="6"/>
  <c r="B15" i="6"/>
  <c r="A15" i="6"/>
  <c r="J16" i="5"/>
  <c r="I16" i="5"/>
  <c r="H16" i="5"/>
  <c r="G16" i="5"/>
  <c r="F16" i="5"/>
  <c r="E16" i="5"/>
  <c r="D16" i="5"/>
  <c r="C16" i="5"/>
  <c r="B16" i="5"/>
  <c r="A16" i="5"/>
  <c r="J16" i="4"/>
  <c r="I16" i="4"/>
  <c r="H16" i="4"/>
  <c r="G16" i="4"/>
  <c r="F16" i="4"/>
  <c r="E16" i="4"/>
  <c r="D16" i="4"/>
  <c r="C16" i="4"/>
  <c r="B16" i="4"/>
  <c r="A16" i="4"/>
  <c r="J9" i="3"/>
  <c r="I9" i="3"/>
  <c r="H9" i="3"/>
  <c r="G9" i="3"/>
  <c r="F9" i="3"/>
  <c r="E9" i="3"/>
  <c r="D9" i="3"/>
  <c r="C9" i="3"/>
  <c r="B9" i="3"/>
  <c r="A9" i="3"/>
  <c r="J16" i="2"/>
  <c r="I16" i="2"/>
  <c r="H16" i="2"/>
  <c r="G16" i="2"/>
  <c r="F16" i="2"/>
  <c r="E16" i="2"/>
  <c r="D16" i="2"/>
  <c r="C16" i="2"/>
  <c r="B16" i="2"/>
  <c r="A16" i="2"/>
  <c r="J15" i="1"/>
  <c r="I15" i="1"/>
  <c r="H15" i="1"/>
  <c r="G15" i="1"/>
  <c r="F15" i="1"/>
  <c r="E15" i="1"/>
  <c r="D15" i="1"/>
  <c r="C15" i="1"/>
  <c r="B15" i="1"/>
  <c r="A1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<sst xmlns="http://schemas.openxmlformats.org/spreadsheetml/2006/main" count="391" uniqueCount="220">
  <si>
    <t>Filename</t>
  </si>
  <si>
    <t>PSNR Ground checker diff Reference checker</t>
  </si>
  <si>
    <t>PSNR Ground checker diff Enhanced checker</t>
  </si>
  <si>
    <t>MBE Ground diff Reference</t>
  </si>
  <si>
    <t>MBE Ground diff Enhanced</t>
  </si>
  <si>
    <t>MBE Ground diff Dehazed</t>
  </si>
  <si>
    <t>AG Ground</t>
  </si>
  <si>
    <t>AG Reference</t>
  </si>
  <si>
    <t>AG Enhanced</t>
  </si>
  <si>
    <t>AG Dehazed</t>
  </si>
  <si>
    <t>Beside_Camera_light10_exp78730.0_20242111_114101.png</t>
  </si>
  <si>
    <t>Beside_Camera_light5_exp121296.0_20242111_114135.png</t>
  </si>
  <si>
    <t>Green_Beside_Camera_light10_exp158798.0_20242111_114622.png</t>
  </si>
  <si>
    <t>Green_Beside_Camera_light5_exp195346.0_20242111_114652.png</t>
  </si>
  <si>
    <t>Green_InFront_Camera_light10_exp95037.0_20242111_114831.png</t>
  </si>
  <si>
    <t>Green_InFront_Camera_light5_exp148588.0_20242111_114858.png</t>
  </si>
  <si>
    <t>Green_Right_Side_light10_exp130235.0_20242111_114754.png</t>
  </si>
  <si>
    <t>Green_Right_Side_light5_exp175761.0_20242111_114725.png</t>
  </si>
  <si>
    <t>InFront_Camera_light10_exp46155.0_20242111_114316.png</t>
  </si>
  <si>
    <t>InFront_Camera_light5_exp78134.0_20242111_114342.png</t>
  </si>
  <si>
    <t>Right_Side_light10_exp54398.0_20242111_114233.png</t>
  </si>
  <si>
    <t>Right_Side_light5_exp90409.0_20242111_114207.png</t>
  </si>
  <si>
    <t>Underwater_Beside_Camera_lightx_exp197034.0_20242111_114428.png</t>
  </si>
  <si>
    <t>Beside_Camera_light10_exp43294.0_20242111_115040.png</t>
  </si>
  <si>
    <t>Beside_Camera_light5_exp67607.0_20242111_115120.png</t>
  </si>
  <si>
    <t>Green_Beside_Camera_light10_exp80259.0_20242111_115244.png</t>
  </si>
  <si>
    <t>Green_Beside_Camera_light5_exp111285.0_20242111_115220.png</t>
  </si>
  <si>
    <t>Green_InFront_Camera_light10_exp59741.0_20242111_115736.png</t>
  </si>
  <si>
    <t>Green_InFront_Camera_light5_exp89059.0_20242111_115712.png</t>
  </si>
  <si>
    <t>Green_Right_Side_light10_exp73625.0_20242111_115328.png</t>
  </si>
  <si>
    <t>Green_Right_Side_light5_exp98096.0_20242111_115353.png</t>
  </si>
  <si>
    <t>InFront_Camera_light10_exp25696.0_20242111_115545.png</t>
  </si>
  <si>
    <t>InFront_Camera_light5_exp45698.0_20242111_115608.png</t>
  </si>
  <si>
    <t>Right_Side_light10_exp31992.0_20242111_115453.png</t>
  </si>
  <si>
    <t>Right_Side_light5_exp52570.0_20242111_115428.png</t>
  </si>
  <si>
    <t>Test_lightAmbient_exp293131.0_20242111_115850.png</t>
  </si>
  <si>
    <t>Underwater_Beside_Camera_lightx_exp125944.0_20242111_115811.png</t>
  </si>
  <si>
    <t>Beside_Camera_light10_exp16519.0_20242111_110824.png</t>
  </si>
  <si>
    <t>Beside_Camera_light5_exp23272.0_20242111_110848.png</t>
  </si>
  <si>
    <t>InFront_Camera_light10_exp17750.0_20242111_111055.png</t>
  </si>
  <si>
    <t>InFront_Camera_light5_exp22120.0_20242111_111130.png</t>
  </si>
  <si>
    <t>Right_Side_light10_exp17889.0_20242111_111007.png</t>
  </si>
  <si>
    <t>Right_Side_light5_exp32389.0_20242111_110939.png</t>
  </si>
  <si>
    <t>Underwater_Beside_Camera_lightx_exp93707.0_20242111_111244.png</t>
  </si>
  <si>
    <t>Beside_Camera_light10_exp116827.0_20242011_144411.png</t>
  </si>
  <si>
    <t>Beside_Camera_light10_exp99368.0_20242011_144326.png</t>
  </si>
  <si>
    <t>Beside_Camera_light5_exp160665.0_20242011_144450.png</t>
  </si>
  <si>
    <t>Green_Beside_Camera_light10_exp162870.0_20242011_143543.png</t>
  </si>
  <si>
    <t>Green_Beside_Camera_light5_exp250883.0_20242011_143622.png</t>
  </si>
  <si>
    <t>Green_InFront_Camera_light10_exp109935.0_20242011_143931.png</t>
  </si>
  <si>
    <t>Green_InFront_Camera_light5_exp160029.0_20242011_144007.png</t>
  </si>
  <si>
    <t>Green_Right_Side_light10_exp167537.0_20242011_143833.png</t>
  </si>
  <si>
    <t>Green_Right_Side_light5_exp314325.0_20242011_143731.png</t>
  </si>
  <si>
    <t>InFront_Camera_light10_exp53424.0_20242011_144633.png</t>
  </si>
  <si>
    <t>InFront_Camera_light5_exp91919.0_20242011_144704.png</t>
  </si>
  <si>
    <t>Right_Side_light10_exp75770.0_20242011_144559.png</t>
  </si>
  <si>
    <t>Right_Side_light5_exp126044.0_20242011_144529.png</t>
  </si>
  <si>
    <t>Underwater_Beside_Camera_lightx_exp318397.0_20242011_144119.png</t>
  </si>
  <si>
    <t>Beside_Camera_light10_exp75731.0_20242011_144931.png</t>
  </si>
  <si>
    <t>Beside_Camera_light5_exp112596.0_20242011_145005.png</t>
  </si>
  <si>
    <t>Green_Beside_Camera_light10_exp241011.0_20242011_145643.png</t>
  </si>
  <si>
    <t>Green_Beside_Camera_light5_exp229371.0_20242011_145511.png</t>
  </si>
  <si>
    <t>Green_InFront_Camera_light10_exp79723.0_20242011_145354.png</t>
  </si>
  <si>
    <t>Green_InFront_Camera_light5_exp120641.0_20242011_145421.png</t>
  </si>
  <si>
    <t>Green_Right_Side_light10_exp179872.0_20242011_145732.png</t>
  </si>
  <si>
    <t>Green_Right_Side_light5_exp200093.0_20242011_145809.png</t>
  </si>
  <si>
    <t>InFront_Camera_light10_exp39957.0_20242011_145308.png</t>
  </si>
  <si>
    <t>InFront_Camera_light5_exp68580.0_20242011_145218.png</t>
  </si>
  <si>
    <t>Right_Side_light10_exp48796.0_20242011_145054.png</t>
  </si>
  <si>
    <t>Right_Side_light5_exp95117.0_20242011_145125.png</t>
  </si>
  <si>
    <t>Underwater_Beside_Camera_lightxUnderCam_exp231735.0_20242011_145948.png</t>
  </si>
  <si>
    <t>Underwater_Beside_Camera_lightx_exp248261.0_20242011_145857.png</t>
  </si>
  <si>
    <t>Beside_Camera_light10_exp100281.0_20242011_151124.png</t>
  </si>
  <si>
    <t>Beside_Camera_light5_exp152620.0_20242011_151037.png</t>
  </si>
  <si>
    <t>Green_Beside_Camera_light10_exp189605.0_20242011_150407.png</t>
  </si>
  <si>
    <t>Green_Beside_Camera_light5_exp190102.0_20242011_150447.png</t>
  </si>
  <si>
    <t>Green_InFront_Camera_light10_exp93051.0_20242011_150612.png</t>
  </si>
  <si>
    <t>Green_InFront_Camera_light5_exp100182.0_20242011_150527.png</t>
  </si>
  <si>
    <t>Green_Right_Side_light10_exp127096.0_20242011_150322.png</t>
  </si>
  <si>
    <t>Green_Right_Side_light5_exp128189.0_20242011_150250.png</t>
  </si>
  <si>
    <t>InFront_Camera_light10_exp63932.0_20242011_150912.png</t>
  </si>
  <si>
    <t>InFront_Camera_light5_exp81670.0_20242011_150947.png</t>
  </si>
  <si>
    <t>Right_Side_light10_exp54596.0_20242011_151201.png</t>
  </si>
  <si>
    <t>Right_Side_light5_exp107631.0_20242011_151240.png</t>
  </si>
  <si>
    <t>Underwater_Beside_Camera_lightx_exp278830.0_20242011_151328.png</t>
  </si>
  <si>
    <t>Beside_Camera_light10_exp64568.0_20242011_152032.png</t>
  </si>
  <si>
    <t>Beside_Camera_light5_exp98057.0_20242011_151949.png</t>
  </si>
  <si>
    <t>Green_Beside_Camera_light10_exp161658.0_20242011_152545.png</t>
  </si>
  <si>
    <t>Green_Beside_Camera_light5_exp217592.0_20242011_152621.png</t>
  </si>
  <si>
    <t>Green_InFront_Camera_light10_exp67646.0_20242011_152410.png</t>
  </si>
  <si>
    <t>Green_InFront_Camera_light5_exp122150.0_20242011_152303.png</t>
  </si>
  <si>
    <t>Green_Right_Side_light10_exp122448.0_20242011_152721.png</t>
  </si>
  <si>
    <t>Green_Right_Side_light5_exp177548.0_20242011_152655.png</t>
  </si>
  <si>
    <t>InFront_Camera_light10_exp27364.0_20242011_152119.png</t>
  </si>
  <si>
    <t>InFront_Camera_light5_exp49889.0_20242011_152153.png</t>
  </si>
  <si>
    <t>Right_Side_light10_exp50604.0_20242011_151821.png</t>
  </si>
  <si>
    <t>Right_Side_light5_exp69553.0_20242011_151854.png</t>
  </si>
  <si>
    <t>Underwater_Beside_Camera_lightx_exp500005.0_20242011_152821.png</t>
  </si>
  <si>
    <t>Beside_Camera_light10_exp51875.0_20242011_153755.png</t>
  </si>
  <si>
    <t>Beside_Camera_light5_exp79008.0_20242011_153722.png</t>
  </si>
  <si>
    <t>Green_Beside_Camera_light10_exp95713.0_20242011_153324.png</t>
  </si>
  <si>
    <t>Green_Beside_Camera_light5_exp131804.0_20242011_153301.png</t>
  </si>
  <si>
    <t>Green_InFront_Camera_light10_exp65918.0_20242011_153356.png</t>
  </si>
  <si>
    <t>Green_InFront_Camera_light5_exp103439.0_20242011_153428.png</t>
  </si>
  <si>
    <t>Green_Right_Side_light10_exp74976.0_20242011_153139.png</t>
  </si>
  <si>
    <t>Green_Right_Side_light5_exp114245.0_20242011_153211.png</t>
  </si>
  <si>
    <t>InFront_Camera_light10_exp25100.0_20242011_153617.png</t>
  </si>
  <si>
    <t>InFront_Camera_light5_exp43989.0_20242011_153647.png</t>
  </si>
  <si>
    <t>Right_Side_light10_exp36283.0_20242011_153853.png</t>
  </si>
  <si>
    <t>Right_Side_light5_exp66355.0_20242011_153923.png</t>
  </si>
  <si>
    <t>Underwater_Beside_Camera_lightx_exp220750.0_20242011_153524.png</t>
  </si>
  <si>
    <t>Beside_Camera_light10_exp47227.0_20242011_154336.png</t>
  </si>
  <si>
    <t>Beside_Camera_light10_exp47227.0_20242011_154346.png</t>
  </si>
  <si>
    <t>Beside_Camera_light5_exp72394.0_20242011_154420.png</t>
  </si>
  <si>
    <t>Green_Beside_Camera_light10_exp97203.0_20242011_154748.png</t>
  </si>
  <si>
    <t>Green_Beside_Camera_light5_exp136591.0_20242011_154723.png</t>
  </si>
  <si>
    <t>Green_InFront_Camera_light10_exp60516.0_20242011_154617.png</t>
  </si>
  <si>
    <t>Green_InFront_Camera_light5_exp93349.0_20242011_154645.png</t>
  </si>
  <si>
    <t>Green_Right_Side_light10_exp84470.0_20242011_154823.png</t>
  </si>
  <si>
    <t>Green_Right_Side_light5_exp119211.0_20242011_154852.png</t>
  </si>
  <si>
    <t>InFront_Camera_light10_exp22220.0_20242011_154529.png</t>
  </si>
  <si>
    <t>InFront_Camera_light5_exp43116.0_20242011_154459.png</t>
  </si>
  <si>
    <t>Right_Side_light10_exp27444.0_20242011_154300.png</t>
  </si>
  <si>
    <t>Right_Side_light5_exp38130.0_20242011_154213.png</t>
  </si>
  <si>
    <t>Underwater_Beside_Camera_lightx_exp231159.0_20242011_154941.png</t>
  </si>
  <si>
    <t>Beside_Camera_light10_exp44943.0_20242011_161208.png</t>
  </si>
  <si>
    <t>Beside_Camera_light5_exp56523.0_20242011_161230.png</t>
  </si>
  <si>
    <t>Green_Beside_Camera_light10_exp114106.0_20242011_160940.png</t>
  </si>
  <si>
    <t>Green_Beside_Camera_light5_exp108544.0_20242011_160911.png</t>
  </si>
  <si>
    <t>Green_InFront_Camera_light10_exp59503.0_20242011_161006.png</t>
  </si>
  <si>
    <t>Green_InFront_Camera_light5_exp72870.0_20242011_161041.png</t>
  </si>
  <si>
    <t>Green_Right_Side_light10_exp76962.0_20242011_160800.png</t>
  </si>
  <si>
    <t>Green_Right_Side_light5_exp90131.0_20242011_160827.png</t>
  </si>
  <si>
    <t>InFront_Camera_light10_exp20929.0_20242011_161137.png</t>
  </si>
  <si>
    <t>InFront_Camera_light5_exp40911.0_20242011_161114.png</t>
  </si>
  <si>
    <t>Right_Side_light10_exp30503.0_20242011_161328.png</t>
  </si>
  <si>
    <t>Right_Side_light5_exp54954.0_20242011_161259.png</t>
  </si>
  <si>
    <t>Underwater_Beside_Camera_lightxCLOSE_exp500005.0_20242011_155535.png</t>
  </si>
  <si>
    <t>Underwater_Beside_Camera_lightxCLOSE_exp500005.0_20242011_155547.png</t>
  </si>
  <si>
    <t>Underwater_Beside_Camera_lightxCLOSE_exp500005.0_20242011_155609.png</t>
  </si>
  <si>
    <t>Underwater_Beside_Camera_lightxCLOSE_exp500005.0_20242011_155629.png</t>
  </si>
  <si>
    <t>Underwater_Right_of_Camera_Dark_room_light10_exp104770.0_20242011_160724.png</t>
  </si>
  <si>
    <t>Beside_Camera_light10_20242011_094021.png</t>
  </si>
  <si>
    <t>Beside_Camera_light5_20242011_094046.png</t>
  </si>
  <si>
    <t>InFront_Camera_light10_20242011_094207.png</t>
  </si>
  <si>
    <t>InFront_Camera_light5_20242011_094223.png</t>
  </si>
  <si>
    <t>Right_Side_light10_20242011_094133.png</t>
  </si>
  <si>
    <t>Right_Side_light5_20242011_094119.png</t>
  </si>
  <si>
    <t>Beside_Camera_light10_20242011_094437.png</t>
  </si>
  <si>
    <t>Beside_Camera_light10_exp49690.0_20242011_102755.png</t>
  </si>
  <si>
    <t>Beside_Camera_light5_20242011_094451.png</t>
  </si>
  <si>
    <t>Beside_Camera_light5_exp38209.0_20242011_102820.png</t>
  </si>
  <si>
    <t>InFront_Camera_light10_20242011_094542.png</t>
  </si>
  <si>
    <t>Infront_Camera_light10_exp22577.0_20242011_103029.png</t>
  </si>
  <si>
    <t>InFront_Camera_light5_20242011_094606.png</t>
  </si>
  <si>
    <t>Infront_Camera_light5_exp34813.0_20242011_103039.png</t>
  </si>
  <si>
    <t>Right_Side_light10_20242011_094522.png</t>
  </si>
  <si>
    <t>Right_Side_light10_exp22577.0_20242011_102908.png</t>
  </si>
  <si>
    <t>Right_Side_light5_20242011_094508.png</t>
  </si>
  <si>
    <t>Right_Side_light5_exp29370.0_20242011_102846.png</t>
  </si>
  <si>
    <t>Underwater_Beside_Camera_lightx_exp254895.0_20242011_103129.png</t>
  </si>
  <si>
    <t>Beside_Camera_light10_exp51537.0_20242011_124148.png</t>
  </si>
  <si>
    <t>Beside_Camera_light5_exp85960.0_20242011_124243.png</t>
  </si>
  <si>
    <t>InFront_Camera_light10_exp24007.0_20242011_124516.png</t>
  </si>
  <si>
    <t>InFront_Camera_light5_exp41467.0_20242011_124606.png</t>
  </si>
  <si>
    <t>Right_Side_light10_exp28774.0_20242011_124414.png</t>
  </si>
  <si>
    <t>Right_Side_light5_exp49889.0_20242011_124336.png</t>
  </si>
  <si>
    <t>Beside_Camera_light10_exp44307.0_20242011_125146.png</t>
  </si>
  <si>
    <t>Beside_Camera_light5_exp76088.0_20242011_125250.png</t>
  </si>
  <si>
    <t>InFront_Camera_light10_exp21366.0_20242011_125533.png</t>
  </si>
  <si>
    <t>InFront_Camera_light10_exp21366.0_20242011_125650.png</t>
  </si>
  <si>
    <t>InFront_Camera_light5_exp37077.0_20242011_125625.png</t>
  </si>
  <si>
    <t>Right_Side_light10_exp28238.0_20242011_125426.png</t>
  </si>
  <si>
    <t>Right_Side_light5_exp51299.0_20242011_125355.png</t>
  </si>
  <si>
    <t>Underwater_Beside_Camera_lightx_exp188553.0_20242011_125739.png</t>
  </si>
  <si>
    <t>Beside_Camera_light10_exp29589.0_20242011_130019.png</t>
  </si>
  <si>
    <t>Beside_Camera_light5_exp38487.0_20242011_130056.png</t>
  </si>
  <si>
    <t>InFront_Camera_light10_exp20194.0_20242011_130422.png</t>
  </si>
  <si>
    <t>InFront_Camera_light5_exp34356.0_20242011_130346.png</t>
  </si>
  <si>
    <t>Right_Side_light10_exp31138.0_20242011_130209.png</t>
  </si>
  <si>
    <t>Right_Side_light5_exp55033.0_20242011_130245.png</t>
  </si>
  <si>
    <t>Underwater_Beside_Camera_lightx_exp155421.0_20242011_130527.png</t>
  </si>
  <si>
    <t>Beside_Camera_light10_exp25100.0_20242011_130817.png</t>
  </si>
  <si>
    <t>Beside_Camera_light10_exp48300.0_20242011_131100.png</t>
  </si>
  <si>
    <t>Beside_Camera_light5_exp62482.0_20242011_130903.png</t>
  </si>
  <si>
    <t>Beside_Camera_light5_exp79087.0_20242011_131136.png</t>
  </si>
  <si>
    <t>InFront_Camera_light10_exp21306.0_20242011_131253.png</t>
  </si>
  <si>
    <t>InFront_Camera_light5_exp37435.0_20242011_131220.png</t>
  </si>
  <si>
    <t>Right_Side_light5_exp28973.0_20242011_131020.png</t>
  </si>
  <si>
    <t>Right_Side_light5_exp47267.0_20242011_130950.png</t>
  </si>
  <si>
    <t>Underwater_Beside_Camera_lightCLOSE_exp189824.0_20242011_131447.png</t>
  </si>
  <si>
    <t>Underwater_Beside_Camera_lightx_exp169067.0_20242011_131356.png</t>
  </si>
  <si>
    <t>Beside_Camera_light10_exp32131.0_20242011_134258.png</t>
  </si>
  <si>
    <t>Beside_Camera_light5_exp55848.0_20242011_134226.png</t>
  </si>
  <si>
    <t>InFront_Camera_light10_exp25716.0_20242011_134400.png</t>
  </si>
  <si>
    <t>InFront_Camera_light5_exp45718.0_20242011_134436.png</t>
  </si>
  <si>
    <t>Right_Side_light10_exp27007.0_20242011_134020.png</t>
  </si>
  <si>
    <t>Right_Side_light5_exp51458.0_20242011_134118.png</t>
  </si>
  <si>
    <t>Two_light_Pallet_half_way_light10_exp10282.0_20242011_133038.png</t>
  </si>
  <si>
    <t>Underwater_Beside_Camera_lightx_exp174946.0_20242011_134540.png</t>
  </si>
  <si>
    <t>Clay0.5g</t>
  </si>
  <si>
    <t>Clay1g</t>
  </si>
  <si>
    <t>Succesrate</t>
  </si>
  <si>
    <t>Clay10g</t>
  </si>
  <si>
    <t>Gypsum6g</t>
  </si>
  <si>
    <t>Gypsum12g</t>
  </si>
  <si>
    <t>Gypsum18g</t>
  </si>
  <si>
    <t>Gypsum30g</t>
  </si>
  <si>
    <t>Gypsum45g</t>
  </si>
  <si>
    <t>Gypsum55g</t>
  </si>
  <si>
    <t>Gypsum65g</t>
  </si>
  <si>
    <t>Spinach20g</t>
  </si>
  <si>
    <t>Spinach30g</t>
  </si>
  <si>
    <t>Spinach40g</t>
  </si>
  <si>
    <t>Spinach80g</t>
  </si>
  <si>
    <t>Spinach120g</t>
  </si>
  <si>
    <t>Spinach160g</t>
  </si>
  <si>
    <t>Spinach595g</t>
  </si>
  <si>
    <t xml:space="preserve"> </t>
  </si>
  <si>
    <t>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</si>
</sst>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NumberFormat="1"/>
    <xf numFmtId="0" fontId="2" fillId="0" borderId="0" xfId="1" applyNumberFormat="1" applyFont="1" applyAlignment="1">
      <alignment vertical="center"/>
    </xf>
    <xf numFmtId="0" fontId="2" fillId="0" borderId="0" xfId="0" applyNumberFormat="1" applyFont="1" applyAlignment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Success</a:t>
            </a:r>
            <a:r>
              <a:rPr lang="da-DK" baseline="0"/>
              <a:t> rate in different amounts of clay</a:t>
            </a:r>
            <a:endParaRPr lang="da-DK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'All graphs'!$L$2:$L$4</c:f>
              <c:strCache>
                <c:ptCount val="3"/>
                <c:pt idx="0">
                  <c:v>92,30769231</c:v>
                </c:pt>
                <c:pt idx="1">
                  <c:v>0</c:v>
                </c:pt>
                <c:pt idx="2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'All graphs'!$N$2:$N$4</c:f>
              <c:strCache>
                <c:ptCount val="3"/>
                <c:pt idx="0">
                  <c:v>0.5g</c:v>
                </c:pt>
                <c:pt idx="1">
                  <c:v>1g</c:v>
                </c:pt>
                <c:pt idx="2">
                  <c:v>10g</c:v>
                </c:pt>
              </c:strCache>
            </c:strRef>
          </c:cat>
          <c:val>
            <c:numRef>
              <c:f>'All graphs'!$L$2:$L$4</c:f>
              <c:numCache>
                <c:formatCode>General</c:formatCode>
                <c:ptCount val="3"/>
                <c:pt idx="0">
                  <c:v>92.307692307692307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8DE-4806-A2E3-84C371C0DD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5049184"/>
        <c:axId val="655053504"/>
      </c:barChart>
      <c:catAx>
        <c:axId val="6550491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Clay</a:t>
                </a:r>
                <a:r>
                  <a:rPr lang="da-DK" baseline="0"/>
                  <a:t> (g)</a:t>
                </a:r>
                <a:endParaRPr lang="da-DK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655053504"/>
        <c:crosses val="autoZero"/>
        <c:auto val="1"/>
        <c:lblAlgn val="ctr"/>
        <c:lblOffset val="100"/>
        <c:noMultiLvlLbl val="0"/>
      </c:catAx>
      <c:valAx>
        <c:axId val="655053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Success</a:t>
                </a:r>
                <a:r>
                  <a:rPr lang="da-DK" baseline="0"/>
                  <a:t> rate</a:t>
                </a:r>
                <a:r>
                  <a:rPr lang="da-DK"/>
                  <a:t>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655049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Average PSNR of colour checker compared to ground-truth colour checker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[1]Total!$C$1</c:f>
              <c:strCache>
                <c:ptCount val="1"/>
                <c:pt idx="0">
                  <c:v>PSNR Enhanced checker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'All graphs'!$N$2:$N$4</c:f>
              <c:strCache>
                <c:ptCount val="3"/>
                <c:pt idx="0">
                  <c:v>0.5g</c:v>
                </c:pt>
                <c:pt idx="1">
                  <c:v>1g</c:v>
                </c:pt>
                <c:pt idx="2">
                  <c:v>10g</c:v>
                </c:pt>
              </c:strCache>
            </c:strRef>
          </c:cat>
          <c:val>
            <c:numRef>
              <c:f>'All graphs'!$D$2:$D$4</c:f>
              <c:numCache>
                <c:formatCode>General</c:formatCode>
                <c:ptCount val="3"/>
                <c:pt idx="0">
                  <c:v>14.251666666666667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5F-423F-8E92-9211B5296325}"/>
            </c:ext>
          </c:extLst>
        </c:ser>
        <c:ser>
          <c:idx val="1"/>
          <c:order val="1"/>
          <c:tx>
            <c:strRef>
              <c:f>[1]Total!$B$1</c:f>
              <c:strCache>
                <c:ptCount val="1"/>
                <c:pt idx="0">
                  <c:v>PSNR Input checker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'All graphs'!$N$2:$N$4</c:f>
              <c:strCache>
                <c:ptCount val="3"/>
                <c:pt idx="0">
                  <c:v>0.5g</c:v>
                </c:pt>
                <c:pt idx="1">
                  <c:v>1g</c:v>
                </c:pt>
                <c:pt idx="2">
                  <c:v>10g</c:v>
                </c:pt>
              </c:strCache>
            </c:strRef>
          </c:cat>
          <c:val>
            <c:numRef>
              <c:f>'All graphs'!$C$2:$C$4</c:f>
              <c:numCache>
                <c:formatCode>General</c:formatCode>
                <c:ptCount val="3"/>
                <c:pt idx="0">
                  <c:v>10.565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45F-423F-8E92-9211B52963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2951712"/>
        <c:axId val="652956512"/>
      </c:barChart>
      <c:catAx>
        <c:axId val="6529517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Clay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652956512"/>
        <c:crosses val="autoZero"/>
        <c:auto val="1"/>
        <c:lblAlgn val="ctr"/>
        <c:lblOffset val="100"/>
        <c:noMultiLvlLbl val="0"/>
      </c:catAx>
      <c:valAx>
        <c:axId val="652956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PSNR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652951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Average MBE compared to ground truth image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[1]Total!$E$1</c:f>
              <c:strCache>
                <c:ptCount val="1"/>
                <c:pt idx="0">
                  <c:v>MBE  Enhanced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'All graphs'!$N$2:$N$4</c:f>
              <c:strCache>
                <c:ptCount val="3"/>
                <c:pt idx="0">
                  <c:v>0.5g</c:v>
                </c:pt>
                <c:pt idx="1">
                  <c:v>1g</c:v>
                </c:pt>
                <c:pt idx="2">
                  <c:v>10g</c:v>
                </c:pt>
              </c:strCache>
            </c:strRef>
          </c:cat>
          <c:val>
            <c:numRef>
              <c:f>'All graphs'!$F$2:$F$4</c:f>
              <c:numCache>
                <c:formatCode>General</c:formatCode>
                <c:ptCount val="3"/>
                <c:pt idx="0">
                  <c:v>-9.3233333333333324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8B-4303-9867-7132D9191A16}"/>
            </c:ext>
          </c:extLst>
        </c:ser>
        <c:ser>
          <c:idx val="1"/>
          <c:order val="1"/>
          <c:tx>
            <c:strRef>
              <c:f>[1]Total!$D$1</c:f>
              <c:strCache>
                <c:ptCount val="1"/>
                <c:pt idx="0">
                  <c:v>MBE Input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'All graphs'!$N$2:$N$4</c:f>
              <c:strCache>
                <c:ptCount val="3"/>
                <c:pt idx="0">
                  <c:v>0.5g</c:v>
                </c:pt>
                <c:pt idx="1">
                  <c:v>1g</c:v>
                </c:pt>
                <c:pt idx="2">
                  <c:v>10g</c:v>
                </c:pt>
              </c:strCache>
            </c:strRef>
          </c:cat>
          <c:val>
            <c:numRef>
              <c:f>'All graphs'!$E$2:$E$4</c:f>
              <c:numCache>
                <c:formatCode>General</c:formatCode>
                <c:ptCount val="3"/>
                <c:pt idx="0">
                  <c:v>-37.068333333333335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D8B-4303-9867-7132D9191A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6180992"/>
        <c:axId val="656168992"/>
      </c:barChart>
      <c:catAx>
        <c:axId val="6561809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Clay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656168992"/>
        <c:crosses val="autoZero"/>
        <c:auto val="1"/>
        <c:lblAlgn val="ctr"/>
        <c:lblOffset val="100"/>
        <c:noMultiLvlLbl val="0"/>
      </c:catAx>
      <c:valAx>
        <c:axId val="656168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MBE compared with ground-truth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656180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Average AG in different levels of clay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[1]Total!$H$1</c:f>
              <c:strCache>
                <c:ptCount val="1"/>
                <c:pt idx="0">
                  <c:v>AG Input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'All graphs'!$N$2:$N$4</c:f>
              <c:strCache>
                <c:ptCount val="3"/>
                <c:pt idx="0">
                  <c:v>0.5g</c:v>
                </c:pt>
                <c:pt idx="1">
                  <c:v>1g</c:v>
                </c:pt>
                <c:pt idx="2">
                  <c:v>10g</c:v>
                </c:pt>
              </c:strCache>
            </c:strRef>
          </c:cat>
          <c:val>
            <c:numRef>
              <c:f>'All graphs'!$I$2:$I$4</c:f>
              <c:numCache>
                <c:formatCode>General</c:formatCode>
                <c:ptCount val="3"/>
                <c:pt idx="0">
                  <c:v>4.0433333333333339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D1-4332-80DF-04CF57F9B648}"/>
            </c:ext>
          </c:extLst>
        </c:ser>
        <c:ser>
          <c:idx val="2"/>
          <c:order val="1"/>
          <c:tx>
            <c:strRef>
              <c:f>[1]Total!$G$1</c:f>
              <c:strCache>
                <c:ptCount val="1"/>
                <c:pt idx="0">
                  <c:v>AG Ground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'All graphs'!$N$2:$N$4</c:f>
              <c:strCache>
                <c:ptCount val="3"/>
                <c:pt idx="0">
                  <c:v>0.5g</c:v>
                </c:pt>
                <c:pt idx="1">
                  <c:v>1g</c:v>
                </c:pt>
                <c:pt idx="2">
                  <c:v>10g</c:v>
                </c:pt>
              </c:strCache>
            </c:strRef>
          </c:cat>
          <c:val>
            <c:numRef>
              <c:f>'All graphs'!$H$2:$H$4</c:f>
              <c:numCache>
                <c:formatCode>General</c:formatCode>
                <c:ptCount val="3"/>
                <c:pt idx="0">
                  <c:v>8.620000000000001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0D1-4332-80DF-04CF57F9B648}"/>
            </c:ext>
          </c:extLst>
        </c:ser>
        <c:ser>
          <c:idx val="0"/>
          <c:order val="2"/>
          <c:tx>
            <c:strRef>
              <c:f>[1]Total!$I$1</c:f>
              <c:strCache>
                <c:ptCount val="1"/>
                <c:pt idx="0">
                  <c:v>AG Enhanced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'All graphs'!$N$2:$N$4</c:f>
              <c:strCache>
                <c:ptCount val="3"/>
                <c:pt idx="0">
                  <c:v>0.5g</c:v>
                </c:pt>
                <c:pt idx="1">
                  <c:v>1g</c:v>
                </c:pt>
                <c:pt idx="2">
                  <c:v>10g</c:v>
                </c:pt>
              </c:strCache>
            </c:strRef>
          </c:cat>
          <c:val>
            <c:numRef>
              <c:f>'All graphs'!$J$2:$J$4</c:f>
              <c:numCache>
                <c:formatCode>General</c:formatCode>
                <c:ptCount val="3"/>
                <c:pt idx="0">
                  <c:v>17.604166666666664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0D1-4332-80DF-04CF57F9B6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9043440"/>
        <c:axId val="629041040"/>
      </c:barChart>
      <c:catAx>
        <c:axId val="6290434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Clay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629041040"/>
        <c:crosses val="autoZero"/>
        <c:auto val="1"/>
        <c:lblAlgn val="ctr"/>
        <c:lblOffset val="100"/>
        <c:noMultiLvlLbl val="0"/>
      </c:catAx>
      <c:valAx>
        <c:axId val="629041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AG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629043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Success</a:t>
            </a:r>
            <a:r>
              <a:rPr lang="da-DK" baseline="0"/>
              <a:t> rate in different amounts of gypsum</a:t>
            </a:r>
            <a:endParaRPr lang="da-DK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'All graphs'!$N$5:$N$11</c:f>
              <c:strCache>
                <c:ptCount val="7"/>
                <c:pt idx="0">
                  <c:v>6g</c:v>
                </c:pt>
                <c:pt idx="1">
                  <c:v>12g</c:v>
                </c:pt>
                <c:pt idx="2">
                  <c:v>18g</c:v>
                </c:pt>
                <c:pt idx="3">
                  <c:v>30g</c:v>
                </c:pt>
                <c:pt idx="4">
                  <c:v>45g</c:v>
                </c:pt>
                <c:pt idx="5">
                  <c:v>55g</c:v>
                </c:pt>
                <c:pt idx="6">
                  <c:v>65g</c:v>
                </c:pt>
              </c:strCache>
            </c:strRef>
          </c:cat>
          <c:val>
            <c:numRef>
              <c:f>'All graphs'!$L$5:$L$11</c:f>
              <c:numCache>
                <c:formatCode>General</c:formatCode>
                <c:ptCount val="7"/>
                <c:pt idx="0">
                  <c:v>78.571428571428569</c:v>
                </c:pt>
                <c:pt idx="1">
                  <c:v>92.857142857142861</c:v>
                </c:pt>
                <c:pt idx="2">
                  <c:v>84.615384615384613</c:v>
                </c:pt>
                <c:pt idx="3">
                  <c:v>61.53846153846154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51-4D46-8329-5743AC508B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5049184"/>
        <c:axId val="655053504"/>
      </c:barChart>
      <c:catAx>
        <c:axId val="6550491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Gypsum</a:t>
                </a:r>
                <a:r>
                  <a:rPr lang="da-DK" baseline="0"/>
                  <a:t> (g)</a:t>
                </a:r>
                <a:endParaRPr lang="da-DK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655053504"/>
        <c:crosses val="autoZero"/>
        <c:auto val="1"/>
        <c:lblAlgn val="ctr"/>
        <c:lblOffset val="100"/>
        <c:noMultiLvlLbl val="0"/>
      </c:catAx>
      <c:valAx>
        <c:axId val="655053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Success</a:t>
                </a:r>
                <a:r>
                  <a:rPr lang="da-DK" baseline="0"/>
                  <a:t> rate</a:t>
                </a:r>
                <a:r>
                  <a:rPr lang="da-DK"/>
                  <a:t>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655049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Success</a:t>
            </a:r>
            <a:r>
              <a:rPr lang="da-DK" baseline="0"/>
              <a:t> rate in different amounts of spinach</a:t>
            </a:r>
            <a:endParaRPr lang="da-DK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'All graphs'!$N$12:$N$18</c:f>
              <c:strCache>
                <c:ptCount val="7"/>
                <c:pt idx="0">
                  <c:v>20g</c:v>
                </c:pt>
                <c:pt idx="1">
                  <c:v>30g</c:v>
                </c:pt>
                <c:pt idx="2">
                  <c:v>40g</c:v>
                </c:pt>
                <c:pt idx="3">
                  <c:v>80g</c:v>
                </c:pt>
                <c:pt idx="4">
                  <c:v>120g</c:v>
                </c:pt>
                <c:pt idx="5">
                  <c:v>160g</c:v>
                </c:pt>
                <c:pt idx="6">
                  <c:v>595g</c:v>
                </c:pt>
              </c:strCache>
            </c:strRef>
          </c:cat>
          <c:val>
            <c:numRef>
              <c:f>'All graphs'!$L$12:$L$18</c:f>
              <c:numCache>
                <c:formatCode>General</c:formatCode>
                <c:ptCount val="7"/>
                <c:pt idx="0">
                  <c:v>66.666666666666657</c:v>
                </c:pt>
                <c:pt idx="1">
                  <c:v>100</c:v>
                </c:pt>
                <c:pt idx="2">
                  <c:v>83.333333333333343</c:v>
                </c:pt>
                <c:pt idx="3">
                  <c:v>62.5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0A-40ED-8EE0-6BFFA8DFF2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5049184"/>
        <c:axId val="655053504"/>
      </c:barChart>
      <c:catAx>
        <c:axId val="6550491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Spinach</a:t>
                </a:r>
                <a:r>
                  <a:rPr lang="da-DK" baseline="0"/>
                  <a:t> (g)</a:t>
                </a:r>
                <a:endParaRPr lang="da-DK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655053504"/>
        <c:crosses val="autoZero"/>
        <c:auto val="1"/>
        <c:lblAlgn val="ctr"/>
        <c:lblOffset val="100"/>
        <c:noMultiLvlLbl val="0"/>
      </c:catAx>
      <c:valAx>
        <c:axId val="655053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Success</a:t>
                </a:r>
                <a:r>
                  <a:rPr lang="da-DK" baseline="0"/>
                  <a:t> rate</a:t>
                </a:r>
                <a:r>
                  <a:rPr lang="da-DK"/>
                  <a:t>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655049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Average PSNR of colour checker compared to ground-truth colour checker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[1]Total!$C$1</c:f>
              <c:strCache>
                <c:ptCount val="1"/>
                <c:pt idx="0">
                  <c:v>PSNR Enhanced checker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'All graphs'!$N$5:$N$11</c:f>
              <c:strCache>
                <c:ptCount val="7"/>
                <c:pt idx="0">
                  <c:v>6g</c:v>
                </c:pt>
                <c:pt idx="1">
                  <c:v>12g</c:v>
                </c:pt>
                <c:pt idx="2">
                  <c:v>18g</c:v>
                </c:pt>
                <c:pt idx="3">
                  <c:v>30g</c:v>
                </c:pt>
                <c:pt idx="4">
                  <c:v>45g</c:v>
                </c:pt>
                <c:pt idx="5">
                  <c:v>55g</c:v>
                </c:pt>
                <c:pt idx="6">
                  <c:v>65g</c:v>
                </c:pt>
              </c:strCache>
            </c:strRef>
          </c:cat>
          <c:val>
            <c:numRef>
              <c:f>'All graphs'!$D$5:$D$11</c:f>
              <c:numCache>
                <c:formatCode>General</c:formatCode>
                <c:ptCount val="7"/>
                <c:pt idx="0">
                  <c:v>13.964545454545453</c:v>
                </c:pt>
                <c:pt idx="1">
                  <c:v>13.965384615384615</c:v>
                </c:pt>
                <c:pt idx="2">
                  <c:v>14.370909090909093</c:v>
                </c:pt>
                <c:pt idx="3">
                  <c:v>13.6225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E-42E7-AA71-65CC24BF591C}"/>
            </c:ext>
          </c:extLst>
        </c:ser>
        <c:ser>
          <c:idx val="1"/>
          <c:order val="1"/>
          <c:tx>
            <c:strRef>
              <c:f>[1]Total!$B$1</c:f>
              <c:strCache>
                <c:ptCount val="1"/>
                <c:pt idx="0">
                  <c:v>PSNR Input checker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'All graphs'!$N$5:$N$11</c:f>
              <c:strCache>
                <c:ptCount val="7"/>
                <c:pt idx="0">
                  <c:v>6g</c:v>
                </c:pt>
                <c:pt idx="1">
                  <c:v>12g</c:v>
                </c:pt>
                <c:pt idx="2">
                  <c:v>18g</c:v>
                </c:pt>
                <c:pt idx="3">
                  <c:v>30g</c:v>
                </c:pt>
                <c:pt idx="4">
                  <c:v>45g</c:v>
                </c:pt>
                <c:pt idx="5">
                  <c:v>55g</c:v>
                </c:pt>
                <c:pt idx="6">
                  <c:v>65g</c:v>
                </c:pt>
              </c:strCache>
            </c:strRef>
          </c:cat>
          <c:val>
            <c:numRef>
              <c:f>'All graphs'!$C$5:$C$11</c:f>
              <c:numCache>
                <c:formatCode>General</c:formatCode>
                <c:ptCount val="7"/>
                <c:pt idx="0">
                  <c:v>11.647272727272728</c:v>
                </c:pt>
                <c:pt idx="1">
                  <c:v>10.553076923076922</c:v>
                </c:pt>
                <c:pt idx="2">
                  <c:v>10.593636363636364</c:v>
                </c:pt>
                <c:pt idx="3">
                  <c:v>9.6437500000000007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E-42E7-AA71-65CC24BF59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2951712"/>
        <c:axId val="652956512"/>
      </c:barChart>
      <c:catAx>
        <c:axId val="6529517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Gypsum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652956512"/>
        <c:crosses val="autoZero"/>
        <c:auto val="1"/>
        <c:lblAlgn val="ctr"/>
        <c:lblOffset val="100"/>
        <c:noMultiLvlLbl val="0"/>
      </c:catAx>
      <c:valAx>
        <c:axId val="652956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PSNR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652951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Average MBE compared to ground truth image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[1]Total!$E$1</c:f>
              <c:strCache>
                <c:ptCount val="1"/>
                <c:pt idx="0">
                  <c:v>MBE  Enhanced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'All graphs'!$N$5:$N$11</c:f>
              <c:strCache>
                <c:ptCount val="7"/>
                <c:pt idx="0">
                  <c:v>6g</c:v>
                </c:pt>
                <c:pt idx="1">
                  <c:v>12g</c:v>
                </c:pt>
                <c:pt idx="2">
                  <c:v>18g</c:v>
                </c:pt>
                <c:pt idx="3">
                  <c:v>30g</c:v>
                </c:pt>
                <c:pt idx="4">
                  <c:v>45g</c:v>
                </c:pt>
                <c:pt idx="5">
                  <c:v>55g</c:v>
                </c:pt>
                <c:pt idx="6">
                  <c:v>65g</c:v>
                </c:pt>
              </c:strCache>
            </c:strRef>
          </c:cat>
          <c:val>
            <c:numRef>
              <c:f>'All graphs'!$F$5:$F$11</c:f>
              <c:numCache>
                <c:formatCode>General</c:formatCode>
                <c:ptCount val="7"/>
                <c:pt idx="0">
                  <c:v>-1.4345454545454539</c:v>
                </c:pt>
                <c:pt idx="1">
                  <c:v>-2.2553846153846151</c:v>
                </c:pt>
                <c:pt idx="2">
                  <c:v>-7.2890909090909082</c:v>
                </c:pt>
                <c:pt idx="3">
                  <c:v>-9.276250000000001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04-4951-9111-6DA20FF2531F}"/>
            </c:ext>
          </c:extLst>
        </c:ser>
        <c:ser>
          <c:idx val="1"/>
          <c:order val="1"/>
          <c:tx>
            <c:strRef>
              <c:f>[1]Total!$D$1</c:f>
              <c:strCache>
                <c:ptCount val="1"/>
                <c:pt idx="0">
                  <c:v>MBE Input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'All graphs'!$N$5:$N$11</c:f>
              <c:strCache>
                <c:ptCount val="7"/>
                <c:pt idx="0">
                  <c:v>6g</c:v>
                </c:pt>
                <c:pt idx="1">
                  <c:v>12g</c:v>
                </c:pt>
                <c:pt idx="2">
                  <c:v>18g</c:v>
                </c:pt>
                <c:pt idx="3">
                  <c:v>30g</c:v>
                </c:pt>
                <c:pt idx="4">
                  <c:v>45g</c:v>
                </c:pt>
                <c:pt idx="5">
                  <c:v>55g</c:v>
                </c:pt>
                <c:pt idx="6">
                  <c:v>65g</c:v>
                </c:pt>
              </c:strCache>
            </c:strRef>
          </c:cat>
          <c:val>
            <c:numRef>
              <c:f>'All graphs'!$E$5:$E$11</c:f>
              <c:numCache>
                <c:formatCode>General</c:formatCode>
                <c:ptCount val="7"/>
                <c:pt idx="0">
                  <c:v>-22.34090909090909</c:v>
                </c:pt>
                <c:pt idx="1">
                  <c:v>-25.009230769230776</c:v>
                </c:pt>
                <c:pt idx="2">
                  <c:v>-30.700909090909082</c:v>
                </c:pt>
                <c:pt idx="3">
                  <c:v>-42.807499999999997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104-4951-9111-6DA20FF253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6180992"/>
        <c:axId val="656168992"/>
      </c:barChart>
      <c:catAx>
        <c:axId val="6561809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Gypsum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656168992"/>
        <c:crosses val="autoZero"/>
        <c:auto val="1"/>
        <c:lblAlgn val="ctr"/>
        <c:lblOffset val="100"/>
        <c:noMultiLvlLbl val="0"/>
      </c:catAx>
      <c:valAx>
        <c:axId val="656168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MBE compared with ground-truth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656180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Average AG in different levels of gypsum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[1]Total!$H$1</c:f>
              <c:strCache>
                <c:ptCount val="1"/>
                <c:pt idx="0">
                  <c:v>AG Input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'All graphs'!$N$5:$N$11</c:f>
              <c:strCache>
                <c:ptCount val="7"/>
                <c:pt idx="0">
                  <c:v>6g</c:v>
                </c:pt>
                <c:pt idx="1">
                  <c:v>12g</c:v>
                </c:pt>
                <c:pt idx="2">
                  <c:v>18g</c:v>
                </c:pt>
                <c:pt idx="3">
                  <c:v>30g</c:v>
                </c:pt>
                <c:pt idx="4">
                  <c:v>45g</c:v>
                </c:pt>
                <c:pt idx="5">
                  <c:v>55g</c:v>
                </c:pt>
                <c:pt idx="6">
                  <c:v>65g</c:v>
                </c:pt>
              </c:strCache>
            </c:strRef>
          </c:cat>
          <c:val>
            <c:numRef>
              <c:f>'All graphs'!$I$5:$I$11</c:f>
              <c:numCache>
                <c:formatCode>General</c:formatCode>
                <c:ptCount val="7"/>
                <c:pt idx="0">
                  <c:v>8.5554545454545465</c:v>
                </c:pt>
                <c:pt idx="1">
                  <c:v>6.3353846153846138</c:v>
                </c:pt>
                <c:pt idx="2">
                  <c:v>4.6345454545454547</c:v>
                </c:pt>
                <c:pt idx="3">
                  <c:v>3.8512499999999994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CC-436B-8402-B020CD39991B}"/>
            </c:ext>
          </c:extLst>
        </c:ser>
        <c:ser>
          <c:idx val="2"/>
          <c:order val="1"/>
          <c:tx>
            <c:strRef>
              <c:f>[1]Total!$G$1</c:f>
              <c:strCache>
                <c:ptCount val="1"/>
                <c:pt idx="0">
                  <c:v>AG Ground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'All graphs'!$N$5:$N$11</c:f>
              <c:strCache>
                <c:ptCount val="7"/>
                <c:pt idx="0">
                  <c:v>6g</c:v>
                </c:pt>
                <c:pt idx="1">
                  <c:v>12g</c:v>
                </c:pt>
                <c:pt idx="2">
                  <c:v>18g</c:v>
                </c:pt>
                <c:pt idx="3">
                  <c:v>30g</c:v>
                </c:pt>
                <c:pt idx="4">
                  <c:v>45g</c:v>
                </c:pt>
                <c:pt idx="5">
                  <c:v>55g</c:v>
                </c:pt>
                <c:pt idx="6">
                  <c:v>65g</c:v>
                </c:pt>
              </c:strCache>
            </c:strRef>
          </c:cat>
          <c:val>
            <c:numRef>
              <c:f>'All graphs'!$H$5:$H$11</c:f>
              <c:numCache>
                <c:formatCode>General</c:formatCode>
                <c:ptCount val="7"/>
                <c:pt idx="0">
                  <c:v>8.620000000000001</c:v>
                </c:pt>
                <c:pt idx="1">
                  <c:v>8.620000000000001</c:v>
                </c:pt>
                <c:pt idx="2">
                  <c:v>8.620000000000001</c:v>
                </c:pt>
                <c:pt idx="3">
                  <c:v>8.6199999999999992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ACC-436B-8402-B020CD39991B}"/>
            </c:ext>
          </c:extLst>
        </c:ser>
        <c:ser>
          <c:idx val="0"/>
          <c:order val="2"/>
          <c:tx>
            <c:strRef>
              <c:f>[1]Total!$I$1</c:f>
              <c:strCache>
                <c:ptCount val="1"/>
                <c:pt idx="0">
                  <c:v>AG Enhanced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'All graphs'!$N$5:$N$11</c:f>
              <c:strCache>
                <c:ptCount val="7"/>
                <c:pt idx="0">
                  <c:v>6g</c:v>
                </c:pt>
                <c:pt idx="1">
                  <c:v>12g</c:v>
                </c:pt>
                <c:pt idx="2">
                  <c:v>18g</c:v>
                </c:pt>
                <c:pt idx="3">
                  <c:v>30g</c:v>
                </c:pt>
                <c:pt idx="4">
                  <c:v>45g</c:v>
                </c:pt>
                <c:pt idx="5">
                  <c:v>55g</c:v>
                </c:pt>
                <c:pt idx="6">
                  <c:v>65g</c:v>
                </c:pt>
              </c:strCache>
            </c:strRef>
          </c:cat>
          <c:val>
            <c:numRef>
              <c:f>'All graphs'!$J$5:$J$11</c:f>
              <c:numCache>
                <c:formatCode>General</c:formatCode>
                <c:ptCount val="7"/>
                <c:pt idx="0">
                  <c:v>17.347272727272728</c:v>
                </c:pt>
                <c:pt idx="1">
                  <c:v>17.077692307692306</c:v>
                </c:pt>
                <c:pt idx="2">
                  <c:v>23.893636363636368</c:v>
                </c:pt>
                <c:pt idx="3">
                  <c:v>21.327500000000001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ACC-436B-8402-B020CD3999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9043440"/>
        <c:axId val="629041040"/>
      </c:barChart>
      <c:catAx>
        <c:axId val="6290434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Gypsum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629041040"/>
        <c:crosses val="autoZero"/>
        <c:auto val="1"/>
        <c:lblAlgn val="ctr"/>
        <c:lblOffset val="100"/>
        <c:noMultiLvlLbl val="0"/>
      </c:catAx>
      <c:valAx>
        <c:axId val="629041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AG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629043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Average PSNR of colour checker compared to ground-truth colour checker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[1]Total!$C$1</c:f>
              <c:strCache>
                <c:ptCount val="1"/>
                <c:pt idx="0">
                  <c:v>PSNR Enhanced checker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'All graphs'!$N$12:$N$18</c:f>
              <c:strCache>
                <c:ptCount val="7"/>
                <c:pt idx="0">
                  <c:v>20g</c:v>
                </c:pt>
                <c:pt idx="1">
                  <c:v>30g</c:v>
                </c:pt>
                <c:pt idx="2">
                  <c:v>40g</c:v>
                </c:pt>
                <c:pt idx="3">
                  <c:v>80g</c:v>
                </c:pt>
                <c:pt idx="4">
                  <c:v>120g</c:v>
                </c:pt>
                <c:pt idx="5">
                  <c:v>160g</c:v>
                </c:pt>
                <c:pt idx="6">
                  <c:v>595g</c:v>
                </c:pt>
              </c:strCache>
            </c:strRef>
          </c:cat>
          <c:val>
            <c:numRef>
              <c:f>'All graphs'!$D$12:$D$18</c:f>
              <c:numCache>
                <c:formatCode>General</c:formatCode>
                <c:ptCount val="7"/>
                <c:pt idx="0">
                  <c:v>14.6525</c:v>
                </c:pt>
                <c:pt idx="1">
                  <c:v>13.06076923076923</c:v>
                </c:pt>
                <c:pt idx="2">
                  <c:v>14.891999999999999</c:v>
                </c:pt>
                <c:pt idx="3">
                  <c:v>11.405999999999999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6C-4E1A-AD6D-EFF526BFC484}"/>
            </c:ext>
          </c:extLst>
        </c:ser>
        <c:ser>
          <c:idx val="1"/>
          <c:order val="1"/>
          <c:tx>
            <c:strRef>
              <c:f>[1]Total!$B$1</c:f>
              <c:strCache>
                <c:ptCount val="1"/>
                <c:pt idx="0">
                  <c:v>PSNR Input checker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'All graphs'!$N$12:$N$18</c:f>
              <c:strCache>
                <c:ptCount val="7"/>
                <c:pt idx="0">
                  <c:v>20g</c:v>
                </c:pt>
                <c:pt idx="1">
                  <c:v>30g</c:v>
                </c:pt>
                <c:pt idx="2">
                  <c:v>40g</c:v>
                </c:pt>
                <c:pt idx="3">
                  <c:v>80g</c:v>
                </c:pt>
                <c:pt idx="4">
                  <c:v>120g</c:v>
                </c:pt>
                <c:pt idx="5">
                  <c:v>160g</c:v>
                </c:pt>
                <c:pt idx="6">
                  <c:v>595g</c:v>
                </c:pt>
              </c:strCache>
            </c:strRef>
          </c:cat>
          <c:val>
            <c:numRef>
              <c:f>'All graphs'!$C$12:$C$18</c:f>
              <c:numCache>
                <c:formatCode>General</c:formatCode>
                <c:ptCount val="7"/>
                <c:pt idx="0">
                  <c:v>9.83</c:v>
                </c:pt>
                <c:pt idx="1">
                  <c:v>10.067692307692308</c:v>
                </c:pt>
                <c:pt idx="2">
                  <c:v>11.936</c:v>
                </c:pt>
                <c:pt idx="3">
                  <c:v>10.3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56C-4E1A-AD6D-EFF526BFC4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2951712"/>
        <c:axId val="652956512"/>
      </c:barChart>
      <c:catAx>
        <c:axId val="6529517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Spinach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652956512"/>
        <c:crosses val="autoZero"/>
        <c:auto val="1"/>
        <c:lblAlgn val="ctr"/>
        <c:lblOffset val="100"/>
        <c:noMultiLvlLbl val="0"/>
      </c:catAx>
      <c:valAx>
        <c:axId val="652956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PSNR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652951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Average MBE compared to ground truth image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[1]Total!$E$1</c:f>
              <c:strCache>
                <c:ptCount val="1"/>
                <c:pt idx="0">
                  <c:v>MBE  Enhanced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'All graphs'!$N$12:$N$18</c:f>
              <c:strCache>
                <c:ptCount val="7"/>
                <c:pt idx="0">
                  <c:v>20g</c:v>
                </c:pt>
                <c:pt idx="1">
                  <c:v>30g</c:v>
                </c:pt>
                <c:pt idx="2">
                  <c:v>40g</c:v>
                </c:pt>
                <c:pt idx="3">
                  <c:v>80g</c:v>
                </c:pt>
                <c:pt idx="4">
                  <c:v>120g</c:v>
                </c:pt>
                <c:pt idx="5">
                  <c:v>160g</c:v>
                </c:pt>
                <c:pt idx="6">
                  <c:v>595g</c:v>
                </c:pt>
              </c:strCache>
            </c:strRef>
          </c:cat>
          <c:val>
            <c:numRef>
              <c:f>'All graphs'!$F$12:$F$18</c:f>
              <c:numCache>
                <c:formatCode>General</c:formatCode>
                <c:ptCount val="7"/>
                <c:pt idx="0">
                  <c:v>3.9074999999999998</c:v>
                </c:pt>
                <c:pt idx="1">
                  <c:v>1.3699999999999999</c:v>
                </c:pt>
                <c:pt idx="2">
                  <c:v>4.3220000000000001</c:v>
                </c:pt>
                <c:pt idx="3">
                  <c:v>6.7520000000000024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66-44F5-86EE-A6F4573D61DC}"/>
            </c:ext>
          </c:extLst>
        </c:ser>
        <c:ser>
          <c:idx val="1"/>
          <c:order val="1"/>
          <c:tx>
            <c:strRef>
              <c:f>[1]Total!$D$1</c:f>
              <c:strCache>
                <c:ptCount val="1"/>
                <c:pt idx="0">
                  <c:v>MBE Input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'All graphs'!$N$12:$N$18</c:f>
              <c:strCache>
                <c:ptCount val="7"/>
                <c:pt idx="0">
                  <c:v>20g</c:v>
                </c:pt>
                <c:pt idx="1">
                  <c:v>30g</c:v>
                </c:pt>
                <c:pt idx="2">
                  <c:v>40g</c:v>
                </c:pt>
                <c:pt idx="3">
                  <c:v>80g</c:v>
                </c:pt>
                <c:pt idx="4">
                  <c:v>120g</c:v>
                </c:pt>
                <c:pt idx="5">
                  <c:v>160g</c:v>
                </c:pt>
                <c:pt idx="6">
                  <c:v>595g</c:v>
                </c:pt>
              </c:strCache>
            </c:strRef>
          </c:cat>
          <c:val>
            <c:numRef>
              <c:f>'All graphs'!$E$12:$E$18</c:f>
              <c:numCache>
                <c:formatCode>General</c:formatCode>
                <c:ptCount val="7"/>
                <c:pt idx="0">
                  <c:v>5.8775000000000004</c:v>
                </c:pt>
                <c:pt idx="1">
                  <c:v>-2.4230769230769229</c:v>
                </c:pt>
                <c:pt idx="2">
                  <c:v>-19.758000000000003</c:v>
                </c:pt>
                <c:pt idx="3">
                  <c:v>-39.384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D66-44F5-86EE-A6F4573D61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6180992"/>
        <c:axId val="656168992"/>
      </c:barChart>
      <c:catAx>
        <c:axId val="6561809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Spinach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656168992"/>
        <c:crosses val="autoZero"/>
        <c:auto val="1"/>
        <c:lblAlgn val="ctr"/>
        <c:lblOffset val="100"/>
        <c:noMultiLvlLbl val="0"/>
      </c:catAx>
      <c:valAx>
        <c:axId val="656168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MBE compared with ground-truth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656180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Average AG in different levels of spinach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[1]Total!$H$1</c:f>
              <c:strCache>
                <c:ptCount val="1"/>
                <c:pt idx="0">
                  <c:v>AG Input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'All graphs'!$N$12:$N$18</c:f>
              <c:strCache>
                <c:ptCount val="7"/>
                <c:pt idx="0">
                  <c:v>20g</c:v>
                </c:pt>
                <c:pt idx="1">
                  <c:v>30g</c:v>
                </c:pt>
                <c:pt idx="2">
                  <c:v>40g</c:v>
                </c:pt>
                <c:pt idx="3">
                  <c:v>80g</c:v>
                </c:pt>
                <c:pt idx="4">
                  <c:v>120g</c:v>
                </c:pt>
                <c:pt idx="5">
                  <c:v>160g</c:v>
                </c:pt>
                <c:pt idx="6">
                  <c:v>595g</c:v>
                </c:pt>
              </c:strCache>
            </c:strRef>
          </c:cat>
          <c:val>
            <c:numRef>
              <c:f>'All graphs'!$I$12:$I$18</c:f>
              <c:numCache>
                <c:formatCode>General</c:formatCode>
                <c:ptCount val="7"/>
                <c:pt idx="0">
                  <c:v>5.1775000000000002</c:v>
                </c:pt>
                <c:pt idx="1">
                  <c:v>6.2415384615384601</c:v>
                </c:pt>
                <c:pt idx="2">
                  <c:v>6.7060000000000004</c:v>
                </c:pt>
                <c:pt idx="3">
                  <c:v>4.01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0B-4C2B-8A96-96EEFEFF77EC}"/>
            </c:ext>
          </c:extLst>
        </c:ser>
        <c:ser>
          <c:idx val="2"/>
          <c:order val="1"/>
          <c:tx>
            <c:strRef>
              <c:f>[1]Total!$G$1</c:f>
              <c:strCache>
                <c:ptCount val="1"/>
                <c:pt idx="0">
                  <c:v>AG Ground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'All graphs'!$N$12:$N$18</c:f>
              <c:strCache>
                <c:ptCount val="7"/>
                <c:pt idx="0">
                  <c:v>20g</c:v>
                </c:pt>
                <c:pt idx="1">
                  <c:v>30g</c:v>
                </c:pt>
                <c:pt idx="2">
                  <c:v>40g</c:v>
                </c:pt>
                <c:pt idx="3">
                  <c:v>80g</c:v>
                </c:pt>
                <c:pt idx="4">
                  <c:v>120g</c:v>
                </c:pt>
                <c:pt idx="5">
                  <c:v>160g</c:v>
                </c:pt>
                <c:pt idx="6">
                  <c:v>595g</c:v>
                </c:pt>
              </c:strCache>
            </c:strRef>
          </c:cat>
          <c:val>
            <c:numRef>
              <c:f>'All graphs'!$H$12:$H$18</c:f>
              <c:numCache>
                <c:formatCode>General</c:formatCode>
                <c:ptCount val="7"/>
                <c:pt idx="0">
                  <c:v>8.6199999999999992</c:v>
                </c:pt>
                <c:pt idx="1">
                  <c:v>8.620000000000001</c:v>
                </c:pt>
                <c:pt idx="2">
                  <c:v>8.6199999999999992</c:v>
                </c:pt>
                <c:pt idx="3">
                  <c:v>8.6199999999999992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60B-4C2B-8A96-96EEFEFF77EC}"/>
            </c:ext>
          </c:extLst>
        </c:ser>
        <c:ser>
          <c:idx val="0"/>
          <c:order val="2"/>
          <c:tx>
            <c:strRef>
              <c:f>[1]Total!$I$1</c:f>
              <c:strCache>
                <c:ptCount val="1"/>
                <c:pt idx="0">
                  <c:v>AG Enhanced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'All graphs'!$N$12:$N$18</c:f>
              <c:strCache>
                <c:ptCount val="7"/>
                <c:pt idx="0">
                  <c:v>20g</c:v>
                </c:pt>
                <c:pt idx="1">
                  <c:v>30g</c:v>
                </c:pt>
                <c:pt idx="2">
                  <c:v>40g</c:v>
                </c:pt>
                <c:pt idx="3">
                  <c:v>80g</c:v>
                </c:pt>
                <c:pt idx="4">
                  <c:v>120g</c:v>
                </c:pt>
                <c:pt idx="5">
                  <c:v>160g</c:v>
                </c:pt>
                <c:pt idx="6">
                  <c:v>595g</c:v>
                </c:pt>
              </c:strCache>
            </c:strRef>
          </c:cat>
          <c:val>
            <c:numRef>
              <c:f>'All graphs'!$J$12:$J$18</c:f>
              <c:numCache>
                <c:formatCode>General</c:formatCode>
                <c:ptCount val="7"/>
                <c:pt idx="0">
                  <c:v>14.7875</c:v>
                </c:pt>
                <c:pt idx="1">
                  <c:v>20.046923076923079</c:v>
                </c:pt>
                <c:pt idx="2">
                  <c:v>10.358000000000001</c:v>
                </c:pt>
                <c:pt idx="3">
                  <c:v>14.776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60B-4C2B-8A96-96EEFEFF77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9043440"/>
        <c:axId val="629041040"/>
      </c:barChart>
      <c:catAx>
        <c:axId val="6290434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Spinach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629041040"/>
        <c:crosses val="autoZero"/>
        <c:auto val="1"/>
        <c:lblAlgn val="ctr"/>
        <c:lblOffset val="100"/>
        <c:noMultiLvlLbl val="0"/>
      </c:catAx>
      <c:valAx>
        <c:axId val="629041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AG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629043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22</xdr:row>
      <xdr:rowOff>1744</xdr:rowOff>
    </xdr:from>
    <xdr:to>
      <xdr:col>8</xdr:col>
      <xdr:colOff>381643</xdr:colOff>
      <xdr:row>36</xdr:row>
      <xdr:rowOff>177861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FA386E2-1CFF-4818-938D-DB76D12A27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303915</xdr:colOff>
      <xdr:row>22</xdr:row>
      <xdr:rowOff>0</xdr:rowOff>
    </xdr:from>
    <xdr:to>
      <xdr:col>17</xdr:col>
      <xdr:colOff>66898</xdr:colOff>
      <xdr:row>36</xdr:row>
      <xdr:rowOff>176117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0584E9E-9307-4107-92D9-D58D0EB30B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337780</xdr:colOff>
      <xdr:row>21</xdr:row>
      <xdr:rowOff>170842</xdr:rowOff>
    </xdr:from>
    <xdr:to>
      <xdr:col>25</xdr:col>
      <xdr:colOff>104055</xdr:colOff>
      <xdr:row>36</xdr:row>
      <xdr:rowOff>162809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ECE5EDE-971C-4440-ABE7-AAA9379C92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26</xdr:col>
      <xdr:colOff>52976</xdr:colOff>
      <xdr:row>21</xdr:row>
      <xdr:rowOff>156726</xdr:rowOff>
    </xdr:from>
    <xdr:to>
      <xdr:col>33</xdr:col>
      <xdr:colOff>434619</xdr:colOff>
      <xdr:row>36</xdr:row>
      <xdr:rowOff>148693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54221DD-CC7C-4848-940D-82FC72C231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40</xdr:row>
      <xdr:rowOff>0</xdr:rowOff>
    </xdr:from>
    <xdr:to>
      <xdr:col>8</xdr:col>
      <xdr:colOff>381643</xdr:colOff>
      <xdr:row>54</xdr:row>
      <xdr:rowOff>176117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A836AF7-18A0-4ADF-B4B4-23AFC3134B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0</xdr:colOff>
      <xdr:row>58</xdr:row>
      <xdr:rowOff>0</xdr:rowOff>
    </xdr:from>
    <xdr:to>
      <xdr:col>8</xdr:col>
      <xdr:colOff>381643</xdr:colOff>
      <xdr:row>72</xdr:row>
      <xdr:rowOff>176117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B85B456-38C9-4BF2-80A4-70F273B02B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341195</xdr:colOff>
      <xdr:row>40</xdr:row>
      <xdr:rowOff>61260</xdr:rowOff>
    </xdr:from>
    <xdr:to>
      <xdr:col>17</xdr:col>
      <xdr:colOff>104178</xdr:colOff>
      <xdr:row>55</xdr:row>
      <xdr:rowOff>57303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F11C235-CBF4-4641-B3AC-A37A9895DC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17</xdr:col>
      <xdr:colOff>375060</xdr:colOff>
      <xdr:row>40</xdr:row>
      <xdr:rowOff>52027</xdr:rowOff>
    </xdr:from>
    <xdr:to>
      <xdr:col>25</xdr:col>
      <xdr:colOff>141335</xdr:colOff>
      <xdr:row>55</xdr:row>
      <xdr:rowOff>43995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270511D6-B7AE-498D-870E-7773BEBC3A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26</xdr:col>
      <xdr:colOff>90256</xdr:colOff>
      <xdr:row>40</xdr:row>
      <xdr:rowOff>37911</xdr:rowOff>
    </xdr:from>
    <xdr:to>
      <xdr:col>33</xdr:col>
      <xdr:colOff>471899</xdr:colOff>
      <xdr:row>55</xdr:row>
      <xdr:rowOff>29879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4A526A8E-19BC-463A-8AFF-950E3A9BB8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9</xdr:col>
      <xdr:colOff>256654</xdr:colOff>
      <xdr:row>57</xdr:row>
      <xdr:rowOff>156794</xdr:rowOff>
    </xdr:from>
    <xdr:to>
      <xdr:col>17</xdr:col>
      <xdr:colOff>19637</xdr:colOff>
      <xdr:row>72</xdr:row>
      <xdr:rowOff>152837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2F82AEE5-3BE5-4398-9B9D-9C7F39C7F9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17</xdr:col>
      <xdr:colOff>290519</xdr:colOff>
      <xdr:row>57</xdr:row>
      <xdr:rowOff>147561</xdr:rowOff>
    </xdr:from>
    <xdr:to>
      <xdr:col>25</xdr:col>
      <xdr:colOff>56794</xdr:colOff>
      <xdr:row>72</xdr:row>
      <xdr:rowOff>139529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3CDC36D9-20C0-4B41-B1B7-D8D10B5895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26</xdr:col>
      <xdr:colOff>5715</xdr:colOff>
      <xdr:row>57</xdr:row>
      <xdr:rowOff>133445</xdr:rowOff>
    </xdr:from>
    <xdr:to>
      <xdr:col>33</xdr:col>
      <xdr:colOff>387358</xdr:colOff>
      <xdr:row>72</xdr:row>
      <xdr:rowOff>125413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F994AC0-8C29-457F-BB8C-E3BB4152A1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ens1\Documents\GitHub\Robotteknologi-3.-semester\P3\Results\Data\Spinat\Spinach%2002-12-2024.xlsx" TargetMode="External"/><Relationship Id="rId1" Type="http://schemas.openxmlformats.org/officeDocument/2006/relationships/externalLinkPath" Target="/Users/jens1/Documents/GitHub/Robotteknologi-3.-semester/P3/Results/Data/Spinat/Spinach%2002-12-20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otal"/>
      <sheetName val="Spinach20g"/>
      <sheetName val="Spinach30g"/>
      <sheetName val="Spinach40g"/>
      <sheetName val="Spinach80g"/>
      <sheetName val="Spinach120g"/>
      <sheetName val="Spinach160g"/>
      <sheetName val="Spinach595g"/>
    </sheetNames>
    <sheetDataSet>
      <sheetData sheetId="0">
        <row r="1">
          <cell r="B1" t="str">
            <v>PSNR Input checker</v>
          </cell>
          <cell r="C1" t="str">
            <v>PSNR Enhanced checker</v>
          </cell>
          <cell r="D1" t="str">
            <v>MBE Input</v>
          </cell>
          <cell r="E1" t="str">
            <v>MBE  Enhanced</v>
          </cell>
          <cell r="G1" t="str">
            <v>AG Ground</v>
          </cell>
          <cell r="H1" t="str">
            <v>AG Input</v>
          </cell>
          <cell r="I1" t="str">
            <v>AG Enhanced</v>
          </cell>
          <cell r="K1" t="str">
            <v>Total correct (%)</v>
          </cell>
        </row>
        <row r="2">
          <cell r="A2">
            <v>20</v>
          </cell>
          <cell r="B2">
            <v>9.7999999999999989</v>
          </cell>
          <cell r="C2">
            <v>13.57</v>
          </cell>
          <cell r="D2">
            <v>5.8775000000000004</v>
          </cell>
          <cell r="E2">
            <v>4.76</v>
          </cell>
          <cell r="G2">
            <v>8.6199999999999992</v>
          </cell>
          <cell r="H2">
            <v>5.1775000000000002</v>
          </cell>
          <cell r="I2">
            <v>16.05</v>
          </cell>
          <cell r="K2">
            <v>66.666666666666657</v>
          </cell>
        </row>
        <row r="3">
          <cell r="A3">
            <v>30</v>
          </cell>
          <cell r="B3">
            <v>10.416</v>
          </cell>
          <cell r="C3">
            <v>13.556999999999999</v>
          </cell>
          <cell r="D3">
            <v>-2.5170000000000003</v>
          </cell>
          <cell r="E3">
            <v>7.3719999999999981</v>
          </cell>
          <cell r="G3">
            <v>8.620000000000001</v>
          </cell>
          <cell r="H3">
            <v>5.7620000000000005</v>
          </cell>
          <cell r="I3">
            <v>14.113</v>
          </cell>
          <cell r="K3">
            <v>76.923076923076934</v>
          </cell>
        </row>
        <row r="4">
          <cell r="A4">
            <v>40</v>
          </cell>
          <cell r="B4">
            <v>11.962</v>
          </cell>
          <cell r="C4">
            <v>13.756</v>
          </cell>
          <cell r="D4">
            <v>-19.758000000000003</v>
          </cell>
          <cell r="E4">
            <v>7.8599999999999994</v>
          </cell>
          <cell r="G4">
            <v>8.6199999999999992</v>
          </cell>
          <cell r="H4">
            <v>6.7060000000000004</v>
          </cell>
          <cell r="I4">
            <v>12.428000000000001</v>
          </cell>
          <cell r="K4">
            <v>83.333333333333343</v>
          </cell>
        </row>
        <row r="5">
          <cell r="A5">
            <v>80</v>
          </cell>
          <cell r="B5">
            <v>10.186</v>
          </cell>
          <cell r="C5">
            <v>11.809999999999999</v>
          </cell>
          <cell r="D5">
            <v>-39.384</v>
          </cell>
          <cell r="E5">
            <v>2.0919999999999996</v>
          </cell>
          <cell r="G5">
            <v>8.6199999999999992</v>
          </cell>
          <cell r="H5">
            <v>4.01</v>
          </cell>
          <cell r="I5">
            <v>21.216000000000001</v>
          </cell>
          <cell r="K5">
            <v>62.5</v>
          </cell>
        </row>
        <row r="6">
          <cell r="A6">
            <v>120</v>
          </cell>
          <cell r="B6">
            <v>9.6300000000000008</v>
          </cell>
          <cell r="C6">
            <v>9.7899999999999991</v>
          </cell>
          <cell r="D6">
            <v>-38.229999999999997</v>
          </cell>
          <cell r="E6">
            <v>15.25</v>
          </cell>
          <cell r="G6">
            <v>8.6199999999999992</v>
          </cell>
          <cell r="H6">
            <v>3.32</v>
          </cell>
          <cell r="I6">
            <v>6.94</v>
          </cell>
          <cell r="K6">
            <v>14.285714285714285</v>
          </cell>
        </row>
        <row r="7">
          <cell r="A7">
            <v>160</v>
          </cell>
          <cell r="K7">
            <v>0</v>
          </cell>
        </row>
        <row r="8">
          <cell r="A8">
            <v>595</v>
          </cell>
          <cell r="K8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9AD80-4494-452C-877A-2E537E6BF26A}">
  <dimension ref="A1:N36"/>
  <sheetViews>
    <sheetView tabSelected="1" zoomScale="104" workbookViewId="0">
      <selection activeCell="A5" sqref="A5:L11"/>
    </sheetView>
  </sheetViews>
  <sheetFormatPr defaultRowHeight="14.5" x14ac:dyDescent="0.35"/>
  <sheetData>
    <row r="1" spans="1:14" x14ac:dyDescent="0.35">
      <c r="A1" s="2" t="s">
        <v>0</v>
      </c>
      <c r="B1" s="2" t="s">
        <v>202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202</v>
      </c>
      <c r="N1" t="s">
        <v>219</v>
      </c>
    </row>
    <row r="2" spans="1:14" x14ac:dyDescent="0.35">
      <c r="A2" s="2" t="s">
        <v>200</v>
      </c>
      <c r="B2" s="3" t="str" cm="1">
        <f t="array" aca="1" ref="B2" ca="1">IFERROR(INDIRECT("'" &amp; $A2 &amp; "'!A" &amp; COUNTA(INDIRECT("'" &amp; $A2 &amp; "'!A:A"))),"")</f>
        <v>12 / 13</v>
      </c>
      <c r="C2" s="4" cm="1">
        <f t="array" aca="1" ref="C2" ca="1">IFERROR(INDIRECT("'" &amp; $A2 &amp; "'!B" &amp; COUNTA(INDIRECT("'" &amp; $A2 &amp; "'!A:A"))),"")</f>
        <v>10.565</v>
      </c>
      <c r="D2" s="4" cm="1">
        <f t="array" aca="1" ref="D2" ca="1">IFERROR(INDIRECT("'" &amp; $A2 &amp; "'!C" &amp; COUNTA(INDIRECT("'" &amp; $A2 &amp; "'!A:A"))),"")</f>
        <v>14.251666666666667</v>
      </c>
      <c r="E2" s="4" cm="1">
        <f t="array" aca="1" ref="E2" ca="1">IFERROR(INDIRECT("'" &amp; $A2 &amp; "'!D" &amp; COUNTA(INDIRECT("'" &amp; $A2 &amp; "'!A:A"))),"")</f>
        <v>-37.068333333333335</v>
      </c>
      <c r="F2" s="4" cm="1">
        <f t="array" aca="1" ref="F2" ca="1">IFERROR(INDIRECT("'" &amp; $A2 &amp; "'!E" &amp; COUNTA(INDIRECT("'" &amp; $A2 &amp; "'!A:A"))),"")</f>
        <v>-9.3233333333333324</v>
      </c>
      <c r="G2" s="4" cm="1">
        <f t="array" aca="1" ref="G2" ca="1">IFERROR(INDIRECT("'" &amp; $A2 &amp; "'!F" &amp; COUNTA(INDIRECT("'" &amp; $A2 &amp; "'!A:A"))),"")</f>
        <v>5.6024999999999991</v>
      </c>
      <c r="H2" s="4" cm="1">
        <f t="array" aca="1" ref="H2" ca="1">IFERROR(INDIRECT("'" &amp; $A2 &amp; "'!G" &amp; COUNTA(INDIRECT("'" &amp; $A2 &amp; "'!A:A"))),"")</f>
        <v>8.620000000000001</v>
      </c>
      <c r="I2" s="4" cm="1">
        <f t="array" aca="1" ref="I2" ca="1">IFERROR(INDIRECT("'" &amp; $A2 &amp; "'!H" &amp; COUNTA(INDIRECT("'" &amp; $A2 &amp; "'!A:A"))),"")</f>
        <v>4.0433333333333339</v>
      </c>
      <c r="J2" s="4" cm="1">
        <f t="array" aca="1" ref="J2" ca="1">IFERROR(INDIRECT("'" &amp; $A2 &amp; "'!I" &amp; COUNTA(INDIRECT("'" &amp; $A2 &amp; "'!A:A"))),"")</f>
        <v>17.604166666666664</v>
      </c>
      <c r="K2" s="4" cm="1">
        <f t="array" aca="1" ref="K2" ca="1">IFERROR(INDIRECT("'" &amp; $A2 &amp; "'!J" &amp; COUNTA(INDIRECT("'" &amp; $A2 &amp; "'!A:A"))),"")</f>
        <v>6.9291666666666671</v>
      </c>
      <c r="L2" s="2" cm="1">
        <f t="array" aca="1" ref="L2:L18" ca="1">Eval</f>
        <v>92.307692307692307</v>
      </c>
      <c r="N2" t="str">
        <f>TRIM(RIGHT($A2, LEN($A2) - FIND("Clay", $A2) - 3))</f>
        <v>0.5g</v>
      </c>
    </row>
    <row r="3" spans="1:14" x14ac:dyDescent="0.35">
      <c r="A3" s="2" t="s">
        <v>201</v>
      </c>
      <c r="B3" s="3" t="str" cm="1">
        <f t="array" aca="1" ref="B3" ca="1">IFERROR(INDIRECT("'" &amp; $A3 &amp; "'!A" &amp; COUNTA(INDIRECT("'" &amp; $A3 &amp; "'!A:A"))),"")</f>
        <v>0 / 14</v>
      </c>
      <c r="C3" s="4" t="str" cm="1">
        <f t="array" aca="1" ref="C3" ca="1">IFERROR(INDIRECT("'" &amp; $A3 &amp; "'!B" &amp; COUNTA(INDIRECT("'" &amp; $A3 &amp; "'!A:A"))),"")</f>
        <v/>
      </c>
      <c r="D3" s="4" t="str" cm="1">
        <f t="array" aca="1" ref="D3" ca="1">IFERROR(INDIRECT("'" &amp; $A3 &amp; "'!C" &amp; COUNTA(INDIRECT("'" &amp; $A3 &amp; "'!A:A"))),"")</f>
        <v/>
      </c>
      <c r="E3" s="4" t="str" cm="1">
        <f t="array" aca="1" ref="E3" ca="1">IFERROR(INDIRECT("'" &amp; $A3 &amp; "'!D" &amp; COUNTA(INDIRECT("'" &amp; $A3 &amp; "'!A:A"))),"")</f>
        <v/>
      </c>
      <c r="F3" s="4" t="str" cm="1">
        <f t="array" aca="1" ref="F3" ca="1">IFERROR(INDIRECT("'" &amp; $A3 &amp; "'!E" &amp; COUNTA(INDIRECT("'" &amp; $A3 &amp; "'!A:A"))),"")</f>
        <v/>
      </c>
      <c r="G3" s="4" t="str" cm="1">
        <f t="array" aca="1" ref="G3" ca="1">IFERROR(INDIRECT("'" &amp; $A3 &amp; "'!F" &amp; COUNTA(INDIRECT("'" &amp; $A3 &amp; "'!A:A"))),"")</f>
        <v/>
      </c>
      <c r="H3" s="4" t="str" cm="1">
        <f t="array" aca="1" ref="H3" ca="1">IFERROR(INDIRECT("'" &amp; $A3 &amp; "'!G" &amp; COUNTA(INDIRECT("'" &amp; $A3 &amp; "'!A:A"))),"")</f>
        <v/>
      </c>
      <c r="I3" s="4" t="str" cm="1">
        <f t="array" aca="1" ref="I3" ca="1">IFERROR(INDIRECT("'" &amp; $A3 &amp; "'!H" &amp; COUNTA(INDIRECT("'" &amp; $A3 &amp; "'!A:A"))),"")</f>
        <v/>
      </c>
      <c r="J3" s="4" t="str" cm="1">
        <f t="array" aca="1" ref="J3" ca="1">IFERROR(INDIRECT("'" &amp; $A3 &amp; "'!I" &amp; COUNTA(INDIRECT("'" &amp; $A3 &amp; "'!A:A"))),"")</f>
        <v/>
      </c>
      <c r="K3" s="4" t="str" cm="1">
        <f t="array" aca="1" ref="K3" ca="1">IFERROR(INDIRECT("'" &amp; $A3 &amp; "'!J" &amp; COUNTA(INDIRECT("'" &amp; $A3 &amp; "'!A:A"))),"")</f>
        <v/>
      </c>
      <c r="L3" s="2">
        <f ca="1"/>
        <v>0</v>
      </c>
      <c r="N3" t="str">
        <f t="shared" ref="M3:N4" si="0">TRIM(RIGHT($A3, LEN($A3) - FIND("Clay", $A3) - 3))</f>
        <v>1g</v>
      </c>
    </row>
    <row r="4" spans="1:14" x14ac:dyDescent="0.35">
      <c r="A4" s="2" t="s">
        <v>203</v>
      </c>
      <c r="B4" s="3" t="str" cm="1">
        <f t="array" aca="1" ref="B4" ca="1">IFERROR(INDIRECT("'" &amp; $A4 &amp; "'!A" &amp; COUNTA(INDIRECT("'" &amp; $A4 &amp; "'!A:A"))),"")</f>
        <v>0 / 7</v>
      </c>
      <c r="C4" s="4" t="str" cm="1">
        <f t="array" aca="1" ref="C4" ca="1">IFERROR(INDIRECT("'" &amp; $A4 &amp; "'!B" &amp; COUNTA(INDIRECT("'" &amp; $A4 &amp; "'!A:A"))),"")</f>
        <v/>
      </c>
      <c r="D4" s="4" t="str" cm="1">
        <f t="array" aca="1" ref="D4" ca="1">IFERROR(INDIRECT("'" &amp; $A4 &amp; "'!C" &amp; COUNTA(INDIRECT("'" &amp; $A4 &amp; "'!A:A"))),"")</f>
        <v/>
      </c>
      <c r="E4" s="4" t="str" cm="1">
        <f t="array" aca="1" ref="E4" ca="1">IFERROR(INDIRECT("'" &amp; $A4 &amp; "'!D" &amp; COUNTA(INDIRECT("'" &amp; $A4 &amp; "'!A:A"))),"")</f>
        <v/>
      </c>
      <c r="F4" s="4" t="str" cm="1">
        <f t="array" aca="1" ref="F4" ca="1">IFERROR(INDIRECT("'" &amp; $A4 &amp; "'!E" &amp; COUNTA(INDIRECT("'" &amp; $A4 &amp; "'!A:A"))),"")</f>
        <v/>
      </c>
      <c r="G4" s="4" t="str" cm="1">
        <f t="array" aca="1" ref="G4" ca="1">IFERROR(INDIRECT("'" &amp; $A4 &amp; "'!F" &amp; COUNTA(INDIRECT("'" &amp; $A4 &amp; "'!A:A"))),"")</f>
        <v/>
      </c>
      <c r="H4" s="4" t="str" cm="1">
        <f t="array" aca="1" ref="H4" ca="1">IFERROR(INDIRECT("'" &amp; $A4 &amp; "'!G" &amp; COUNTA(INDIRECT("'" &amp; $A4 &amp; "'!A:A"))),"")</f>
        <v/>
      </c>
      <c r="I4" s="4" t="str" cm="1">
        <f t="array" aca="1" ref="I4" ca="1">IFERROR(INDIRECT("'" &amp; $A4 &amp; "'!H" &amp; COUNTA(INDIRECT("'" &amp; $A4 &amp; "'!A:A"))),"")</f>
        <v/>
      </c>
      <c r="J4" s="4" t="str" cm="1">
        <f t="array" aca="1" ref="J4" ca="1">IFERROR(INDIRECT("'" &amp; $A4 &amp; "'!I" &amp; COUNTA(INDIRECT("'" &amp; $A4 &amp; "'!A:A"))),"")</f>
        <v/>
      </c>
      <c r="K4" s="4" t="str" cm="1">
        <f t="array" aca="1" ref="K4" ca="1">IFERROR(INDIRECT("'" &amp; $A4 &amp; "'!J" &amp; COUNTA(INDIRECT("'" &amp; $A4 &amp; "'!A:A"))),"")</f>
        <v/>
      </c>
      <c r="L4" s="2">
        <f ca="1"/>
        <v>0</v>
      </c>
      <c r="N4" t="str">
        <f t="shared" si="0"/>
        <v>10g</v>
      </c>
    </row>
    <row r="5" spans="1:14" x14ac:dyDescent="0.35">
      <c r="A5" s="2" t="s">
        <v>204</v>
      </c>
      <c r="B5" s="3" t="str" cm="1">
        <f t="array" aca="1" ref="B5" ca="1">IFERROR(INDIRECT("'" &amp; $A5 &amp; "'!A" &amp; COUNTA(INDIRECT("'" &amp; $A5 &amp; "'!A:A"))),"")</f>
        <v>11 / 14</v>
      </c>
      <c r="C5" s="4" cm="1">
        <f t="array" aca="1" ref="C5" ca="1">IFERROR(INDIRECT("'" &amp; $A5 &amp; "'!B" &amp; COUNTA(INDIRECT("'" &amp; $A5 &amp; "'!A:A"))),"")</f>
        <v>11.647272727272728</v>
      </c>
      <c r="D5" s="4" cm="1">
        <f t="array" aca="1" ref="D5" ca="1">IFERROR(INDIRECT("'" &amp; $A5 &amp; "'!C" &amp; COUNTA(INDIRECT("'" &amp; $A5 &amp; "'!A:A"))),"")</f>
        <v>13.964545454545453</v>
      </c>
      <c r="E5" s="4" cm="1">
        <f t="array" aca="1" ref="E5" ca="1">IFERROR(INDIRECT("'" &amp; $A5 &amp; "'!D" &amp; COUNTA(INDIRECT("'" &amp; $A5 &amp; "'!A:A"))),"")</f>
        <v>-22.34090909090909</v>
      </c>
      <c r="F5" s="4" cm="1">
        <f t="array" aca="1" ref="F5" ca="1">IFERROR(INDIRECT("'" &amp; $A5 &amp; "'!E" &amp; COUNTA(INDIRECT("'" &amp; $A5 &amp; "'!A:A"))),"")</f>
        <v>-1.4345454545454539</v>
      </c>
      <c r="G5" s="4" cm="1">
        <f t="array" aca="1" ref="G5" ca="1">IFERROR(INDIRECT("'" &amp; $A5 &amp; "'!F" &amp; COUNTA(INDIRECT("'" &amp; $A5 &amp; "'!A:A"))),"")</f>
        <v>7.7581818181818187</v>
      </c>
      <c r="H5" s="4" cm="1">
        <f t="array" aca="1" ref="H5" ca="1">IFERROR(INDIRECT("'" &amp; $A5 &amp; "'!G" &amp; COUNTA(INDIRECT("'" &amp; $A5 &amp; "'!A:A"))),"")</f>
        <v>8.620000000000001</v>
      </c>
      <c r="I5" s="4" cm="1">
        <f t="array" aca="1" ref="I5" ca="1">IFERROR(INDIRECT("'" &amp; $A5 &amp; "'!H" &amp; COUNTA(INDIRECT("'" &amp; $A5 &amp; "'!A:A"))),"")</f>
        <v>8.5554545454545465</v>
      </c>
      <c r="J5" s="4" cm="1">
        <f t="array" aca="1" ref="J5" ca="1">IFERROR(INDIRECT("'" &amp; $A5 &amp; "'!I" &amp; COUNTA(INDIRECT("'" &amp; $A5 &amp; "'!A:A"))),"")</f>
        <v>17.347272727272728</v>
      </c>
      <c r="K5" s="4" cm="1">
        <f t="array" aca="1" ref="K5" ca="1">IFERROR(INDIRECT("'" &amp; $A5 &amp; "'!J" &amp; COUNTA(INDIRECT("'" &amp; $A5 &amp; "'!A:A"))),"")</f>
        <v>10.063636363636361</v>
      </c>
      <c r="L5" s="2">
        <f ca="1"/>
        <v>78.571428571428569</v>
      </c>
      <c r="N5" t="str">
        <f>TRIM(RIGHT($A5, LEN($A5) - FIND("Gypsum", $A5) - 5))</f>
        <v>6g</v>
      </c>
    </row>
    <row r="6" spans="1:14" x14ac:dyDescent="0.35">
      <c r="A6" s="2" t="s">
        <v>205</v>
      </c>
      <c r="B6" s="3" t="str" cm="1">
        <f t="array" aca="1" ref="B6" ca="1">IFERROR(INDIRECT("'" &amp; $A6 &amp; "'!A" &amp; COUNTA(INDIRECT("'" &amp; $A6 &amp; "'!A:A"))),"")</f>
        <v>13 / 14</v>
      </c>
      <c r="C6" s="4" cm="1">
        <f t="array" aca="1" ref="C6" ca="1">IFERROR(INDIRECT("'" &amp; $A6 &amp; "'!B" &amp; COUNTA(INDIRECT("'" &amp; $A6 &amp; "'!A:A"))),"")</f>
        <v>10.553076923076922</v>
      </c>
      <c r="D6" s="4" cm="1">
        <f t="array" aca="1" ref="D6" ca="1">IFERROR(INDIRECT("'" &amp; $A6 &amp; "'!C" &amp; COUNTA(INDIRECT("'" &amp; $A6 &amp; "'!A:A"))),"")</f>
        <v>13.965384615384615</v>
      </c>
      <c r="E6" s="4" cm="1">
        <f t="array" aca="1" ref="E6" ca="1">IFERROR(INDIRECT("'" &amp; $A6 &amp; "'!D" &amp; COUNTA(INDIRECT("'" &amp; $A6 &amp; "'!A:A"))),"")</f>
        <v>-25.009230769230776</v>
      </c>
      <c r="F6" s="4" cm="1">
        <f t="array" aca="1" ref="F6" ca="1">IFERROR(INDIRECT("'" &amp; $A6 &amp; "'!E" &amp; COUNTA(INDIRECT("'" &amp; $A6 &amp; "'!A:A"))),"")</f>
        <v>-2.2553846153846151</v>
      </c>
      <c r="G6" s="4" cm="1">
        <f t="array" aca="1" ref="G6" ca="1">IFERROR(INDIRECT("'" &amp; $A6 &amp; "'!F" &amp; COUNTA(INDIRECT("'" &amp; $A6 &amp; "'!A:A"))),"")</f>
        <v>10.514615384615384</v>
      </c>
      <c r="H6" s="4" cm="1">
        <f t="array" aca="1" ref="H6" ca="1">IFERROR(INDIRECT("'" &amp; $A6 &amp; "'!G" &amp; COUNTA(INDIRECT("'" &amp; $A6 &amp; "'!A:A"))),"")</f>
        <v>8.620000000000001</v>
      </c>
      <c r="I6" s="4" cm="1">
        <f t="array" aca="1" ref="I6" ca="1">IFERROR(INDIRECT("'" &amp; $A6 &amp; "'!H" &amp; COUNTA(INDIRECT("'" &amp; $A6 &amp; "'!A:A"))),"")</f>
        <v>6.3353846153846138</v>
      </c>
      <c r="J6" s="4" cm="1">
        <f t="array" aca="1" ref="J6" ca="1">IFERROR(INDIRECT("'" &amp; $A6 &amp; "'!I" &amp; COUNTA(INDIRECT("'" &amp; $A6 &amp; "'!A:A"))),"")</f>
        <v>17.077692307692306</v>
      </c>
      <c r="K6" s="4" cm="1">
        <f t="array" aca="1" ref="K6" ca="1">IFERROR(INDIRECT("'" &amp; $A6 &amp; "'!J" &amp; COUNTA(INDIRECT("'" &amp; $A6 &amp; "'!A:A"))),"")</f>
        <v>8.4869230769230768</v>
      </c>
      <c r="L6" s="2">
        <f ca="1"/>
        <v>92.857142857142861</v>
      </c>
      <c r="N6" t="str">
        <f t="shared" ref="M6:N11" si="1">TRIM(RIGHT($A6, LEN($A6) - FIND("Gypsum", $A6) - 5))</f>
        <v>12g</v>
      </c>
    </row>
    <row r="7" spans="1:14" x14ac:dyDescent="0.35">
      <c r="A7" s="2" t="s">
        <v>206</v>
      </c>
      <c r="B7" s="3" t="str" cm="1">
        <f t="array" aca="1" ref="B7" ca="1">IFERROR(INDIRECT("'" &amp; $A7 &amp; "'!A" &amp; COUNTA(INDIRECT("'" &amp; $A7 &amp; "'!A:A"))),"")</f>
        <v>11 / 13</v>
      </c>
      <c r="C7" s="4" cm="1">
        <f t="array" aca="1" ref="C7" ca="1">IFERROR(INDIRECT("'" &amp; $A7 &amp; "'!B" &amp; COUNTA(INDIRECT("'" &amp; $A7 &amp; "'!A:A"))),"")</f>
        <v>10.593636363636364</v>
      </c>
      <c r="D7" s="4" cm="1">
        <f t="array" aca="1" ref="D7" ca="1">IFERROR(INDIRECT("'" &amp; $A7 &amp; "'!C" &amp; COUNTA(INDIRECT("'" &amp; $A7 &amp; "'!A:A"))),"")</f>
        <v>14.370909090909093</v>
      </c>
      <c r="E7" s="4" cm="1">
        <f t="array" aca="1" ref="E7" ca="1">IFERROR(INDIRECT("'" &amp; $A7 &amp; "'!D" &amp; COUNTA(INDIRECT("'" &amp; $A7 &amp; "'!A:A"))),"")</f>
        <v>-30.700909090909082</v>
      </c>
      <c r="F7" s="4" cm="1">
        <f t="array" aca="1" ref="F7" ca="1">IFERROR(INDIRECT("'" &amp; $A7 &amp; "'!E" &amp; COUNTA(INDIRECT("'" &amp; $A7 &amp; "'!A:A"))),"")</f>
        <v>-7.2890909090909082</v>
      </c>
      <c r="G7" s="4" cm="1">
        <f t="array" aca="1" ref="G7" ca="1">IFERROR(INDIRECT("'" &amp; $A7 &amp; "'!F" &amp; COUNTA(INDIRECT("'" &amp; $A7 &amp; "'!A:A"))),"")</f>
        <v>12.902727272727274</v>
      </c>
      <c r="H7" s="4" cm="1">
        <f t="array" aca="1" ref="H7" ca="1">IFERROR(INDIRECT("'" &amp; $A7 &amp; "'!G" &amp; COUNTA(INDIRECT("'" &amp; $A7 &amp; "'!A:A"))),"")</f>
        <v>8.620000000000001</v>
      </c>
      <c r="I7" s="4" cm="1">
        <f t="array" aca="1" ref="I7" ca="1">IFERROR(INDIRECT("'" &amp; $A7 &amp; "'!H" &amp; COUNTA(INDIRECT("'" &amp; $A7 &amp; "'!A:A"))),"")</f>
        <v>4.6345454545454547</v>
      </c>
      <c r="J7" s="4" cm="1">
        <f t="array" aca="1" ref="J7" ca="1">IFERROR(INDIRECT("'" &amp; $A7 &amp; "'!I" &amp; COUNTA(INDIRECT("'" &amp; $A7 &amp; "'!A:A"))),"")</f>
        <v>23.893636363636368</v>
      </c>
      <c r="K7" s="4" cm="1">
        <f t="array" aca="1" ref="K7" ca="1">IFERROR(INDIRECT("'" &amp; $A7 &amp; "'!J" &amp; COUNTA(INDIRECT("'" &amp; $A7 &amp; "'!A:A"))),"")</f>
        <v>7.6554545454545462</v>
      </c>
      <c r="L7" s="2">
        <f ca="1"/>
        <v>84.615384615384613</v>
      </c>
      <c r="N7" t="str">
        <f t="shared" si="1"/>
        <v>18g</v>
      </c>
    </row>
    <row r="8" spans="1:14" x14ac:dyDescent="0.35">
      <c r="A8" s="2" t="s">
        <v>207</v>
      </c>
      <c r="B8" s="3" t="str" cm="1">
        <f t="array" aca="1" ref="B8" ca="1">IFERROR(INDIRECT("'" &amp; $A8 &amp; "'!A" &amp; COUNTA(INDIRECT("'" &amp; $A8 &amp; "'!A:A"))),"")</f>
        <v>8 / 13</v>
      </c>
      <c r="C8" s="4" cm="1">
        <f t="array" aca="1" ref="C8" ca="1">IFERROR(INDIRECT("'" &amp; $A8 &amp; "'!B" &amp; COUNTA(INDIRECT("'" &amp; $A8 &amp; "'!A:A"))),"")</f>
        <v>9.6437500000000007</v>
      </c>
      <c r="D8" s="4" cm="1">
        <f t="array" aca="1" ref="D8" ca="1">IFERROR(INDIRECT("'" &amp; $A8 &amp; "'!C" &amp; COUNTA(INDIRECT("'" &amp; $A8 &amp; "'!A:A"))),"")</f>
        <v>13.6225</v>
      </c>
      <c r="E8" s="4" cm="1">
        <f t="array" aca="1" ref="E8" ca="1">IFERROR(INDIRECT("'" &amp; $A8 &amp; "'!D" &amp; COUNTA(INDIRECT("'" &amp; $A8 &amp; "'!A:A"))),"")</f>
        <v>-42.807499999999997</v>
      </c>
      <c r="F8" s="4" cm="1">
        <f t="array" aca="1" ref="F8" ca="1">IFERROR(INDIRECT("'" &amp; $A8 &amp; "'!E" &amp; COUNTA(INDIRECT("'" &amp; $A8 &amp; "'!A:A"))),"")</f>
        <v>-9.276250000000001</v>
      </c>
      <c r="G8" s="4" cm="1">
        <f t="array" aca="1" ref="G8" ca="1">IFERROR(INDIRECT("'" &amp; $A8 &amp; "'!F" &amp; COUNTA(INDIRECT("'" &amp; $A8 &amp; "'!A:A"))),"")</f>
        <v>10.58625</v>
      </c>
      <c r="H8" s="4" cm="1">
        <f t="array" aca="1" ref="H8" ca="1">IFERROR(INDIRECT("'" &amp; $A8 &amp; "'!G" &amp; COUNTA(INDIRECT("'" &amp; $A8 &amp; "'!A:A"))),"")</f>
        <v>8.6199999999999992</v>
      </c>
      <c r="I8" s="4" cm="1">
        <f t="array" aca="1" ref="I8" ca="1">IFERROR(INDIRECT("'" &amp; $A8 &amp; "'!H" &amp; COUNTA(INDIRECT("'" &amp; $A8 &amp; "'!A:A"))),"")</f>
        <v>3.8512499999999994</v>
      </c>
      <c r="J8" s="4" cm="1">
        <f t="array" aca="1" ref="J8" ca="1">IFERROR(INDIRECT("'" &amp; $A8 &amp; "'!I" &amp; COUNTA(INDIRECT("'" &amp; $A8 &amp; "'!A:A"))),"")</f>
        <v>21.327500000000001</v>
      </c>
      <c r="K8" s="4" cm="1">
        <f t="array" aca="1" ref="K8" ca="1">IFERROR(INDIRECT("'" &amp; $A8 &amp; "'!J" &amp; COUNTA(INDIRECT("'" &amp; $A8 &amp; "'!A:A"))),"")</f>
        <v>7.6899999999999995</v>
      </c>
      <c r="L8" s="2">
        <f ca="1"/>
        <v>61.53846153846154</v>
      </c>
      <c r="N8" t="str">
        <f t="shared" si="1"/>
        <v>30g</v>
      </c>
    </row>
    <row r="9" spans="1:14" x14ac:dyDescent="0.35">
      <c r="A9" s="2" t="s">
        <v>208</v>
      </c>
      <c r="B9" s="3" t="str" cm="1">
        <f t="array" aca="1" ref="B9" ca="1">IFERROR(INDIRECT("'" &amp; $A9 &amp; "'!A" &amp; COUNTA(INDIRECT("'" &amp; $A9 &amp; "'!A:A"))),"")</f>
        <v>0 / 13</v>
      </c>
      <c r="C9" s="4" t="str" cm="1">
        <f t="array" aca="1" ref="C9" ca="1">IFERROR(INDIRECT("'" &amp; $A9 &amp; "'!B" &amp; COUNTA(INDIRECT("'" &amp; $A9 &amp; "'!A:A"))),"")</f>
        <v/>
      </c>
      <c r="D9" s="4" t="str" cm="1">
        <f t="array" aca="1" ref="D9" ca="1">IFERROR(INDIRECT("'" &amp; $A9 &amp; "'!C" &amp; COUNTA(INDIRECT("'" &amp; $A9 &amp; "'!A:A"))),"")</f>
        <v/>
      </c>
      <c r="E9" s="4" t="str" cm="1">
        <f t="array" aca="1" ref="E9" ca="1">IFERROR(INDIRECT("'" &amp; $A9 &amp; "'!D" &amp; COUNTA(INDIRECT("'" &amp; $A9 &amp; "'!A:A"))),"")</f>
        <v/>
      </c>
      <c r="F9" s="4" t="str" cm="1">
        <f t="array" aca="1" ref="F9" ca="1">IFERROR(INDIRECT("'" &amp; $A9 &amp; "'!E" &amp; COUNTA(INDIRECT("'" &amp; $A9 &amp; "'!A:A"))),"")</f>
        <v/>
      </c>
      <c r="G9" s="4" t="str" cm="1">
        <f t="array" aca="1" ref="G9" ca="1">IFERROR(INDIRECT("'" &amp; $A9 &amp; "'!F" &amp; COUNTA(INDIRECT("'" &amp; $A9 &amp; "'!A:A"))),"")</f>
        <v/>
      </c>
      <c r="H9" s="4" t="str" cm="1">
        <f t="array" aca="1" ref="H9" ca="1">IFERROR(INDIRECT("'" &amp; $A9 &amp; "'!G" &amp; COUNTA(INDIRECT("'" &amp; $A9 &amp; "'!A:A"))),"")</f>
        <v/>
      </c>
      <c r="I9" s="4" t="str" cm="1">
        <f t="array" aca="1" ref="I9" ca="1">IFERROR(INDIRECT("'" &amp; $A9 &amp; "'!H" &amp; COUNTA(INDIRECT("'" &amp; $A9 &amp; "'!A:A"))),"")</f>
        <v/>
      </c>
      <c r="J9" s="4" t="str" cm="1">
        <f t="array" aca="1" ref="J9" ca="1">IFERROR(INDIRECT("'" &amp; $A9 &amp; "'!I" &amp; COUNTA(INDIRECT("'" &amp; $A9 &amp; "'!A:A"))),"")</f>
        <v/>
      </c>
      <c r="K9" s="4" t="str" cm="1">
        <f t="array" aca="1" ref="K9" ca="1">IFERROR(INDIRECT("'" &amp; $A9 &amp; "'!J" &amp; COUNTA(INDIRECT("'" &amp; $A9 &amp; "'!A:A"))),"")</f>
        <v/>
      </c>
      <c r="L9" s="2">
        <f ca="1"/>
        <v>0</v>
      </c>
      <c r="N9" t="str">
        <f t="shared" si="1"/>
        <v>45g</v>
      </c>
    </row>
    <row r="10" spans="1:14" x14ac:dyDescent="0.35">
      <c r="A10" s="2" t="s">
        <v>209</v>
      </c>
      <c r="B10" s="3" t="str" cm="1">
        <f t="array" aca="1" ref="B10" ca="1">IFERROR(INDIRECT("'" &amp; $A10 &amp; "'!A" &amp; COUNTA(INDIRECT("'" &amp; $A10 &amp; "'!A:A"))),"")</f>
        <v>0 / 14</v>
      </c>
      <c r="C10" s="4" t="str" cm="1">
        <f t="array" aca="1" ref="C10" ca="1">IFERROR(INDIRECT("'" &amp; $A10 &amp; "'!B" &amp; COUNTA(INDIRECT("'" &amp; $A10 &amp; "'!A:A"))),"")</f>
        <v/>
      </c>
      <c r="D10" s="4" t="str" cm="1">
        <f t="array" aca="1" ref="D10" ca="1">IFERROR(INDIRECT("'" &amp; $A10 &amp; "'!C" &amp; COUNTA(INDIRECT("'" &amp; $A10 &amp; "'!A:A"))),"")</f>
        <v/>
      </c>
      <c r="E10" s="4" t="str" cm="1">
        <f t="array" aca="1" ref="E10" ca="1">IFERROR(INDIRECT("'" &amp; $A10 &amp; "'!D" &amp; COUNTA(INDIRECT("'" &amp; $A10 &amp; "'!A:A"))),"")</f>
        <v/>
      </c>
      <c r="F10" s="4" t="str" cm="1">
        <f t="array" aca="1" ref="F10" ca="1">IFERROR(INDIRECT("'" &amp; $A10 &amp; "'!E" &amp; COUNTA(INDIRECT("'" &amp; $A10 &amp; "'!A:A"))),"")</f>
        <v/>
      </c>
      <c r="G10" s="4" t="str" cm="1">
        <f t="array" aca="1" ref="G10" ca="1">IFERROR(INDIRECT("'" &amp; $A10 &amp; "'!F" &amp; COUNTA(INDIRECT("'" &amp; $A10 &amp; "'!A:A"))),"")</f>
        <v/>
      </c>
      <c r="H10" s="4" t="str" cm="1">
        <f t="array" aca="1" ref="H10" ca="1">IFERROR(INDIRECT("'" &amp; $A10 &amp; "'!G" &amp; COUNTA(INDIRECT("'" &amp; $A10 &amp; "'!A:A"))),"")</f>
        <v/>
      </c>
      <c r="I10" s="4" t="str" cm="1">
        <f t="array" aca="1" ref="I10" ca="1">IFERROR(INDIRECT("'" &amp; $A10 &amp; "'!H" &amp; COUNTA(INDIRECT("'" &amp; $A10 &amp; "'!A:A"))),"")</f>
        <v/>
      </c>
      <c r="J10" s="4" t="str" cm="1">
        <f t="array" aca="1" ref="J10" ca="1">IFERROR(INDIRECT("'" &amp; $A10 &amp; "'!I" &amp; COUNTA(INDIRECT("'" &amp; $A10 &amp; "'!A:A"))),"")</f>
        <v/>
      </c>
      <c r="K10" s="4" t="str" cm="1">
        <f t="array" aca="1" ref="K10" ca="1">IFERROR(INDIRECT("'" &amp; $A10 &amp; "'!J" &amp; COUNTA(INDIRECT("'" &amp; $A10 &amp; "'!A:A"))),"")</f>
        <v/>
      </c>
      <c r="L10" s="2">
        <f ca="1"/>
        <v>0</v>
      </c>
      <c r="N10" t="str">
        <f t="shared" si="1"/>
        <v>55g</v>
      </c>
    </row>
    <row r="11" spans="1:14" x14ac:dyDescent="0.35">
      <c r="A11" s="2" t="s">
        <v>210</v>
      </c>
      <c r="B11" s="3" t="str" cm="1">
        <f t="array" aca="1" ref="B11" ca="1">IFERROR(INDIRECT("'" &amp; $A11 &amp; "'!A" &amp; COUNTA(INDIRECT("'" &amp; $A11 &amp; "'!A:A"))),"")</f>
        <v>0 / 17</v>
      </c>
      <c r="C11" s="4" t="str" cm="1">
        <f t="array" aca="1" ref="C11" ca="1">IFERROR(INDIRECT("'" &amp; $A11 &amp; "'!B" &amp; COUNTA(INDIRECT("'" &amp; $A11 &amp; "'!A:A"))),"")</f>
        <v/>
      </c>
      <c r="D11" s="4" t="str" cm="1">
        <f t="array" aca="1" ref="D11" ca="1">IFERROR(INDIRECT("'" &amp; $A11 &amp; "'!C" &amp; COUNTA(INDIRECT("'" &amp; $A11 &amp; "'!A:A"))),"")</f>
        <v/>
      </c>
      <c r="E11" s="4" t="str" cm="1">
        <f t="array" aca="1" ref="E11" ca="1">IFERROR(INDIRECT("'" &amp; $A11 &amp; "'!D" &amp; COUNTA(INDIRECT("'" &amp; $A11 &amp; "'!A:A"))),"")</f>
        <v/>
      </c>
      <c r="F11" s="4" t="str" cm="1">
        <f t="array" aca="1" ref="F11" ca="1">IFERROR(INDIRECT("'" &amp; $A11 &amp; "'!E" &amp; COUNTA(INDIRECT("'" &amp; $A11 &amp; "'!A:A"))),"")</f>
        <v/>
      </c>
      <c r="G11" s="4" t="str" cm="1">
        <f t="array" aca="1" ref="G11" ca="1">IFERROR(INDIRECT("'" &amp; $A11 &amp; "'!F" &amp; COUNTA(INDIRECT("'" &amp; $A11 &amp; "'!A:A"))),"")</f>
        <v/>
      </c>
      <c r="H11" s="4" t="str" cm="1">
        <f t="array" aca="1" ref="H11" ca="1">IFERROR(INDIRECT("'" &amp; $A11 &amp; "'!G" &amp; COUNTA(INDIRECT("'" &amp; $A11 &amp; "'!A:A"))),"")</f>
        <v/>
      </c>
      <c r="I11" s="4" t="str" cm="1">
        <f t="array" aca="1" ref="I11" ca="1">IFERROR(INDIRECT("'" &amp; $A11 &amp; "'!H" &amp; COUNTA(INDIRECT("'" &amp; $A11 &amp; "'!A:A"))),"")</f>
        <v/>
      </c>
      <c r="J11" s="4" t="str" cm="1">
        <f t="array" aca="1" ref="J11" ca="1">IFERROR(INDIRECT("'" &amp; $A11 &amp; "'!I" &amp; COUNTA(INDIRECT("'" &amp; $A11 &amp; "'!A:A"))),"")</f>
        <v/>
      </c>
      <c r="K11" s="4" t="str" cm="1">
        <f t="array" aca="1" ref="K11" ca="1">IFERROR(INDIRECT("'" &amp; $A11 &amp; "'!J" &amp; COUNTA(INDIRECT("'" &amp; $A11 &amp; "'!A:A"))),"")</f>
        <v/>
      </c>
      <c r="L11" s="2">
        <f ca="1"/>
        <v>0</v>
      </c>
      <c r="N11" t="str">
        <f t="shared" si="1"/>
        <v>65g</v>
      </c>
    </row>
    <row r="12" spans="1:14" x14ac:dyDescent="0.35">
      <c r="A12" s="2" t="s">
        <v>211</v>
      </c>
      <c r="B12" s="3" t="str" cm="1">
        <f t="array" aca="1" ref="B12" ca="1">IFERROR(INDIRECT("'" &amp; $A12 &amp; "'!A" &amp; COUNTA(INDIRECT("'" &amp; $A12 &amp; "'!A:A"))),"")</f>
        <v>4 / 6</v>
      </c>
      <c r="C12" s="4" cm="1">
        <f t="array" aca="1" ref="C12" ca="1">IFERROR(INDIRECT("'" &amp; $A12 &amp; "'!B" &amp; COUNTA(INDIRECT("'" &amp; $A12 &amp; "'!A:A"))),"")</f>
        <v>9.83</v>
      </c>
      <c r="D12" s="4" cm="1">
        <f t="array" aca="1" ref="D12" ca="1">IFERROR(INDIRECT("'" &amp; $A12 &amp; "'!C" &amp; COUNTA(INDIRECT("'" &amp; $A12 &amp; "'!A:A"))),"")</f>
        <v>14.6525</v>
      </c>
      <c r="E12" s="4" cm="1">
        <f t="array" aca="1" ref="E12" ca="1">IFERROR(INDIRECT("'" &amp; $A12 &amp; "'!D" &amp; COUNTA(INDIRECT("'" &amp; $A12 &amp; "'!A:A"))),"")</f>
        <v>5.8775000000000004</v>
      </c>
      <c r="F12" s="4" cm="1">
        <f t="array" aca="1" ref="F12" ca="1">IFERROR(INDIRECT("'" &amp; $A12 &amp; "'!E" &amp; COUNTA(INDIRECT("'" &amp; $A12 &amp; "'!A:A"))),"")</f>
        <v>3.9074999999999998</v>
      </c>
      <c r="G12" s="4" cm="1">
        <f t="array" aca="1" ref="G12" ca="1">IFERROR(INDIRECT("'" &amp; $A12 &amp; "'!F" &amp; COUNTA(INDIRECT("'" &amp; $A12 &amp; "'!A:A"))),"")</f>
        <v>18.837499999999999</v>
      </c>
      <c r="H12" s="4" cm="1">
        <f t="array" aca="1" ref="H12" ca="1">IFERROR(INDIRECT("'" &amp; $A12 &amp; "'!G" &amp; COUNTA(INDIRECT("'" &amp; $A12 &amp; "'!A:A"))),"")</f>
        <v>8.6199999999999992</v>
      </c>
      <c r="I12" s="4" cm="1">
        <f t="array" aca="1" ref="I12" ca="1">IFERROR(INDIRECT("'" &amp; $A12 &amp; "'!H" &amp; COUNTA(INDIRECT("'" &amp; $A12 &amp; "'!A:A"))),"")</f>
        <v>5.1775000000000002</v>
      </c>
      <c r="J12" s="4" cm="1">
        <f t="array" aca="1" ref="J12" ca="1">IFERROR(INDIRECT("'" &amp; $A12 &amp; "'!I" &amp; COUNTA(INDIRECT("'" &amp; $A12 &amp; "'!A:A"))),"")</f>
        <v>14.7875</v>
      </c>
      <c r="K12" s="4" cm="1">
        <f t="array" aca="1" ref="K12" ca="1">IFERROR(INDIRECT("'" &amp; $A12 &amp; "'!J" &amp; COUNTA(INDIRECT("'" &amp; $A12 &amp; "'!A:A"))),"")</f>
        <v>5.8774999999999995</v>
      </c>
      <c r="L12" s="2">
        <f ca="1"/>
        <v>66.666666666666657</v>
      </c>
      <c r="N12" t="str">
        <f>TRIM(RIGHT($A12, LEN($A12) - FIND("Spinach", $A12) - 6))</f>
        <v>20g</v>
      </c>
    </row>
    <row r="13" spans="1:14" x14ac:dyDescent="0.35">
      <c r="A13" s="2" t="s">
        <v>212</v>
      </c>
      <c r="B13" s="3" t="str" cm="1">
        <f t="array" aca="1" ref="B13" ca="1">IFERROR(INDIRECT("'" &amp; $A13 &amp; "'!A" &amp; COUNTA(INDIRECT("'" &amp; $A13 &amp; "'!A:A"))),"")</f>
        <v>13 / 13</v>
      </c>
      <c r="C13" s="4" cm="1">
        <f t="array" aca="1" ref="C13" ca="1">IFERROR(INDIRECT("'" &amp; $A13 &amp; "'!B" &amp; COUNTA(INDIRECT("'" &amp; $A13 &amp; "'!A:A"))),"")</f>
        <v>10.067692307692308</v>
      </c>
      <c r="D13" s="4" cm="1">
        <f t="array" aca="1" ref="D13" ca="1">IFERROR(INDIRECT("'" &amp; $A13 &amp; "'!C" &amp; COUNTA(INDIRECT("'" &amp; $A13 &amp; "'!A:A"))),"")</f>
        <v>13.06076923076923</v>
      </c>
      <c r="E13" s="4" cm="1">
        <f t="array" aca="1" ref="E13" ca="1">IFERROR(INDIRECT("'" &amp; $A13 &amp; "'!D" &amp; COUNTA(INDIRECT("'" &amp; $A13 &amp; "'!A:A"))),"")</f>
        <v>-2.4230769230769229</v>
      </c>
      <c r="F13" s="4" cm="1">
        <f t="array" aca="1" ref="F13" ca="1">IFERROR(INDIRECT("'" &amp; $A13 &amp; "'!E" &amp; COUNTA(INDIRECT("'" &amp; $A13 &amp; "'!A:A"))),"")</f>
        <v>1.3699999999999999</v>
      </c>
      <c r="G13" s="4" cm="1">
        <f t="array" aca="1" ref="G13" ca="1">IFERROR(INDIRECT("'" &amp; $A13 &amp; "'!F" &amp; COUNTA(INDIRECT("'" &amp; $A13 &amp; "'!A:A"))),"")</f>
        <v>16.242307692307694</v>
      </c>
      <c r="H13" s="4" cm="1">
        <f t="array" aca="1" ref="H13" ca="1">IFERROR(INDIRECT("'" &amp; $A13 &amp; "'!G" &amp; COUNTA(INDIRECT("'" &amp; $A13 &amp; "'!A:A"))),"")</f>
        <v>8.620000000000001</v>
      </c>
      <c r="I13" s="4" cm="1">
        <f t="array" aca="1" ref="I13" ca="1">IFERROR(INDIRECT("'" &amp; $A13 &amp; "'!H" &amp; COUNTA(INDIRECT("'" &amp; $A13 &amp; "'!A:A"))),"")</f>
        <v>6.2415384615384601</v>
      </c>
      <c r="J13" s="4" cm="1">
        <f t="array" aca="1" ref="J13" ca="1">IFERROR(INDIRECT("'" &amp; $A13 &amp; "'!I" &amp; COUNTA(INDIRECT("'" &amp; $A13 &amp; "'!A:A"))),"")</f>
        <v>20.046923076923079</v>
      </c>
      <c r="K13" s="4" cm="1">
        <f t="array" aca="1" ref="K13" ca="1">IFERROR(INDIRECT("'" &amp; $A13 &amp; "'!J" &amp; COUNTA(INDIRECT("'" &amp; $A13 &amp; "'!A:A"))),"")</f>
        <v>6.8376923076923068</v>
      </c>
      <c r="L13" s="2">
        <f ca="1"/>
        <v>100</v>
      </c>
      <c r="N13" t="str">
        <f t="shared" ref="M13:N18" si="2">TRIM(RIGHT($A13, LEN($A13) - FIND("Spinach", $A13) - 6))</f>
        <v>30g</v>
      </c>
    </row>
    <row r="14" spans="1:14" x14ac:dyDescent="0.35">
      <c r="A14" s="2" t="s">
        <v>213</v>
      </c>
      <c r="B14" s="3" t="str" cm="1">
        <f t="array" aca="1" ref="B14" ca="1">IFERROR(INDIRECT("'" &amp; $A14 &amp; "'!A" &amp; COUNTA(INDIRECT("'" &amp; $A14 &amp; "'!A:A"))),"")</f>
        <v>5 / 6</v>
      </c>
      <c r="C14" s="4" cm="1">
        <f t="array" aca="1" ref="C14" ca="1">IFERROR(INDIRECT("'" &amp; $A14 &amp; "'!B" &amp; COUNTA(INDIRECT("'" &amp; $A14 &amp; "'!A:A"))),"")</f>
        <v>11.936</v>
      </c>
      <c r="D14" s="4" cm="1">
        <f t="array" aca="1" ref="D14" ca="1">IFERROR(INDIRECT("'" &amp; $A14 &amp; "'!C" &amp; COUNTA(INDIRECT("'" &amp; $A14 &amp; "'!A:A"))),"")</f>
        <v>14.891999999999999</v>
      </c>
      <c r="E14" s="4" cm="1">
        <f t="array" aca="1" ref="E14" ca="1">IFERROR(INDIRECT("'" &amp; $A14 &amp; "'!D" &amp; COUNTA(INDIRECT("'" &amp; $A14 &amp; "'!A:A"))),"")</f>
        <v>-19.758000000000003</v>
      </c>
      <c r="F14" s="4" cm="1">
        <f t="array" aca="1" ref="F14" ca="1">IFERROR(INDIRECT("'" &amp; $A14 &amp; "'!E" &amp; COUNTA(INDIRECT("'" &amp; $A14 &amp; "'!A:A"))),"")</f>
        <v>4.3220000000000001</v>
      </c>
      <c r="G14" s="4" cm="1">
        <f t="array" aca="1" ref="G14" ca="1">IFERROR(INDIRECT("'" &amp; $A14 &amp; "'!F" &amp; COUNTA(INDIRECT("'" &amp; $A14 &amp; "'!A:A"))),"")</f>
        <v>9.1519999999999992</v>
      </c>
      <c r="H14" s="4" cm="1">
        <f t="array" aca="1" ref="H14" ca="1">IFERROR(INDIRECT("'" &amp; $A14 &amp; "'!G" &amp; COUNTA(INDIRECT("'" &amp; $A14 &amp; "'!A:A"))),"")</f>
        <v>8.6199999999999992</v>
      </c>
      <c r="I14" s="4" cm="1">
        <f t="array" aca="1" ref="I14" ca="1">IFERROR(INDIRECT("'" &amp; $A14 &amp; "'!H" &amp; COUNTA(INDIRECT("'" &amp; $A14 &amp; "'!A:A"))),"")</f>
        <v>6.7060000000000004</v>
      </c>
      <c r="J14" s="4" cm="1">
        <f t="array" aca="1" ref="J14" ca="1">IFERROR(INDIRECT("'" &amp; $A14 &amp; "'!I" &amp; COUNTA(INDIRECT("'" &amp; $A14 &amp; "'!A:A"))),"")</f>
        <v>10.358000000000001</v>
      </c>
      <c r="K14" s="4" cm="1">
        <f t="array" aca="1" ref="K14" ca="1">IFERROR(INDIRECT("'" &amp; $A14 &amp; "'!J" &amp; COUNTA(INDIRECT("'" &amp; $A14 &amp; "'!A:A"))),"")</f>
        <v>7.984</v>
      </c>
      <c r="L14" s="2">
        <f ca="1"/>
        <v>83.333333333333343</v>
      </c>
      <c r="N14" t="str">
        <f t="shared" si="2"/>
        <v>40g</v>
      </c>
    </row>
    <row r="15" spans="1:14" x14ac:dyDescent="0.35">
      <c r="A15" s="2" t="s">
        <v>214</v>
      </c>
      <c r="B15" s="3" t="str" cm="1">
        <f t="array" aca="1" ref="B15" ca="1">IFERROR(INDIRECT("'" &amp; $A15 &amp; "'!A" &amp; COUNTA(INDIRECT("'" &amp; $A15 &amp; "'!A:A"))),"")</f>
        <v>5 / 8</v>
      </c>
      <c r="C15" s="4" cm="1">
        <f t="array" aca="1" ref="C15" ca="1">IFERROR(INDIRECT("'" &amp; $A15 &amp; "'!B" &amp; COUNTA(INDIRECT("'" &amp; $A15 &amp; "'!A:A"))),"")</f>
        <v>10.3</v>
      </c>
      <c r="D15" s="4" cm="1">
        <f t="array" aca="1" ref="D15" ca="1">IFERROR(INDIRECT("'" &amp; $A15 &amp; "'!C" &amp; COUNTA(INDIRECT("'" &amp; $A15 &amp; "'!A:A"))),"")</f>
        <v>11.405999999999999</v>
      </c>
      <c r="E15" s="4" cm="1">
        <f t="array" aca="1" ref="E15" ca="1">IFERROR(INDIRECT("'" &amp; $A15 &amp; "'!D" &amp; COUNTA(INDIRECT("'" &amp; $A15 &amp; "'!A:A"))),"")</f>
        <v>-39.384</v>
      </c>
      <c r="F15" s="4" cm="1">
        <f t="array" aca="1" ref="F15" ca="1">IFERROR(INDIRECT("'" &amp; $A15 &amp; "'!E" &amp; COUNTA(INDIRECT("'" &amp; $A15 &amp; "'!A:A"))),"")</f>
        <v>6.7520000000000024</v>
      </c>
      <c r="G15" s="4" cm="1">
        <f t="array" aca="1" ref="G15" ca="1">IFERROR(INDIRECT("'" &amp; $A15 &amp; "'!F" &amp; COUNTA(INDIRECT("'" &amp; $A15 &amp; "'!A:A"))),"")</f>
        <v>12.802000000000001</v>
      </c>
      <c r="H15" s="4" cm="1">
        <f t="array" aca="1" ref="H15" ca="1">IFERROR(INDIRECT("'" &amp; $A15 &amp; "'!G" &amp; COUNTA(INDIRECT("'" &amp; $A15 &amp; "'!A:A"))),"")</f>
        <v>8.6199999999999992</v>
      </c>
      <c r="I15" s="4" cm="1">
        <f t="array" aca="1" ref="I15" ca="1">IFERROR(INDIRECT("'" &amp; $A15 &amp; "'!H" &amp; COUNTA(INDIRECT("'" &amp; $A15 &amp; "'!A:A"))),"")</f>
        <v>4.01</v>
      </c>
      <c r="J15" s="4" cm="1">
        <f t="array" aca="1" ref="J15" ca="1">IFERROR(INDIRECT("'" &amp; $A15 &amp; "'!I" &amp; COUNTA(INDIRECT("'" &amp; $A15 &amp; "'!A:A"))),"")</f>
        <v>14.776</v>
      </c>
      <c r="K15" s="4" cm="1">
        <f t="array" aca="1" ref="K15" ca="1">IFERROR(INDIRECT("'" &amp; $A15 &amp; "'!J" &amp; COUNTA(INDIRECT("'" &amp; $A15 &amp; "'!A:A"))),"")</f>
        <v>6.1440000000000001</v>
      </c>
      <c r="L15" s="2">
        <f ca="1"/>
        <v>62.5</v>
      </c>
      <c r="N15" t="str">
        <f t="shared" si="2"/>
        <v>80g</v>
      </c>
    </row>
    <row r="16" spans="1:14" x14ac:dyDescent="0.35">
      <c r="A16" s="2" t="s">
        <v>215</v>
      </c>
      <c r="B16" s="3" t="str" cm="1">
        <f t="array" aca="1" ref="B16" ca="1">IFERROR(INDIRECT("'" &amp; $A16 &amp; "'!A" &amp; COUNTA(INDIRECT("'" &amp; $A16 &amp; "'!A:A"))),"")</f>
        <v>0 / 7</v>
      </c>
      <c r="C16" s="4" t="str" cm="1">
        <f t="array" aca="1" ref="C16" ca="1">IFERROR(INDIRECT("'" &amp; $A16 &amp; "'!B" &amp; COUNTA(INDIRECT("'" &amp; $A16 &amp; "'!A:A"))),"")</f>
        <v/>
      </c>
      <c r="D16" s="4" t="str" cm="1">
        <f t="array" aca="1" ref="D16" ca="1">IFERROR(INDIRECT("'" &amp; $A16 &amp; "'!C" &amp; COUNTA(INDIRECT("'" &amp; $A16 &amp; "'!A:A"))),"")</f>
        <v/>
      </c>
      <c r="E16" s="4" t="str" cm="1">
        <f t="array" aca="1" ref="E16" ca="1">IFERROR(INDIRECT("'" &amp; $A16 &amp; "'!D" &amp; COUNTA(INDIRECT("'" &amp; $A16 &amp; "'!A:A"))),"")</f>
        <v/>
      </c>
      <c r="F16" s="4" t="str" cm="1">
        <f t="array" aca="1" ref="F16" ca="1">IFERROR(INDIRECT("'" &amp; $A16 &amp; "'!E" &amp; COUNTA(INDIRECT("'" &amp; $A16 &amp; "'!A:A"))),"")</f>
        <v/>
      </c>
      <c r="G16" s="4" t="str" cm="1">
        <f t="array" aca="1" ref="G16" ca="1">IFERROR(INDIRECT("'" &amp; $A16 &amp; "'!F" &amp; COUNTA(INDIRECT("'" &amp; $A16 &amp; "'!A:A"))),"")</f>
        <v/>
      </c>
      <c r="H16" s="4" t="str" cm="1">
        <f t="array" aca="1" ref="H16" ca="1">IFERROR(INDIRECT("'" &amp; $A16 &amp; "'!G" &amp; COUNTA(INDIRECT("'" &amp; $A16 &amp; "'!A:A"))),"")</f>
        <v/>
      </c>
      <c r="I16" s="4" t="str" cm="1">
        <f t="array" aca="1" ref="I16" ca="1">IFERROR(INDIRECT("'" &amp; $A16 &amp; "'!H" &amp; COUNTA(INDIRECT("'" &amp; $A16 &amp; "'!A:A"))),"")</f>
        <v/>
      </c>
      <c r="J16" s="4" t="str" cm="1">
        <f t="array" aca="1" ref="J16" ca="1">IFERROR(INDIRECT("'" &amp; $A16 &amp; "'!I" &amp; COUNTA(INDIRECT("'" &amp; $A16 &amp; "'!A:A"))),"")</f>
        <v/>
      </c>
      <c r="K16" s="4" t="str" cm="1">
        <f t="array" aca="1" ref="K16" ca="1">IFERROR(INDIRECT("'" &amp; $A16 &amp; "'!J" &amp; COUNTA(INDIRECT("'" &amp; $A16 &amp; "'!A:A"))),"")</f>
        <v/>
      </c>
      <c r="L16" s="2">
        <f ca="1"/>
        <v>0</v>
      </c>
      <c r="N16" t="str">
        <f t="shared" si="2"/>
        <v>120g</v>
      </c>
    </row>
    <row r="17" spans="1:14" x14ac:dyDescent="0.35">
      <c r="A17" s="2" t="s">
        <v>216</v>
      </c>
      <c r="B17" s="3" t="str" cm="1">
        <f t="array" aca="1" ref="B17" ca="1">IFERROR(INDIRECT("'" &amp; $A17 &amp; "'!A" &amp; COUNTA(INDIRECT("'" &amp; $A17 &amp; "'!A:A"))),"")</f>
        <v>0 / 10</v>
      </c>
      <c r="C17" s="4" t="str" cm="1">
        <f t="array" aca="1" ref="C17" ca="1">IFERROR(INDIRECT("'" &amp; $A17 &amp; "'!B" &amp; COUNTA(INDIRECT("'" &amp; $A17 &amp; "'!A:A"))),"")</f>
        <v/>
      </c>
      <c r="D17" s="4" t="str" cm="1">
        <f t="array" aca="1" ref="D17" ca="1">IFERROR(INDIRECT("'" &amp; $A17 &amp; "'!C" &amp; COUNTA(INDIRECT("'" &amp; $A17 &amp; "'!A:A"))),"")</f>
        <v/>
      </c>
      <c r="E17" s="4" t="str" cm="1">
        <f t="array" aca="1" ref="E17" ca="1">IFERROR(INDIRECT("'" &amp; $A17 &amp; "'!D" &amp; COUNTA(INDIRECT("'" &amp; $A17 &amp; "'!A:A"))),"")</f>
        <v/>
      </c>
      <c r="F17" s="4" t="str" cm="1">
        <f t="array" aca="1" ref="F17" ca="1">IFERROR(INDIRECT("'" &amp; $A17 &amp; "'!E" &amp; COUNTA(INDIRECT("'" &amp; $A17 &amp; "'!A:A"))),"")</f>
        <v/>
      </c>
      <c r="G17" s="4" t="str" cm="1">
        <f t="array" aca="1" ref="G17" ca="1">IFERROR(INDIRECT("'" &amp; $A17 &amp; "'!F" &amp; COUNTA(INDIRECT("'" &amp; $A17 &amp; "'!A:A"))),"")</f>
        <v/>
      </c>
      <c r="H17" s="4" t="str" cm="1">
        <f t="array" aca="1" ref="H17" ca="1">IFERROR(INDIRECT("'" &amp; $A17 &amp; "'!G" &amp; COUNTA(INDIRECT("'" &amp; $A17 &amp; "'!A:A"))),"")</f>
        <v/>
      </c>
      <c r="I17" s="4" t="str" cm="1">
        <f t="array" aca="1" ref="I17" ca="1">IFERROR(INDIRECT("'" &amp; $A17 &amp; "'!H" &amp; COUNTA(INDIRECT("'" &amp; $A17 &amp; "'!A:A"))),"")</f>
        <v/>
      </c>
      <c r="J17" s="4" t="str" cm="1">
        <f t="array" aca="1" ref="J17" ca="1">IFERROR(INDIRECT("'" &amp; $A17 &amp; "'!I" &amp; COUNTA(INDIRECT("'" &amp; $A17 &amp; "'!A:A"))),"")</f>
        <v/>
      </c>
      <c r="K17" s="4" t="str" cm="1">
        <f t="array" aca="1" ref="K17" ca="1">IFERROR(INDIRECT("'" &amp; $A17 &amp; "'!J" &amp; COUNTA(INDIRECT("'" &amp; $A17 &amp; "'!A:A"))),"")</f>
        <v/>
      </c>
      <c r="L17" s="2">
        <f ca="1"/>
        <v>0</v>
      </c>
      <c r="N17" t="str">
        <f t="shared" si="2"/>
        <v>160g</v>
      </c>
    </row>
    <row r="18" spans="1:14" x14ac:dyDescent="0.35">
      <c r="A18" s="2" t="s">
        <v>217</v>
      </c>
      <c r="B18" s="3" t="str" cm="1">
        <f t="array" aca="1" ref="B18" ca="1">IFERROR(INDIRECT("'" &amp; $A18 &amp; "'!A" &amp; COUNTA(INDIRECT("'" &amp; $A18 &amp; "'!A:A"))),"")</f>
        <v>0 / 8</v>
      </c>
      <c r="C18" s="4" t="str" cm="1">
        <f t="array" aca="1" ref="C18" ca="1">IFERROR(INDIRECT("'" &amp; $A18 &amp; "'!B" &amp; COUNTA(INDIRECT("'" &amp; $A18 &amp; "'!A:A"))),"")</f>
        <v/>
      </c>
      <c r="D18" s="4" t="str" cm="1">
        <f t="array" aca="1" ref="D18" ca="1">IFERROR(INDIRECT("'" &amp; $A18 &amp; "'!C" &amp; COUNTA(INDIRECT("'" &amp; $A18 &amp; "'!A:A"))),"")</f>
        <v/>
      </c>
      <c r="E18" s="4" t="str" cm="1">
        <f t="array" aca="1" ref="E18" ca="1">IFERROR(INDIRECT("'" &amp; $A18 &amp; "'!D" &amp; COUNTA(INDIRECT("'" &amp; $A18 &amp; "'!A:A"))),"")</f>
        <v/>
      </c>
      <c r="F18" s="4" t="str" cm="1">
        <f t="array" aca="1" ref="F18" ca="1">IFERROR(INDIRECT("'" &amp; $A18 &amp; "'!E" &amp; COUNTA(INDIRECT("'" &amp; $A18 &amp; "'!A:A"))),"")</f>
        <v/>
      </c>
      <c r="G18" s="4" t="str" cm="1">
        <f t="array" aca="1" ref="G18" ca="1">IFERROR(INDIRECT("'" &amp; $A18 &amp; "'!F" &amp; COUNTA(INDIRECT("'" &amp; $A18 &amp; "'!A:A"))),"")</f>
        <v/>
      </c>
      <c r="H18" s="4" t="str" cm="1">
        <f t="array" aca="1" ref="H18" ca="1">IFERROR(INDIRECT("'" &amp; $A18 &amp; "'!G" &amp; COUNTA(INDIRECT("'" &amp; $A18 &amp; "'!A:A"))),"")</f>
        <v/>
      </c>
      <c r="I18" s="4" t="str" cm="1">
        <f t="array" aca="1" ref="I18" ca="1">IFERROR(INDIRECT("'" &amp; $A18 &amp; "'!H" &amp; COUNTA(INDIRECT("'" &amp; $A18 &amp; "'!A:A"))),"")</f>
        <v/>
      </c>
      <c r="J18" s="4" t="str" cm="1">
        <f t="array" aca="1" ref="J18" ca="1">IFERROR(INDIRECT("'" &amp; $A18 &amp; "'!I" &amp; COUNTA(INDIRECT("'" &amp; $A18 &amp; "'!A:A"))),"")</f>
        <v/>
      </c>
      <c r="K18" s="4" t="str" cm="1">
        <f t="array" aca="1" ref="K18" ca="1">IFERROR(INDIRECT("'" &amp; $A18 &amp; "'!J" &amp; COUNTA(INDIRECT("'" &amp; $A18 &amp; "'!A:A"))),"")</f>
        <v/>
      </c>
      <c r="L18" s="2">
        <f ca="1"/>
        <v>0</v>
      </c>
      <c r="N18" t="str">
        <f t="shared" si="2"/>
        <v>595g</v>
      </c>
    </row>
    <row r="19" spans="1:14" x14ac:dyDescent="0.35"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4" x14ac:dyDescent="0.35">
      <c r="B20" s="1"/>
      <c r="C20" s="1"/>
      <c r="D20" s="1"/>
      <c r="E20" s="1"/>
      <c r="F20" s="1"/>
      <c r="G20" s="1"/>
      <c r="H20" s="1"/>
      <c r="I20" s="1"/>
      <c r="J20" s="1"/>
      <c r="K20" s="1"/>
    </row>
    <row r="36" spans="5:5" x14ac:dyDescent="0.35">
      <c r="E36" t="s">
        <v>218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opLeftCell="D1" workbookViewId="0">
      <selection activeCell="B15" sqref="B15"/>
    </sheetView>
  </sheetViews>
  <sheetFormatPr defaultRowHeight="14.5" x14ac:dyDescent="0.35"/>
  <cols>
    <col min="1" max="1" width="65" customWidth="1"/>
    <col min="2" max="2" width="44" customWidth="1"/>
    <col min="3" max="3" width="43" customWidth="1"/>
    <col min="4" max="4" width="27" customWidth="1"/>
    <col min="5" max="5" width="26" customWidth="1"/>
    <col min="6" max="6" width="25" customWidth="1"/>
    <col min="7" max="7" width="11" customWidth="1"/>
    <col min="8" max="8" width="14" customWidth="1"/>
    <col min="9" max="9" width="13" customWidth="1"/>
    <col min="10" max="10" width="12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>
        <v>10.69</v>
      </c>
      <c r="C2">
        <v>16.21</v>
      </c>
      <c r="D2">
        <v>-33.700000000000003</v>
      </c>
      <c r="E2">
        <v>-16.489999999999998</v>
      </c>
      <c r="F2">
        <v>7.74</v>
      </c>
      <c r="G2">
        <v>8.6199999999999992</v>
      </c>
      <c r="H2">
        <v>3.48</v>
      </c>
      <c r="I2">
        <v>16.48</v>
      </c>
      <c r="J2">
        <v>7.13</v>
      </c>
    </row>
    <row r="3" spans="1:10" x14ac:dyDescent="0.35">
      <c r="A3" t="s">
        <v>11</v>
      </c>
      <c r="B3">
        <v>11.15</v>
      </c>
      <c r="C3">
        <v>15.94</v>
      </c>
      <c r="D3">
        <v>-36.590000000000003</v>
      </c>
      <c r="E3">
        <v>-14.41</v>
      </c>
      <c r="F3">
        <v>8.19</v>
      </c>
      <c r="G3">
        <v>8.6199999999999992</v>
      </c>
      <c r="H3">
        <v>3.73</v>
      </c>
      <c r="I3">
        <v>15.54</v>
      </c>
      <c r="J3">
        <v>7.11</v>
      </c>
    </row>
    <row r="4" spans="1:10" x14ac:dyDescent="0.35">
      <c r="A4" t="s">
        <v>12</v>
      </c>
      <c r="B4">
        <v>11.18</v>
      </c>
      <c r="C4">
        <v>16.13</v>
      </c>
      <c r="D4">
        <v>-40.5</v>
      </c>
      <c r="E4">
        <v>-14.59</v>
      </c>
      <c r="F4">
        <v>5.23</v>
      </c>
      <c r="G4">
        <v>8.6199999999999992</v>
      </c>
      <c r="H4">
        <v>4.09</v>
      </c>
      <c r="I4">
        <v>16.13</v>
      </c>
      <c r="J4">
        <v>7.2</v>
      </c>
    </row>
    <row r="5" spans="1:10" x14ac:dyDescent="0.35">
      <c r="A5" t="s">
        <v>13</v>
      </c>
      <c r="B5">
        <v>11.59</v>
      </c>
      <c r="C5">
        <v>16.03</v>
      </c>
      <c r="D5">
        <v>-38.31</v>
      </c>
      <c r="E5">
        <v>-13.41</v>
      </c>
      <c r="F5">
        <v>8.35</v>
      </c>
      <c r="G5">
        <v>8.6199999999999992</v>
      </c>
      <c r="H5">
        <v>4.21</v>
      </c>
      <c r="I5">
        <v>16.16</v>
      </c>
      <c r="J5">
        <v>7.12</v>
      </c>
    </row>
    <row r="6" spans="1:10" x14ac:dyDescent="0.35">
      <c r="A6" t="s">
        <v>14</v>
      </c>
      <c r="B6">
        <v>9.51</v>
      </c>
      <c r="C6">
        <v>9.41</v>
      </c>
      <c r="D6">
        <v>-39.229999999999997</v>
      </c>
      <c r="E6">
        <v>-6.61</v>
      </c>
      <c r="F6">
        <v>-5.12</v>
      </c>
      <c r="G6">
        <v>8.6199999999999992</v>
      </c>
      <c r="H6">
        <v>4.07</v>
      </c>
      <c r="I6">
        <v>34.69</v>
      </c>
      <c r="J6">
        <v>6.93</v>
      </c>
    </row>
    <row r="7" spans="1:10" x14ac:dyDescent="0.35">
      <c r="A7" t="s">
        <v>15</v>
      </c>
      <c r="B7">
        <v>9.2899999999999991</v>
      </c>
      <c r="C7">
        <v>9.0500000000000007</v>
      </c>
      <c r="D7">
        <v>-41.85</v>
      </c>
      <c r="E7">
        <v>-1.22</v>
      </c>
      <c r="F7">
        <v>-8.67</v>
      </c>
      <c r="G7">
        <v>8.6199999999999992</v>
      </c>
      <c r="H7">
        <v>4.28</v>
      </c>
      <c r="I7">
        <v>24.22</v>
      </c>
      <c r="J7">
        <v>7.28</v>
      </c>
    </row>
    <row r="8" spans="1:10" x14ac:dyDescent="0.35">
      <c r="A8" t="s">
        <v>16</v>
      </c>
      <c r="B8">
        <v>10.8</v>
      </c>
      <c r="C8">
        <v>15.97</v>
      </c>
      <c r="D8">
        <v>-39.94</v>
      </c>
      <c r="E8">
        <v>-10.61</v>
      </c>
      <c r="F8">
        <v>2.0499999999999998</v>
      </c>
      <c r="G8">
        <v>8.6199999999999992</v>
      </c>
      <c r="H8">
        <v>4.18</v>
      </c>
      <c r="I8">
        <v>14.75</v>
      </c>
      <c r="J8">
        <v>8.19</v>
      </c>
    </row>
    <row r="9" spans="1:10" x14ac:dyDescent="0.35">
      <c r="A9" t="s">
        <v>17</v>
      </c>
      <c r="B9">
        <v>11.43</v>
      </c>
      <c r="C9">
        <v>16.3</v>
      </c>
      <c r="D9">
        <v>-39.69</v>
      </c>
      <c r="E9">
        <v>-11.25</v>
      </c>
      <c r="F9">
        <v>4.7</v>
      </c>
      <c r="G9">
        <v>8.6199999999999992</v>
      </c>
      <c r="H9">
        <v>4.26</v>
      </c>
      <c r="I9">
        <v>14.18</v>
      </c>
      <c r="J9">
        <v>7.73</v>
      </c>
    </row>
    <row r="10" spans="1:10" x14ac:dyDescent="0.35">
      <c r="A10" t="s">
        <v>18</v>
      </c>
      <c r="B10">
        <v>7.67</v>
      </c>
      <c r="C10">
        <v>9.41</v>
      </c>
      <c r="D10">
        <v>-35.4</v>
      </c>
      <c r="E10">
        <v>-3.89</v>
      </c>
      <c r="F10">
        <v>4.3600000000000003</v>
      </c>
      <c r="G10">
        <v>8.6199999999999992</v>
      </c>
      <c r="H10">
        <v>3.76</v>
      </c>
      <c r="I10">
        <v>16.48</v>
      </c>
      <c r="J10">
        <v>5.5</v>
      </c>
    </row>
    <row r="11" spans="1:10" x14ac:dyDescent="0.35">
      <c r="A11" t="s">
        <v>19</v>
      </c>
    </row>
    <row r="12" spans="1:10" x14ac:dyDescent="0.35">
      <c r="A12" t="s">
        <v>20</v>
      </c>
      <c r="B12">
        <v>11.01</v>
      </c>
      <c r="C12">
        <v>15.46</v>
      </c>
      <c r="D12">
        <v>-30.45</v>
      </c>
      <c r="E12">
        <v>-12.99</v>
      </c>
      <c r="F12">
        <v>12.84</v>
      </c>
      <c r="G12">
        <v>8.6199999999999992</v>
      </c>
      <c r="H12">
        <v>3.93</v>
      </c>
      <c r="I12">
        <v>15.53</v>
      </c>
      <c r="J12">
        <v>6.09</v>
      </c>
    </row>
    <row r="13" spans="1:10" x14ac:dyDescent="0.35">
      <c r="A13" t="s">
        <v>21</v>
      </c>
      <c r="B13">
        <v>11.19</v>
      </c>
      <c r="C13">
        <v>15.27</v>
      </c>
      <c r="D13">
        <v>-32.04</v>
      </c>
      <c r="E13">
        <v>-12.32</v>
      </c>
      <c r="F13">
        <v>12.99</v>
      </c>
      <c r="G13">
        <v>8.6199999999999992</v>
      </c>
      <c r="H13">
        <v>3.89</v>
      </c>
      <c r="I13">
        <v>16.04</v>
      </c>
      <c r="J13">
        <v>6.42</v>
      </c>
    </row>
    <row r="14" spans="1:10" x14ac:dyDescent="0.35">
      <c r="A14" t="s">
        <v>22</v>
      </c>
      <c r="B14">
        <v>11.27</v>
      </c>
      <c r="C14">
        <v>15.84</v>
      </c>
      <c r="D14">
        <v>-37.119999999999997</v>
      </c>
      <c r="E14">
        <v>5.91</v>
      </c>
      <c r="F14">
        <v>14.57</v>
      </c>
      <c r="G14">
        <v>8.6199999999999992</v>
      </c>
      <c r="H14">
        <v>4.6399999999999997</v>
      </c>
      <c r="I14">
        <v>11.05</v>
      </c>
      <c r="J14">
        <v>6.45</v>
      </c>
    </row>
    <row r="15" spans="1:10" x14ac:dyDescent="0.35">
      <c r="A15" t="str">
        <f>COUNT(B2:B14) &amp; " / " &amp; 13</f>
        <v>12 / 13</v>
      </c>
      <c r="B15">
        <f t="shared" ref="B15:J15" si="0">AVERAGE(B2:B14)</f>
        <v>10.565</v>
      </c>
      <c r="C15">
        <f t="shared" si="0"/>
        <v>14.251666666666667</v>
      </c>
      <c r="D15">
        <f t="shared" si="0"/>
        <v>-37.068333333333335</v>
      </c>
      <c r="E15">
        <f t="shared" si="0"/>
        <v>-9.3233333333333324</v>
      </c>
      <c r="F15">
        <f t="shared" si="0"/>
        <v>5.6024999999999991</v>
      </c>
      <c r="G15">
        <f t="shared" si="0"/>
        <v>8.620000000000001</v>
      </c>
      <c r="H15">
        <f t="shared" si="0"/>
        <v>4.0433333333333339</v>
      </c>
      <c r="I15">
        <f t="shared" si="0"/>
        <v>17.604166666666664</v>
      </c>
      <c r="J15">
        <f t="shared" si="0"/>
        <v>6.9291666666666671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6"/>
  <sheetViews>
    <sheetView topLeftCell="D1" workbookViewId="0">
      <selection activeCell="A16" sqref="A16"/>
    </sheetView>
  </sheetViews>
  <sheetFormatPr defaultRowHeight="14.5" x14ac:dyDescent="0.35"/>
  <cols>
    <col min="1" max="1" width="65" customWidth="1"/>
    <col min="2" max="2" width="44" customWidth="1"/>
    <col min="3" max="3" width="43" customWidth="1"/>
    <col min="4" max="4" width="27" customWidth="1"/>
    <col min="5" max="5" width="26" customWidth="1"/>
    <col min="6" max="6" width="25" customWidth="1"/>
    <col min="7" max="7" width="11" customWidth="1"/>
    <col min="8" max="8" width="14" customWidth="1"/>
    <col min="9" max="9" width="13" customWidth="1"/>
    <col min="10" max="10" width="12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23</v>
      </c>
    </row>
    <row r="3" spans="1:10" x14ac:dyDescent="0.35">
      <c r="A3" t="s">
        <v>24</v>
      </c>
    </row>
    <row r="4" spans="1:10" x14ac:dyDescent="0.35">
      <c r="A4" t="s">
        <v>25</v>
      </c>
    </row>
    <row r="5" spans="1:10" x14ac:dyDescent="0.35">
      <c r="A5" t="s">
        <v>26</v>
      </c>
    </row>
    <row r="6" spans="1:10" x14ac:dyDescent="0.35">
      <c r="A6" t="s">
        <v>27</v>
      </c>
    </row>
    <row r="7" spans="1:10" x14ac:dyDescent="0.35">
      <c r="A7" t="s">
        <v>28</v>
      </c>
    </row>
    <row r="8" spans="1:10" x14ac:dyDescent="0.35">
      <c r="A8" t="s">
        <v>29</v>
      </c>
    </row>
    <row r="9" spans="1:10" x14ac:dyDescent="0.35">
      <c r="A9" t="s">
        <v>30</v>
      </c>
    </row>
    <row r="10" spans="1:10" x14ac:dyDescent="0.35">
      <c r="A10" t="s">
        <v>31</v>
      </c>
    </row>
    <row r="11" spans="1:10" x14ac:dyDescent="0.35">
      <c r="A11" t="s">
        <v>32</v>
      </c>
    </row>
    <row r="12" spans="1:10" x14ac:dyDescent="0.35">
      <c r="A12" t="s">
        <v>33</v>
      </c>
    </row>
    <row r="13" spans="1:10" x14ac:dyDescent="0.35">
      <c r="A13" t="s">
        <v>34</v>
      </c>
    </row>
    <row r="14" spans="1:10" x14ac:dyDescent="0.35">
      <c r="A14" t="s">
        <v>35</v>
      </c>
    </row>
    <row r="15" spans="1:10" x14ac:dyDescent="0.35">
      <c r="A15" t="s">
        <v>36</v>
      </c>
    </row>
    <row r="16" spans="1:10" x14ac:dyDescent="0.35">
      <c r="A16" t="str">
        <f>COUNT(B2:B15) &amp; " / " &amp; 14</f>
        <v>0 / 14</v>
      </c>
      <c r="B16" t="e">
        <f t="shared" ref="B16:J16" si="0">AVERAGE(B2:B15)</f>
        <v>#DIV/0!</v>
      </c>
      <c r="C16" t="e">
        <f t="shared" si="0"/>
        <v>#DIV/0!</v>
      </c>
      <c r="D16" t="e">
        <f t="shared" si="0"/>
        <v>#DIV/0!</v>
      </c>
      <c r="E16" t="e">
        <f t="shared" si="0"/>
        <v>#DIV/0!</v>
      </c>
      <c r="F16" t="e">
        <f t="shared" si="0"/>
        <v>#DIV/0!</v>
      </c>
      <c r="G16" t="e">
        <f t="shared" si="0"/>
        <v>#DIV/0!</v>
      </c>
      <c r="H16" t="e">
        <f t="shared" si="0"/>
        <v>#DIV/0!</v>
      </c>
      <c r="I16" t="e">
        <f t="shared" si="0"/>
        <v>#DIV/0!</v>
      </c>
      <c r="J16" t="e">
        <f t="shared" si="0"/>
        <v>#DIV/0!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9"/>
  <sheetViews>
    <sheetView workbookViewId="0"/>
  </sheetViews>
  <sheetFormatPr defaultRowHeight="14.5" x14ac:dyDescent="0.35"/>
  <cols>
    <col min="1" max="1" width="64" customWidth="1"/>
    <col min="2" max="2" width="44" customWidth="1"/>
    <col min="3" max="3" width="43" customWidth="1"/>
    <col min="4" max="4" width="27" customWidth="1"/>
    <col min="5" max="5" width="26" customWidth="1"/>
    <col min="6" max="6" width="25" customWidth="1"/>
    <col min="7" max="7" width="11" customWidth="1"/>
    <col min="8" max="8" width="14" customWidth="1"/>
    <col min="9" max="9" width="13" customWidth="1"/>
    <col min="10" max="10" width="12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37</v>
      </c>
    </row>
    <row r="3" spans="1:10" x14ac:dyDescent="0.35">
      <c r="A3" t="s">
        <v>38</v>
      </c>
    </row>
    <row r="4" spans="1:10" x14ac:dyDescent="0.35">
      <c r="A4" t="s">
        <v>39</v>
      </c>
    </row>
    <row r="5" spans="1:10" x14ac:dyDescent="0.35">
      <c r="A5" t="s">
        <v>40</v>
      </c>
    </row>
    <row r="6" spans="1:10" x14ac:dyDescent="0.35">
      <c r="A6" t="s">
        <v>41</v>
      </c>
    </row>
    <row r="7" spans="1:10" x14ac:dyDescent="0.35">
      <c r="A7" t="s">
        <v>42</v>
      </c>
    </row>
    <row r="8" spans="1:10" x14ac:dyDescent="0.35">
      <c r="A8" t="s">
        <v>43</v>
      </c>
    </row>
    <row r="9" spans="1:10" x14ac:dyDescent="0.35">
      <c r="A9" t="str">
        <f>COUNT(B2:B8) &amp; " / " &amp; 7</f>
        <v>0 / 7</v>
      </c>
      <c r="B9" t="e">
        <f t="shared" ref="B9:J9" si="0">AVERAGE(B2:B8)</f>
        <v>#DIV/0!</v>
      </c>
      <c r="C9" t="e">
        <f t="shared" si="0"/>
        <v>#DIV/0!</v>
      </c>
      <c r="D9" t="e">
        <f t="shared" si="0"/>
        <v>#DIV/0!</v>
      </c>
      <c r="E9" t="e">
        <f t="shared" si="0"/>
        <v>#DIV/0!</v>
      </c>
      <c r="F9" t="e">
        <f t="shared" si="0"/>
        <v>#DIV/0!</v>
      </c>
      <c r="G9" t="e">
        <f t="shared" si="0"/>
        <v>#DIV/0!</v>
      </c>
      <c r="H9" t="e">
        <f t="shared" si="0"/>
        <v>#DIV/0!</v>
      </c>
      <c r="I9" t="e">
        <f t="shared" si="0"/>
        <v>#DIV/0!</v>
      </c>
      <c r="J9" t="e">
        <f t="shared" si="0"/>
        <v>#DIV/0!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6"/>
  <sheetViews>
    <sheetView topLeftCell="C1" workbookViewId="0"/>
  </sheetViews>
  <sheetFormatPr defaultRowHeight="14.5" x14ac:dyDescent="0.35"/>
  <cols>
    <col min="1" max="1" width="65" customWidth="1"/>
    <col min="2" max="2" width="44" customWidth="1"/>
    <col min="3" max="3" width="43" customWidth="1"/>
    <col min="4" max="4" width="27" customWidth="1"/>
    <col min="5" max="5" width="26" customWidth="1"/>
    <col min="6" max="6" width="25" customWidth="1"/>
    <col min="7" max="7" width="11" customWidth="1"/>
    <col min="8" max="8" width="14" customWidth="1"/>
    <col min="9" max="9" width="13" customWidth="1"/>
    <col min="10" max="10" width="12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44</v>
      </c>
      <c r="B2">
        <v>13</v>
      </c>
      <c r="C2">
        <v>15.78</v>
      </c>
      <c r="D2">
        <v>-19.47</v>
      </c>
      <c r="E2">
        <v>3.78</v>
      </c>
      <c r="F2">
        <v>11.72</v>
      </c>
      <c r="G2">
        <v>8.6199999999999992</v>
      </c>
      <c r="H2">
        <v>7.42</v>
      </c>
      <c r="I2">
        <v>12.54</v>
      </c>
      <c r="J2">
        <v>9.1</v>
      </c>
    </row>
    <row r="3" spans="1:10" x14ac:dyDescent="0.35">
      <c r="A3" t="s">
        <v>45</v>
      </c>
    </row>
    <row r="4" spans="1:10" x14ac:dyDescent="0.35">
      <c r="A4" t="s">
        <v>46</v>
      </c>
      <c r="B4">
        <v>12.94</v>
      </c>
      <c r="C4">
        <v>15.18</v>
      </c>
      <c r="D4">
        <v>-16.22</v>
      </c>
      <c r="E4">
        <v>3.58</v>
      </c>
      <c r="F4">
        <v>13.49</v>
      </c>
      <c r="G4">
        <v>8.6199999999999992</v>
      </c>
      <c r="H4">
        <v>7.43</v>
      </c>
      <c r="I4">
        <v>14.01</v>
      </c>
      <c r="J4">
        <v>8.9700000000000006</v>
      </c>
    </row>
    <row r="5" spans="1:10" x14ac:dyDescent="0.35">
      <c r="A5" t="s">
        <v>47</v>
      </c>
      <c r="B5">
        <v>11.18</v>
      </c>
      <c r="C5">
        <v>15.5</v>
      </c>
      <c r="D5">
        <v>-22.6</v>
      </c>
      <c r="E5">
        <v>-3.04</v>
      </c>
      <c r="F5">
        <v>10.82</v>
      </c>
      <c r="G5">
        <v>8.6199999999999992</v>
      </c>
      <c r="H5">
        <v>6.45</v>
      </c>
      <c r="I5">
        <v>17.059999999999999</v>
      </c>
      <c r="J5">
        <v>8.4700000000000006</v>
      </c>
    </row>
    <row r="6" spans="1:10" x14ac:dyDescent="0.35">
      <c r="A6" t="s">
        <v>48</v>
      </c>
      <c r="B6">
        <v>12.39</v>
      </c>
      <c r="C6">
        <v>15.56</v>
      </c>
      <c r="D6">
        <v>-24.85</v>
      </c>
      <c r="E6">
        <v>-2.5299999999999998</v>
      </c>
      <c r="F6">
        <v>10.42</v>
      </c>
      <c r="G6">
        <v>8.6199999999999992</v>
      </c>
      <c r="H6">
        <v>7.74</v>
      </c>
      <c r="I6">
        <v>16.52</v>
      </c>
      <c r="J6">
        <v>9.27</v>
      </c>
    </row>
    <row r="7" spans="1:10" x14ac:dyDescent="0.35">
      <c r="A7" t="s">
        <v>49</v>
      </c>
    </row>
    <row r="8" spans="1:10" x14ac:dyDescent="0.35">
      <c r="A8" t="s">
        <v>50</v>
      </c>
    </row>
    <row r="9" spans="1:10" x14ac:dyDescent="0.35">
      <c r="A9" t="s">
        <v>51</v>
      </c>
      <c r="B9">
        <v>11.37</v>
      </c>
      <c r="C9">
        <v>14.67</v>
      </c>
      <c r="D9">
        <v>-24.88</v>
      </c>
      <c r="E9">
        <v>1.96</v>
      </c>
      <c r="F9">
        <v>5.37</v>
      </c>
      <c r="G9">
        <v>8.6199999999999992</v>
      </c>
      <c r="H9">
        <v>9.0500000000000007</v>
      </c>
      <c r="I9">
        <v>13.47</v>
      </c>
      <c r="J9">
        <v>11.18</v>
      </c>
    </row>
    <row r="10" spans="1:10" x14ac:dyDescent="0.35">
      <c r="A10" t="s">
        <v>52</v>
      </c>
      <c r="B10">
        <v>11.6</v>
      </c>
      <c r="C10">
        <v>15.34</v>
      </c>
      <c r="D10">
        <v>-41.73</v>
      </c>
      <c r="E10">
        <v>-1.75</v>
      </c>
      <c r="F10">
        <v>-4.24</v>
      </c>
      <c r="G10">
        <v>8.6199999999999992</v>
      </c>
      <c r="H10">
        <v>10.16</v>
      </c>
      <c r="I10">
        <v>12.47</v>
      </c>
      <c r="J10">
        <v>12.09</v>
      </c>
    </row>
    <row r="11" spans="1:10" x14ac:dyDescent="0.35">
      <c r="A11" t="s">
        <v>53</v>
      </c>
      <c r="B11">
        <v>8.84</v>
      </c>
      <c r="C11">
        <v>8.5399999999999991</v>
      </c>
      <c r="D11">
        <v>-19.78</v>
      </c>
      <c r="E11">
        <v>6.1</v>
      </c>
      <c r="F11">
        <v>7.75</v>
      </c>
      <c r="G11">
        <v>8.6199999999999992</v>
      </c>
      <c r="H11">
        <v>9.49</v>
      </c>
      <c r="I11">
        <v>15.79</v>
      </c>
      <c r="J11">
        <v>10.63</v>
      </c>
    </row>
    <row r="12" spans="1:10" x14ac:dyDescent="0.35">
      <c r="A12" t="s">
        <v>54</v>
      </c>
      <c r="B12">
        <v>6.21</v>
      </c>
      <c r="C12">
        <v>6.25</v>
      </c>
      <c r="D12">
        <v>-22.03</v>
      </c>
      <c r="E12">
        <v>-27.65</v>
      </c>
      <c r="F12">
        <v>7.24</v>
      </c>
      <c r="G12">
        <v>8.6199999999999992</v>
      </c>
      <c r="H12">
        <v>10.19</v>
      </c>
      <c r="I12">
        <v>52.81</v>
      </c>
      <c r="J12">
        <v>11.41</v>
      </c>
    </row>
    <row r="13" spans="1:10" x14ac:dyDescent="0.35">
      <c r="A13" t="s">
        <v>55</v>
      </c>
      <c r="B13">
        <v>13.01</v>
      </c>
      <c r="C13">
        <v>15.72</v>
      </c>
      <c r="D13">
        <v>-19.09</v>
      </c>
      <c r="E13">
        <v>-1.81</v>
      </c>
      <c r="F13">
        <v>4.25</v>
      </c>
      <c r="G13">
        <v>8.6199999999999992</v>
      </c>
      <c r="H13">
        <v>8.61</v>
      </c>
      <c r="I13">
        <v>11.78</v>
      </c>
      <c r="J13">
        <v>9.8800000000000008</v>
      </c>
    </row>
    <row r="14" spans="1:10" x14ac:dyDescent="0.35">
      <c r="A14" t="s">
        <v>56</v>
      </c>
      <c r="B14">
        <v>13.67</v>
      </c>
      <c r="C14">
        <v>15.84</v>
      </c>
      <c r="D14">
        <v>-19.489999999999998</v>
      </c>
      <c r="E14">
        <v>0.35</v>
      </c>
      <c r="F14">
        <v>7.54</v>
      </c>
      <c r="G14">
        <v>8.6199999999999992</v>
      </c>
      <c r="H14">
        <v>8.84</v>
      </c>
      <c r="I14">
        <v>12.43</v>
      </c>
      <c r="J14">
        <v>9.9600000000000009</v>
      </c>
    </row>
    <row r="15" spans="1:10" x14ac:dyDescent="0.35">
      <c r="A15" t="s">
        <v>57</v>
      </c>
      <c r="B15">
        <v>13.91</v>
      </c>
      <c r="C15">
        <v>15.23</v>
      </c>
      <c r="D15">
        <v>-15.61</v>
      </c>
      <c r="E15">
        <v>5.23</v>
      </c>
      <c r="F15">
        <v>10.98</v>
      </c>
      <c r="G15">
        <v>8.6199999999999992</v>
      </c>
      <c r="H15">
        <v>8.73</v>
      </c>
      <c r="I15">
        <v>11.94</v>
      </c>
      <c r="J15">
        <v>9.74</v>
      </c>
    </row>
    <row r="16" spans="1:10" x14ac:dyDescent="0.35">
      <c r="A16" t="str">
        <f>COUNT(B2:B15) &amp; " / " &amp; 14</f>
        <v>11 / 14</v>
      </c>
      <c r="B16">
        <f t="shared" ref="B16:J16" si="0">AVERAGE(B2:B15)</f>
        <v>11.647272727272728</v>
      </c>
      <c r="C16">
        <f t="shared" si="0"/>
        <v>13.964545454545453</v>
      </c>
      <c r="D16">
        <f t="shared" si="0"/>
        <v>-22.34090909090909</v>
      </c>
      <c r="E16">
        <f t="shared" si="0"/>
        <v>-1.4345454545454539</v>
      </c>
      <c r="F16">
        <f t="shared" si="0"/>
        <v>7.7581818181818187</v>
      </c>
      <c r="G16">
        <f t="shared" si="0"/>
        <v>8.620000000000001</v>
      </c>
      <c r="H16">
        <f t="shared" si="0"/>
        <v>8.5554545454545465</v>
      </c>
      <c r="I16">
        <f t="shared" si="0"/>
        <v>17.347272727272728</v>
      </c>
      <c r="J16">
        <f t="shared" si="0"/>
        <v>10.063636363636361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6"/>
  <sheetViews>
    <sheetView workbookViewId="0"/>
  </sheetViews>
  <sheetFormatPr defaultRowHeight="14.5" x14ac:dyDescent="0.35"/>
  <cols>
    <col min="1" max="1" width="73" customWidth="1"/>
    <col min="2" max="2" width="44" customWidth="1"/>
    <col min="3" max="3" width="43" customWidth="1"/>
    <col min="4" max="4" width="27" customWidth="1"/>
    <col min="5" max="5" width="26" customWidth="1"/>
    <col min="6" max="6" width="25" customWidth="1"/>
    <col min="7" max="7" width="11" customWidth="1"/>
    <col min="8" max="8" width="14" customWidth="1"/>
    <col min="9" max="9" width="13" customWidth="1"/>
    <col min="10" max="10" width="12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58</v>
      </c>
      <c r="B2">
        <v>10.91</v>
      </c>
      <c r="C2">
        <v>16.32</v>
      </c>
      <c r="D2">
        <v>-23.51</v>
      </c>
      <c r="E2">
        <v>-2.2400000000000002</v>
      </c>
      <c r="F2">
        <v>15.83</v>
      </c>
      <c r="G2">
        <v>8.6199999999999992</v>
      </c>
      <c r="H2">
        <v>4.1399999999999997</v>
      </c>
      <c r="I2">
        <v>16.899999999999999</v>
      </c>
      <c r="J2">
        <v>7.06</v>
      </c>
    </row>
    <row r="3" spans="1:10" x14ac:dyDescent="0.35">
      <c r="A3" t="s">
        <v>59</v>
      </c>
      <c r="B3">
        <v>10.71</v>
      </c>
      <c r="C3">
        <v>15.43</v>
      </c>
      <c r="D3">
        <v>-17.41</v>
      </c>
      <c r="E3">
        <v>-0.93</v>
      </c>
      <c r="F3">
        <v>16.95</v>
      </c>
      <c r="G3">
        <v>8.6199999999999992</v>
      </c>
      <c r="H3">
        <v>4.2</v>
      </c>
      <c r="I3">
        <v>16.89</v>
      </c>
      <c r="J3">
        <v>6.81</v>
      </c>
    </row>
    <row r="4" spans="1:10" x14ac:dyDescent="0.35">
      <c r="A4" t="s">
        <v>60</v>
      </c>
      <c r="B4">
        <v>11.83</v>
      </c>
      <c r="C4">
        <v>15.65</v>
      </c>
      <c r="D4">
        <v>-40.94</v>
      </c>
      <c r="E4">
        <v>-1.72</v>
      </c>
      <c r="F4">
        <v>6.69</v>
      </c>
      <c r="G4">
        <v>8.6199999999999992</v>
      </c>
      <c r="H4">
        <v>7.34</v>
      </c>
      <c r="I4">
        <v>15.76</v>
      </c>
      <c r="J4">
        <v>9.66</v>
      </c>
    </row>
    <row r="5" spans="1:10" x14ac:dyDescent="0.35">
      <c r="A5" t="s">
        <v>61</v>
      </c>
      <c r="B5">
        <v>11.44</v>
      </c>
      <c r="C5">
        <v>15.7</v>
      </c>
      <c r="D5">
        <v>-24.06</v>
      </c>
      <c r="E5">
        <v>-3.34</v>
      </c>
      <c r="F5">
        <v>12.7</v>
      </c>
      <c r="G5">
        <v>8.6199999999999992</v>
      </c>
      <c r="H5">
        <v>6.16</v>
      </c>
      <c r="I5">
        <v>17.739999999999998</v>
      </c>
      <c r="J5">
        <v>8.2200000000000006</v>
      </c>
    </row>
    <row r="6" spans="1:10" x14ac:dyDescent="0.35">
      <c r="A6" t="s">
        <v>62</v>
      </c>
      <c r="B6">
        <v>6.45</v>
      </c>
      <c r="C6">
        <v>10.029999999999999</v>
      </c>
      <c r="D6">
        <v>-27.08</v>
      </c>
      <c r="E6">
        <v>-14.41</v>
      </c>
      <c r="F6">
        <v>7.04</v>
      </c>
      <c r="G6">
        <v>8.6199999999999992</v>
      </c>
      <c r="H6">
        <v>7.11</v>
      </c>
      <c r="I6">
        <v>26.09</v>
      </c>
      <c r="J6">
        <v>9.27</v>
      </c>
    </row>
    <row r="7" spans="1:10" x14ac:dyDescent="0.35">
      <c r="A7" t="s">
        <v>63</v>
      </c>
      <c r="B7">
        <v>8.44</v>
      </c>
      <c r="C7">
        <v>8.6300000000000008</v>
      </c>
      <c r="D7">
        <v>-26.27</v>
      </c>
      <c r="E7">
        <v>-11.39</v>
      </c>
      <c r="F7">
        <v>6.87</v>
      </c>
      <c r="G7">
        <v>8.6199999999999992</v>
      </c>
      <c r="H7">
        <v>7.29</v>
      </c>
      <c r="I7">
        <v>28.14</v>
      </c>
      <c r="J7">
        <v>9.1999999999999993</v>
      </c>
    </row>
    <row r="8" spans="1:10" x14ac:dyDescent="0.35">
      <c r="A8" t="s">
        <v>64</v>
      </c>
      <c r="B8">
        <v>11.1</v>
      </c>
      <c r="C8">
        <v>14.98</v>
      </c>
      <c r="D8">
        <v>-36.03</v>
      </c>
      <c r="E8">
        <v>-1.56</v>
      </c>
      <c r="F8">
        <v>6.6</v>
      </c>
      <c r="G8">
        <v>8.6199999999999992</v>
      </c>
      <c r="H8">
        <v>7.33</v>
      </c>
      <c r="I8">
        <v>14.67</v>
      </c>
      <c r="J8">
        <v>10.08</v>
      </c>
    </row>
    <row r="9" spans="1:10" x14ac:dyDescent="0.35">
      <c r="A9" t="s">
        <v>65</v>
      </c>
      <c r="B9">
        <v>11.4</v>
      </c>
      <c r="C9">
        <v>15.21</v>
      </c>
      <c r="D9">
        <v>-23.44</v>
      </c>
      <c r="E9">
        <v>-1.82</v>
      </c>
      <c r="F9">
        <v>9.7200000000000006</v>
      </c>
      <c r="G9">
        <v>8.6199999999999992</v>
      </c>
      <c r="H9">
        <v>6.48</v>
      </c>
      <c r="I9">
        <v>16.39</v>
      </c>
      <c r="J9">
        <v>9.25</v>
      </c>
    </row>
    <row r="10" spans="1:10" x14ac:dyDescent="0.35">
      <c r="A10" t="s">
        <v>66</v>
      </c>
    </row>
    <row r="11" spans="1:10" x14ac:dyDescent="0.35">
      <c r="A11" t="s">
        <v>67</v>
      </c>
      <c r="B11">
        <v>6.66</v>
      </c>
      <c r="C11">
        <v>7.23</v>
      </c>
      <c r="D11">
        <v>-37.15</v>
      </c>
      <c r="E11">
        <v>-11.4</v>
      </c>
      <c r="F11">
        <v>-3.11</v>
      </c>
      <c r="G11">
        <v>8.6199999999999992</v>
      </c>
      <c r="H11">
        <v>7.91</v>
      </c>
      <c r="I11">
        <v>18.09</v>
      </c>
      <c r="J11">
        <v>9.36</v>
      </c>
    </row>
    <row r="12" spans="1:10" x14ac:dyDescent="0.35">
      <c r="A12" t="s">
        <v>68</v>
      </c>
      <c r="B12">
        <v>11.42</v>
      </c>
      <c r="C12">
        <v>15.4</v>
      </c>
      <c r="D12">
        <v>-16.260000000000002</v>
      </c>
      <c r="E12">
        <v>2.61</v>
      </c>
      <c r="F12">
        <v>17.649999999999999</v>
      </c>
      <c r="G12">
        <v>8.6199999999999992</v>
      </c>
      <c r="H12">
        <v>5.04</v>
      </c>
      <c r="I12">
        <v>15.84</v>
      </c>
      <c r="J12">
        <v>6.96</v>
      </c>
    </row>
    <row r="13" spans="1:10" x14ac:dyDescent="0.35">
      <c r="A13" t="s">
        <v>69</v>
      </c>
      <c r="B13">
        <v>11.74</v>
      </c>
      <c r="C13">
        <v>15.78</v>
      </c>
      <c r="D13">
        <v>-18.12</v>
      </c>
      <c r="E13">
        <v>1.06</v>
      </c>
      <c r="F13">
        <v>16.649999999999999</v>
      </c>
      <c r="G13">
        <v>8.6199999999999992</v>
      </c>
      <c r="H13">
        <v>5.18</v>
      </c>
      <c r="I13">
        <v>16.059999999999999</v>
      </c>
      <c r="J13">
        <v>7.32</v>
      </c>
    </row>
    <row r="14" spans="1:10" x14ac:dyDescent="0.35">
      <c r="A14" t="s">
        <v>70</v>
      </c>
      <c r="B14">
        <v>11.66</v>
      </c>
      <c r="C14">
        <v>15.46</v>
      </c>
      <c r="D14">
        <v>-18.29</v>
      </c>
      <c r="E14">
        <v>11.13</v>
      </c>
      <c r="F14">
        <v>10.92</v>
      </c>
      <c r="G14">
        <v>8.6199999999999992</v>
      </c>
      <c r="H14">
        <v>7.36</v>
      </c>
      <c r="I14">
        <v>8.57</v>
      </c>
      <c r="J14">
        <v>8.8000000000000007</v>
      </c>
    </row>
    <row r="15" spans="1:10" x14ac:dyDescent="0.35">
      <c r="A15" t="s">
        <v>71</v>
      </c>
      <c r="B15">
        <v>13.43</v>
      </c>
      <c r="C15">
        <v>15.73</v>
      </c>
      <c r="D15">
        <v>-16.559999999999999</v>
      </c>
      <c r="E15">
        <v>4.6900000000000004</v>
      </c>
      <c r="F15">
        <v>12.18</v>
      </c>
      <c r="G15">
        <v>8.6199999999999992</v>
      </c>
      <c r="H15">
        <v>6.82</v>
      </c>
      <c r="I15">
        <v>10.87</v>
      </c>
      <c r="J15">
        <v>8.34</v>
      </c>
    </row>
    <row r="16" spans="1:10" x14ac:dyDescent="0.35">
      <c r="A16" t="str">
        <f>COUNT(B2:B15) &amp; " / " &amp; 14</f>
        <v>13 / 14</v>
      </c>
      <c r="B16">
        <f t="shared" ref="B16:J16" si="0">AVERAGE(B2:B15)</f>
        <v>10.553076923076922</v>
      </c>
      <c r="C16">
        <f t="shared" si="0"/>
        <v>13.965384615384615</v>
      </c>
      <c r="D16">
        <f t="shared" si="0"/>
        <v>-25.009230769230776</v>
      </c>
      <c r="E16">
        <f t="shared" si="0"/>
        <v>-2.2553846153846151</v>
      </c>
      <c r="F16">
        <f t="shared" si="0"/>
        <v>10.514615384615384</v>
      </c>
      <c r="G16">
        <f t="shared" si="0"/>
        <v>8.620000000000001</v>
      </c>
      <c r="H16">
        <f t="shared" si="0"/>
        <v>6.3353846153846138</v>
      </c>
      <c r="I16">
        <f t="shared" si="0"/>
        <v>17.077692307692306</v>
      </c>
      <c r="J16">
        <f t="shared" si="0"/>
        <v>8.4869230769230768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5"/>
  <sheetViews>
    <sheetView topLeftCell="C1" workbookViewId="0"/>
  </sheetViews>
  <sheetFormatPr defaultRowHeight="14.5" x14ac:dyDescent="0.35"/>
  <cols>
    <col min="1" max="1" width="65" customWidth="1"/>
    <col min="2" max="2" width="44" customWidth="1"/>
    <col min="3" max="3" width="43" customWidth="1"/>
    <col min="4" max="4" width="27" customWidth="1"/>
    <col min="5" max="5" width="26" customWidth="1"/>
    <col min="6" max="6" width="25" customWidth="1"/>
    <col min="7" max="7" width="11" customWidth="1"/>
    <col min="8" max="8" width="14" customWidth="1"/>
    <col min="9" max="9" width="13" customWidth="1"/>
    <col min="10" max="10" width="12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72</v>
      </c>
      <c r="B2">
        <v>11.39</v>
      </c>
      <c r="C2">
        <v>16.23</v>
      </c>
      <c r="D2">
        <v>-33.51</v>
      </c>
      <c r="E2">
        <v>-0.59</v>
      </c>
      <c r="F2">
        <v>14.36</v>
      </c>
      <c r="G2">
        <v>8.6199999999999992</v>
      </c>
      <c r="H2">
        <v>4.32</v>
      </c>
      <c r="I2">
        <v>15.96</v>
      </c>
      <c r="J2">
        <v>7.72</v>
      </c>
    </row>
    <row r="3" spans="1:10" x14ac:dyDescent="0.35">
      <c r="A3" t="s">
        <v>73</v>
      </c>
      <c r="B3">
        <v>11.66</v>
      </c>
      <c r="C3">
        <v>15.92</v>
      </c>
      <c r="D3">
        <v>-36.19</v>
      </c>
      <c r="E3">
        <v>-3.25</v>
      </c>
      <c r="F3">
        <v>13.38</v>
      </c>
      <c r="G3">
        <v>8.6199999999999992</v>
      </c>
      <c r="H3">
        <v>4.51</v>
      </c>
      <c r="I3">
        <v>16.29</v>
      </c>
      <c r="J3">
        <v>7.93</v>
      </c>
    </row>
    <row r="4" spans="1:10" x14ac:dyDescent="0.35">
      <c r="A4" t="s">
        <v>74</v>
      </c>
      <c r="B4">
        <v>11.02</v>
      </c>
      <c r="C4">
        <v>15.88</v>
      </c>
      <c r="D4">
        <v>-42.35</v>
      </c>
      <c r="E4">
        <v>-4.95</v>
      </c>
      <c r="F4">
        <v>11.33</v>
      </c>
      <c r="G4">
        <v>8.6199999999999992</v>
      </c>
      <c r="H4">
        <v>4.79</v>
      </c>
      <c r="I4">
        <v>20.41</v>
      </c>
      <c r="J4">
        <v>8.2100000000000009</v>
      </c>
    </row>
    <row r="5" spans="1:10" x14ac:dyDescent="0.35">
      <c r="A5" t="s">
        <v>75</v>
      </c>
      <c r="B5">
        <v>10.28</v>
      </c>
      <c r="C5">
        <v>15.68</v>
      </c>
      <c r="D5">
        <v>-24.17</v>
      </c>
      <c r="E5">
        <v>-6.44</v>
      </c>
      <c r="F5">
        <v>15.74</v>
      </c>
      <c r="G5">
        <v>8.6199999999999992</v>
      </c>
      <c r="H5">
        <v>4.12</v>
      </c>
      <c r="I5">
        <v>22.74</v>
      </c>
      <c r="J5">
        <v>7.1</v>
      </c>
    </row>
    <row r="6" spans="1:10" x14ac:dyDescent="0.35">
      <c r="A6" t="s">
        <v>76</v>
      </c>
    </row>
    <row r="7" spans="1:10" x14ac:dyDescent="0.35">
      <c r="A7" t="s">
        <v>77</v>
      </c>
      <c r="B7">
        <v>7.83</v>
      </c>
      <c r="C7">
        <v>7.89</v>
      </c>
      <c r="D7">
        <v>-19.170000000000002</v>
      </c>
      <c r="E7">
        <v>6.7</v>
      </c>
      <c r="F7">
        <v>4.18</v>
      </c>
      <c r="G7">
        <v>8.6199999999999992</v>
      </c>
      <c r="H7">
        <v>4.16</v>
      </c>
      <c r="I7">
        <v>27.75</v>
      </c>
      <c r="J7">
        <v>7.75</v>
      </c>
    </row>
    <row r="8" spans="1:10" x14ac:dyDescent="0.35">
      <c r="A8" t="s">
        <v>78</v>
      </c>
      <c r="B8">
        <v>10.41</v>
      </c>
      <c r="C8">
        <v>15.37</v>
      </c>
      <c r="D8">
        <v>-43.59</v>
      </c>
      <c r="E8">
        <v>-14</v>
      </c>
      <c r="F8">
        <v>13.01</v>
      </c>
      <c r="G8">
        <v>8.6199999999999992</v>
      </c>
      <c r="H8">
        <v>5.08</v>
      </c>
      <c r="I8">
        <v>24.48</v>
      </c>
      <c r="J8">
        <v>8.16</v>
      </c>
    </row>
    <row r="9" spans="1:10" x14ac:dyDescent="0.35">
      <c r="A9" t="s">
        <v>79</v>
      </c>
      <c r="B9">
        <v>9.23</v>
      </c>
      <c r="C9">
        <v>15.76</v>
      </c>
      <c r="D9">
        <v>-17.04</v>
      </c>
      <c r="E9">
        <v>-17.52</v>
      </c>
      <c r="F9">
        <v>13.09</v>
      </c>
      <c r="G9">
        <v>8.6199999999999992</v>
      </c>
      <c r="H9">
        <v>3.5</v>
      </c>
      <c r="I9">
        <v>26.39</v>
      </c>
      <c r="J9">
        <v>7.41</v>
      </c>
    </row>
    <row r="10" spans="1:10" x14ac:dyDescent="0.35">
      <c r="A10" t="s">
        <v>80</v>
      </c>
    </row>
    <row r="11" spans="1:10" x14ac:dyDescent="0.35">
      <c r="A11" t="s">
        <v>81</v>
      </c>
      <c r="B11">
        <v>8.67</v>
      </c>
      <c r="C11">
        <v>7.98</v>
      </c>
      <c r="D11">
        <v>-36.520000000000003</v>
      </c>
      <c r="E11">
        <v>-32.47</v>
      </c>
      <c r="F11">
        <v>15.73</v>
      </c>
      <c r="G11">
        <v>8.6199999999999992</v>
      </c>
      <c r="H11">
        <v>5.24</v>
      </c>
      <c r="I11">
        <v>66.040000000000006</v>
      </c>
      <c r="J11">
        <v>8.18</v>
      </c>
    </row>
    <row r="12" spans="1:10" x14ac:dyDescent="0.35">
      <c r="A12" t="s">
        <v>82</v>
      </c>
      <c r="B12">
        <v>11.49</v>
      </c>
      <c r="C12">
        <v>15.68</v>
      </c>
      <c r="D12">
        <v>-28.68</v>
      </c>
      <c r="E12">
        <v>0.51</v>
      </c>
      <c r="F12">
        <v>16.02</v>
      </c>
      <c r="G12">
        <v>8.6199999999999992</v>
      </c>
      <c r="H12">
        <v>4.78</v>
      </c>
      <c r="I12">
        <v>15.65</v>
      </c>
      <c r="J12">
        <v>7.25</v>
      </c>
    </row>
    <row r="13" spans="1:10" x14ac:dyDescent="0.35">
      <c r="A13" t="s">
        <v>83</v>
      </c>
      <c r="B13">
        <v>11.87</v>
      </c>
      <c r="C13">
        <v>15.77</v>
      </c>
      <c r="D13">
        <v>-35.65</v>
      </c>
      <c r="E13">
        <v>0.03</v>
      </c>
      <c r="F13">
        <v>14.24</v>
      </c>
      <c r="G13">
        <v>8.6199999999999992</v>
      </c>
      <c r="H13">
        <v>5.4</v>
      </c>
      <c r="I13">
        <v>15.08</v>
      </c>
      <c r="J13">
        <v>8.06</v>
      </c>
    </row>
    <row r="14" spans="1:10" x14ac:dyDescent="0.35">
      <c r="A14" t="s">
        <v>84</v>
      </c>
      <c r="B14">
        <v>12.68</v>
      </c>
      <c r="C14">
        <v>15.92</v>
      </c>
      <c r="D14">
        <v>-20.84</v>
      </c>
      <c r="E14">
        <v>-8.1999999999999993</v>
      </c>
      <c r="F14">
        <v>10.85</v>
      </c>
      <c r="G14">
        <v>8.6199999999999992</v>
      </c>
      <c r="H14">
        <v>5.08</v>
      </c>
      <c r="I14">
        <v>12.04</v>
      </c>
      <c r="J14">
        <v>6.44</v>
      </c>
    </row>
    <row r="15" spans="1:10" x14ac:dyDescent="0.35">
      <c r="A15" t="str">
        <f>COUNT(B2:B14) &amp; " / " &amp; 13</f>
        <v>11 / 13</v>
      </c>
      <c r="B15">
        <f t="shared" ref="B15:J15" si="0">AVERAGE(B2:B14)</f>
        <v>10.593636363636364</v>
      </c>
      <c r="C15">
        <f t="shared" si="0"/>
        <v>14.370909090909093</v>
      </c>
      <c r="D15">
        <f t="shared" si="0"/>
        <v>-30.700909090909082</v>
      </c>
      <c r="E15">
        <f t="shared" si="0"/>
        <v>-7.2890909090909082</v>
      </c>
      <c r="F15">
        <f t="shared" si="0"/>
        <v>12.902727272727274</v>
      </c>
      <c r="G15">
        <f t="shared" si="0"/>
        <v>8.620000000000001</v>
      </c>
      <c r="H15">
        <f t="shared" si="0"/>
        <v>4.6345454545454547</v>
      </c>
      <c r="I15">
        <f t="shared" si="0"/>
        <v>23.893636363636368</v>
      </c>
      <c r="J15">
        <f t="shared" si="0"/>
        <v>7.6554545454545462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5"/>
  <sheetViews>
    <sheetView topLeftCell="B1" workbookViewId="0"/>
  </sheetViews>
  <sheetFormatPr defaultRowHeight="14.5" x14ac:dyDescent="0.35"/>
  <cols>
    <col min="1" max="1" width="65" customWidth="1"/>
    <col min="2" max="2" width="44" customWidth="1"/>
    <col min="3" max="3" width="43" customWidth="1"/>
    <col min="4" max="4" width="27" customWidth="1"/>
    <col min="5" max="5" width="26" customWidth="1"/>
    <col min="6" max="6" width="25" customWidth="1"/>
    <col min="7" max="7" width="11" customWidth="1"/>
    <col min="8" max="8" width="14" customWidth="1"/>
    <col min="9" max="9" width="13" customWidth="1"/>
    <col min="10" max="10" width="12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85</v>
      </c>
    </row>
    <row r="3" spans="1:10" x14ac:dyDescent="0.35">
      <c r="A3" t="s">
        <v>86</v>
      </c>
    </row>
    <row r="4" spans="1:10" x14ac:dyDescent="0.35">
      <c r="A4" t="s">
        <v>87</v>
      </c>
      <c r="B4">
        <v>10.29</v>
      </c>
      <c r="C4">
        <v>15.58</v>
      </c>
      <c r="D4">
        <v>-42.96</v>
      </c>
      <c r="E4">
        <v>-14.52</v>
      </c>
      <c r="F4">
        <v>9.24</v>
      </c>
      <c r="G4">
        <v>8.6199999999999992</v>
      </c>
      <c r="H4">
        <v>3.63</v>
      </c>
      <c r="I4">
        <v>25.7</v>
      </c>
      <c r="J4">
        <v>8.11</v>
      </c>
    </row>
    <row r="5" spans="1:10" x14ac:dyDescent="0.35">
      <c r="A5" t="s">
        <v>88</v>
      </c>
      <c r="B5">
        <v>10.69</v>
      </c>
      <c r="C5">
        <v>15.89</v>
      </c>
      <c r="D5">
        <v>-42.88</v>
      </c>
      <c r="E5">
        <v>-14.76</v>
      </c>
      <c r="F5">
        <v>10.85</v>
      </c>
      <c r="G5">
        <v>8.6199999999999992</v>
      </c>
      <c r="H5">
        <v>3.76</v>
      </c>
      <c r="I5">
        <v>23.91</v>
      </c>
      <c r="J5">
        <v>8.07</v>
      </c>
    </row>
    <row r="6" spans="1:10" x14ac:dyDescent="0.35">
      <c r="A6" t="s">
        <v>89</v>
      </c>
      <c r="B6">
        <v>8.67</v>
      </c>
      <c r="C6">
        <v>10.01</v>
      </c>
      <c r="D6">
        <v>-28.52</v>
      </c>
      <c r="E6">
        <v>-15.42</v>
      </c>
      <c r="F6">
        <v>19.86</v>
      </c>
      <c r="G6">
        <v>8.6199999999999992</v>
      </c>
      <c r="H6">
        <v>3.47</v>
      </c>
      <c r="I6">
        <v>35.57</v>
      </c>
      <c r="J6">
        <v>6.15</v>
      </c>
    </row>
    <row r="7" spans="1:10" x14ac:dyDescent="0.35">
      <c r="A7" t="s">
        <v>90</v>
      </c>
    </row>
    <row r="8" spans="1:10" x14ac:dyDescent="0.35">
      <c r="A8" t="s">
        <v>91</v>
      </c>
      <c r="B8">
        <v>9.99</v>
      </c>
      <c r="C8">
        <v>15.59</v>
      </c>
      <c r="D8">
        <v>-41.24</v>
      </c>
      <c r="E8">
        <v>-18.100000000000001</v>
      </c>
      <c r="F8">
        <v>5.2</v>
      </c>
      <c r="G8">
        <v>8.6199999999999992</v>
      </c>
      <c r="H8">
        <v>3.68</v>
      </c>
      <c r="I8">
        <v>24.95</v>
      </c>
      <c r="J8">
        <v>9.15</v>
      </c>
    </row>
    <row r="9" spans="1:10" x14ac:dyDescent="0.35">
      <c r="A9" t="s">
        <v>92</v>
      </c>
      <c r="B9">
        <v>10.43</v>
      </c>
      <c r="C9">
        <v>15.62</v>
      </c>
      <c r="D9">
        <v>-41.99</v>
      </c>
      <c r="E9">
        <v>-17.8</v>
      </c>
      <c r="F9">
        <v>5.0199999999999996</v>
      </c>
      <c r="G9">
        <v>8.6199999999999992</v>
      </c>
      <c r="H9">
        <v>3.73</v>
      </c>
      <c r="I9">
        <v>21.85</v>
      </c>
      <c r="J9">
        <v>8.7200000000000006</v>
      </c>
    </row>
    <row r="10" spans="1:10" x14ac:dyDescent="0.35">
      <c r="A10" t="s">
        <v>93</v>
      </c>
      <c r="B10">
        <v>8.07</v>
      </c>
      <c r="C10">
        <v>10.37</v>
      </c>
      <c r="D10">
        <v>-36.29</v>
      </c>
      <c r="E10">
        <v>11.25</v>
      </c>
      <c r="F10">
        <v>17.05</v>
      </c>
      <c r="G10">
        <v>8.6199999999999992</v>
      </c>
      <c r="H10">
        <v>3.67</v>
      </c>
      <c r="I10">
        <v>13.11</v>
      </c>
      <c r="J10">
        <v>6.26</v>
      </c>
    </row>
    <row r="11" spans="1:10" x14ac:dyDescent="0.35">
      <c r="A11" t="s">
        <v>94</v>
      </c>
      <c r="B11">
        <v>8.8699999999999992</v>
      </c>
      <c r="C11">
        <v>9.51</v>
      </c>
      <c r="D11">
        <v>-34.869999999999997</v>
      </c>
      <c r="E11">
        <v>11.01</v>
      </c>
      <c r="F11">
        <v>18.45</v>
      </c>
      <c r="G11">
        <v>8.6199999999999992</v>
      </c>
      <c r="H11">
        <v>3.54</v>
      </c>
      <c r="I11">
        <v>13.17</v>
      </c>
      <c r="J11">
        <v>6.28</v>
      </c>
    </row>
    <row r="12" spans="1:10" x14ac:dyDescent="0.35">
      <c r="A12" t="s">
        <v>95</v>
      </c>
    </row>
    <row r="13" spans="1:10" x14ac:dyDescent="0.35">
      <c r="A13" t="s">
        <v>96</v>
      </c>
    </row>
    <row r="14" spans="1:10" x14ac:dyDescent="0.35">
      <c r="A14" t="s">
        <v>97</v>
      </c>
      <c r="B14">
        <v>10.14</v>
      </c>
      <c r="C14">
        <v>16.41</v>
      </c>
      <c r="D14">
        <v>-73.709999999999994</v>
      </c>
      <c r="E14">
        <v>-15.87</v>
      </c>
      <c r="F14">
        <v>-0.98</v>
      </c>
      <c r="G14">
        <v>8.6199999999999992</v>
      </c>
      <c r="H14">
        <v>5.33</v>
      </c>
      <c r="I14">
        <v>12.36</v>
      </c>
      <c r="J14">
        <v>8.7799999999999994</v>
      </c>
    </row>
    <row r="15" spans="1:10" x14ac:dyDescent="0.35">
      <c r="A15" t="str">
        <f>COUNT(B2:B14) &amp; " / " &amp; 13</f>
        <v>8 / 13</v>
      </c>
      <c r="B15">
        <f t="shared" ref="B15:J15" si="0">AVERAGE(B2:B14)</f>
        <v>9.6437500000000007</v>
      </c>
      <c r="C15">
        <f t="shared" si="0"/>
        <v>13.6225</v>
      </c>
      <c r="D15">
        <f t="shared" si="0"/>
        <v>-42.807499999999997</v>
      </c>
      <c r="E15">
        <f t="shared" si="0"/>
        <v>-9.276250000000001</v>
      </c>
      <c r="F15">
        <f t="shared" si="0"/>
        <v>10.58625</v>
      </c>
      <c r="G15">
        <f t="shared" si="0"/>
        <v>8.6199999999999992</v>
      </c>
      <c r="H15">
        <f t="shared" si="0"/>
        <v>3.8512499999999994</v>
      </c>
      <c r="I15">
        <f t="shared" si="0"/>
        <v>21.327500000000001</v>
      </c>
      <c r="J15">
        <f t="shared" si="0"/>
        <v>7.6899999999999995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5"/>
  <sheetViews>
    <sheetView workbookViewId="0"/>
  </sheetViews>
  <sheetFormatPr defaultRowHeight="14.5" x14ac:dyDescent="0.35"/>
  <cols>
    <col min="1" max="1" width="65" customWidth="1"/>
    <col min="2" max="2" width="44" customWidth="1"/>
    <col min="3" max="3" width="43" customWidth="1"/>
    <col min="4" max="4" width="27" customWidth="1"/>
    <col min="5" max="5" width="26" customWidth="1"/>
    <col min="6" max="6" width="25" customWidth="1"/>
    <col min="7" max="7" width="11" customWidth="1"/>
    <col min="8" max="8" width="14" customWidth="1"/>
    <col min="9" max="9" width="13" customWidth="1"/>
    <col min="10" max="10" width="12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98</v>
      </c>
    </row>
    <row r="3" spans="1:10" x14ac:dyDescent="0.35">
      <c r="A3" t="s">
        <v>99</v>
      </c>
    </row>
    <row r="4" spans="1:10" x14ac:dyDescent="0.35">
      <c r="A4" t="s">
        <v>100</v>
      </c>
    </row>
    <row r="5" spans="1:10" x14ac:dyDescent="0.35">
      <c r="A5" t="s">
        <v>101</v>
      </c>
    </row>
    <row r="6" spans="1:10" x14ac:dyDescent="0.35">
      <c r="A6" t="s">
        <v>102</v>
      </c>
    </row>
    <row r="7" spans="1:10" x14ac:dyDescent="0.35">
      <c r="A7" t="s">
        <v>103</v>
      </c>
    </row>
    <row r="8" spans="1:10" x14ac:dyDescent="0.35">
      <c r="A8" t="s">
        <v>104</v>
      </c>
    </row>
    <row r="9" spans="1:10" x14ac:dyDescent="0.35">
      <c r="A9" t="s">
        <v>105</v>
      </c>
    </row>
    <row r="10" spans="1:10" x14ac:dyDescent="0.35">
      <c r="A10" t="s">
        <v>106</v>
      </c>
    </row>
    <row r="11" spans="1:10" x14ac:dyDescent="0.35">
      <c r="A11" t="s">
        <v>107</v>
      </c>
    </row>
    <row r="12" spans="1:10" x14ac:dyDescent="0.35">
      <c r="A12" t="s">
        <v>108</v>
      </c>
    </row>
    <row r="13" spans="1:10" x14ac:dyDescent="0.35">
      <c r="A13" t="s">
        <v>109</v>
      </c>
    </row>
    <row r="14" spans="1:10" x14ac:dyDescent="0.35">
      <c r="A14" t="s">
        <v>110</v>
      </c>
    </row>
    <row r="15" spans="1:10" x14ac:dyDescent="0.35">
      <c r="A15" t="str">
        <f>COUNT(B2:B14) &amp; " / " &amp; 13</f>
        <v>0 / 13</v>
      </c>
      <c r="B15" t="e">
        <f t="shared" ref="B15:J15" si="0">AVERAGE(B2:B14)</f>
        <v>#DIV/0!</v>
      </c>
      <c r="C15" t="e">
        <f t="shared" si="0"/>
        <v>#DIV/0!</v>
      </c>
      <c r="D15" t="e">
        <f t="shared" si="0"/>
        <v>#DIV/0!</v>
      </c>
      <c r="E15" t="e">
        <f t="shared" si="0"/>
        <v>#DIV/0!</v>
      </c>
      <c r="F15" t="e">
        <f t="shared" si="0"/>
        <v>#DIV/0!</v>
      </c>
      <c r="G15" t="e">
        <f t="shared" si="0"/>
        <v>#DIV/0!</v>
      </c>
      <c r="H15" t="e">
        <f t="shared" si="0"/>
        <v>#DIV/0!</v>
      </c>
      <c r="I15" t="e">
        <f t="shared" si="0"/>
        <v>#DIV/0!</v>
      </c>
      <c r="J15" t="e">
        <f t="shared" si="0"/>
        <v>#DIV/0!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6"/>
  <sheetViews>
    <sheetView workbookViewId="0"/>
  </sheetViews>
  <sheetFormatPr defaultRowHeight="14.5" x14ac:dyDescent="0.35"/>
  <cols>
    <col min="1" max="1" width="65" customWidth="1"/>
    <col min="2" max="2" width="44" customWidth="1"/>
    <col min="3" max="3" width="43" customWidth="1"/>
    <col min="4" max="4" width="27" customWidth="1"/>
    <col min="5" max="5" width="26" customWidth="1"/>
    <col min="6" max="6" width="25" customWidth="1"/>
    <col min="7" max="7" width="11" customWidth="1"/>
    <col min="8" max="8" width="14" customWidth="1"/>
    <col min="9" max="9" width="13" customWidth="1"/>
    <col min="10" max="10" width="12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111</v>
      </c>
    </row>
    <row r="3" spans="1:10" x14ac:dyDescent="0.35">
      <c r="A3" t="s">
        <v>112</v>
      </c>
    </row>
    <row r="4" spans="1:10" x14ac:dyDescent="0.35">
      <c r="A4" t="s">
        <v>113</v>
      </c>
    </row>
    <row r="5" spans="1:10" x14ac:dyDescent="0.35">
      <c r="A5" t="s">
        <v>114</v>
      </c>
    </row>
    <row r="6" spans="1:10" x14ac:dyDescent="0.35">
      <c r="A6" t="s">
        <v>115</v>
      </c>
    </row>
    <row r="7" spans="1:10" x14ac:dyDescent="0.35">
      <c r="A7" t="s">
        <v>116</v>
      </c>
    </row>
    <row r="8" spans="1:10" x14ac:dyDescent="0.35">
      <c r="A8" t="s">
        <v>117</v>
      </c>
    </row>
    <row r="9" spans="1:10" x14ac:dyDescent="0.35">
      <c r="A9" t="s">
        <v>118</v>
      </c>
    </row>
    <row r="10" spans="1:10" x14ac:dyDescent="0.35">
      <c r="A10" t="s">
        <v>119</v>
      </c>
    </row>
    <row r="11" spans="1:10" x14ac:dyDescent="0.35">
      <c r="A11" t="s">
        <v>120</v>
      </c>
    </row>
    <row r="12" spans="1:10" x14ac:dyDescent="0.35">
      <c r="A12" t="s">
        <v>121</v>
      </c>
    </row>
    <row r="13" spans="1:10" x14ac:dyDescent="0.35">
      <c r="A13" t="s">
        <v>122</v>
      </c>
    </row>
    <row r="14" spans="1:10" x14ac:dyDescent="0.35">
      <c r="A14" t="s">
        <v>123</v>
      </c>
    </row>
    <row r="15" spans="1:10" x14ac:dyDescent="0.35">
      <c r="A15" t="s">
        <v>124</v>
      </c>
    </row>
    <row r="16" spans="1:10" x14ac:dyDescent="0.35">
      <c r="A16" t="str">
        <f>COUNT(B2:B15) &amp; " / " &amp; 14</f>
        <v>0 / 14</v>
      </c>
      <c r="B16" t="e">
        <f t="shared" ref="B16:J16" si="0">AVERAGE(B2:B15)</f>
        <v>#DIV/0!</v>
      </c>
      <c r="C16" t="e">
        <f t="shared" si="0"/>
        <v>#DIV/0!</v>
      </c>
      <c r="D16" t="e">
        <f t="shared" si="0"/>
        <v>#DIV/0!</v>
      </c>
      <c r="E16" t="e">
        <f t="shared" si="0"/>
        <v>#DIV/0!</v>
      </c>
      <c r="F16" t="e">
        <f t="shared" si="0"/>
        <v>#DIV/0!</v>
      </c>
      <c r="G16" t="e">
        <f t="shared" si="0"/>
        <v>#DIV/0!</v>
      </c>
      <c r="H16" t="e">
        <f t="shared" si="0"/>
        <v>#DIV/0!</v>
      </c>
      <c r="I16" t="e">
        <f t="shared" si="0"/>
        <v>#DIV/0!</v>
      </c>
      <c r="J16" t="e">
        <f t="shared" si="0"/>
        <v>#DIV/0!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9"/>
  <sheetViews>
    <sheetView workbookViewId="0"/>
  </sheetViews>
  <sheetFormatPr defaultRowHeight="14.5" x14ac:dyDescent="0.35"/>
  <cols>
    <col min="1" max="1" width="78" customWidth="1"/>
    <col min="2" max="2" width="44" customWidth="1"/>
    <col min="3" max="3" width="43" customWidth="1"/>
    <col min="4" max="4" width="27" customWidth="1"/>
    <col min="5" max="5" width="26" customWidth="1"/>
    <col min="6" max="6" width="25" customWidth="1"/>
    <col min="7" max="7" width="11" customWidth="1"/>
    <col min="8" max="8" width="14" customWidth="1"/>
    <col min="9" max="9" width="13" customWidth="1"/>
    <col min="10" max="10" width="12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125</v>
      </c>
    </row>
    <row r="3" spans="1:10" x14ac:dyDescent="0.35">
      <c r="A3" t="s">
        <v>126</v>
      </c>
    </row>
    <row r="4" spans="1:10" x14ac:dyDescent="0.35">
      <c r="A4" t="s">
        <v>127</v>
      </c>
    </row>
    <row r="5" spans="1:10" x14ac:dyDescent="0.35">
      <c r="A5" t="s">
        <v>128</v>
      </c>
    </row>
    <row r="6" spans="1:10" x14ac:dyDescent="0.35">
      <c r="A6" t="s">
        <v>129</v>
      </c>
    </row>
    <row r="7" spans="1:10" x14ac:dyDescent="0.35">
      <c r="A7" t="s">
        <v>130</v>
      </c>
    </row>
    <row r="8" spans="1:10" x14ac:dyDescent="0.35">
      <c r="A8" t="s">
        <v>131</v>
      </c>
    </row>
    <row r="9" spans="1:10" x14ac:dyDescent="0.35">
      <c r="A9" t="s">
        <v>132</v>
      </c>
    </row>
    <row r="10" spans="1:10" x14ac:dyDescent="0.35">
      <c r="A10" t="s">
        <v>133</v>
      </c>
    </row>
    <row r="11" spans="1:10" x14ac:dyDescent="0.35">
      <c r="A11" t="s">
        <v>134</v>
      </c>
    </row>
    <row r="12" spans="1:10" x14ac:dyDescent="0.35">
      <c r="A12" t="s">
        <v>135</v>
      </c>
    </row>
    <row r="13" spans="1:10" x14ac:dyDescent="0.35">
      <c r="A13" t="s">
        <v>136</v>
      </c>
    </row>
    <row r="14" spans="1:10" x14ac:dyDescent="0.35">
      <c r="A14" t="s">
        <v>137</v>
      </c>
    </row>
    <row r="15" spans="1:10" x14ac:dyDescent="0.35">
      <c r="A15" t="s">
        <v>138</v>
      </c>
    </row>
    <row r="16" spans="1:10" x14ac:dyDescent="0.35">
      <c r="A16" t="s">
        <v>139</v>
      </c>
    </row>
    <row r="17" spans="1:10" x14ac:dyDescent="0.35">
      <c r="A17" t="s">
        <v>140</v>
      </c>
    </row>
    <row r="18" spans="1:10" x14ac:dyDescent="0.35">
      <c r="A18" t="s">
        <v>141</v>
      </c>
    </row>
    <row r="19" spans="1:10" x14ac:dyDescent="0.35">
      <c r="A19" t="str">
        <f>COUNT(B2:B18) &amp; " / " &amp; 17</f>
        <v>0 / 17</v>
      </c>
      <c r="B19" t="e">
        <f t="shared" ref="B19:J19" si="0">AVERAGE(B2:B18)</f>
        <v>#DIV/0!</v>
      </c>
      <c r="C19" t="e">
        <f t="shared" si="0"/>
        <v>#DIV/0!</v>
      </c>
      <c r="D19" t="e">
        <f t="shared" si="0"/>
        <v>#DIV/0!</v>
      </c>
      <c r="E19" t="e">
        <f t="shared" si="0"/>
        <v>#DIV/0!</v>
      </c>
      <c r="F19" t="e">
        <f t="shared" si="0"/>
        <v>#DIV/0!</v>
      </c>
      <c r="G19" t="e">
        <f t="shared" si="0"/>
        <v>#DIV/0!</v>
      </c>
      <c r="H19" t="e">
        <f t="shared" si="0"/>
        <v>#DIV/0!</v>
      </c>
      <c r="I19" t="e">
        <f t="shared" si="0"/>
        <v>#DIV/0!</v>
      </c>
      <c r="J19" t="e">
        <f t="shared" si="0"/>
        <v>#DIV/0!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8"/>
  <sheetViews>
    <sheetView workbookViewId="0"/>
  </sheetViews>
  <sheetFormatPr defaultRowHeight="14.5" x14ac:dyDescent="0.35"/>
  <cols>
    <col min="1" max="2" width="44" customWidth="1"/>
    <col min="3" max="3" width="43" customWidth="1"/>
    <col min="4" max="4" width="27" customWidth="1"/>
    <col min="5" max="5" width="26" customWidth="1"/>
    <col min="6" max="6" width="25" customWidth="1"/>
    <col min="7" max="7" width="11" customWidth="1"/>
    <col min="8" max="8" width="14" customWidth="1"/>
    <col min="9" max="9" width="13" customWidth="1"/>
    <col min="10" max="10" width="12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142</v>
      </c>
      <c r="B2">
        <v>9.56</v>
      </c>
      <c r="C2">
        <v>14.3</v>
      </c>
      <c r="D2">
        <v>6.07</v>
      </c>
      <c r="E2">
        <v>2.84</v>
      </c>
      <c r="F2">
        <v>18.89</v>
      </c>
      <c r="G2">
        <v>8.6199999999999992</v>
      </c>
      <c r="H2">
        <v>4.7699999999999996</v>
      </c>
      <c r="I2">
        <v>14.74</v>
      </c>
      <c r="J2">
        <v>5.62</v>
      </c>
    </row>
    <row r="3" spans="1:10" x14ac:dyDescent="0.35">
      <c r="A3" t="s">
        <v>143</v>
      </c>
      <c r="B3">
        <v>7.96</v>
      </c>
      <c r="C3">
        <v>12.61</v>
      </c>
      <c r="D3">
        <v>13.03</v>
      </c>
      <c r="E3">
        <v>4.29</v>
      </c>
      <c r="F3">
        <v>21.94</v>
      </c>
      <c r="G3">
        <v>8.6199999999999992</v>
      </c>
      <c r="H3">
        <v>3.42</v>
      </c>
      <c r="I3">
        <v>15.98</v>
      </c>
      <c r="J3">
        <v>4.12</v>
      </c>
    </row>
    <row r="4" spans="1:10" x14ac:dyDescent="0.35">
      <c r="A4" t="s">
        <v>144</v>
      </c>
    </row>
    <row r="5" spans="1:10" x14ac:dyDescent="0.35">
      <c r="A5" t="s">
        <v>145</v>
      </c>
    </row>
    <row r="6" spans="1:10" x14ac:dyDescent="0.35">
      <c r="A6" t="s">
        <v>146</v>
      </c>
      <c r="B6">
        <v>12.64</v>
      </c>
      <c r="C6">
        <v>16.13</v>
      </c>
      <c r="D6">
        <v>-4.13</v>
      </c>
      <c r="E6">
        <v>5.48</v>
      </c>
      <c r="F6">
        <v>14.54</v>
      </c>
      <c r="G6">
        <v>8.6199999999999992</v>
      </c>
      <c r="H6">
        <v>7.73</v>
      </c>
      <c r="I6">
        <v>12.53</v>
      </c>
      <c r="J6">
        <v>8.19</v>
      </c>
    </row>
    <row r="7" spans="1:10" x14ac:dyDescent="0.35">
      <c r="A7" t="s">
        <v>147</v>
      </c>
      <c r="B7">
        <v>9.16</v>
      </c>
      <c r="C7">
        <v>15.57</v>
      </c>
      <c r="D7">
        <v>8.5399999999999991</v>
      </c>
      <c r="E7">
        <v>3.02</v>
      </c>
      <c r="F7">
        <v>19.98</v>
      </c>
      <c r="G7">
        <v>8.6199999999999992</v>
      </c>
      <c r="H7">
        <v>4.79</v>
      </c>
      <c r="I7">
        <v>15.9</v>
      </c>
      <c r="J7">
        <v>5.58</v>
      </c>
    </row>
    <row r="8" spans="1:10" x14ac:dyDescent="0.35">
      <c r="A8" t="str">
        <f>COUNT(B2:B7) &amp; " / " &amp; 6</f>
        <v>4 / 6</v>
      </c>
      <c r="B8">
        <f t="shared" ref="B8:J8" si="0">AVERAGE(B2:B7)</f>
        <v>9.83</v>
      </c>
      <c r="C8">
        <f t="shared" si="0"/>
        <v>14.6525</v>
      </c>
      <c r="D8">
        <f t="shared" si="0"/>
        <v>5.8775000000000004</v>
      </c>
      <c r="E8">
        <f t="shared" si="0"/>
        <v>3.9074999999999998</v>
      </c>
      <c r="F8">
        <f t="shared" si="0"/>
        <v>18.837499999999999</v>
      </c>
      <c r="G8">
        <f t="shared" si="0"/>
        <v>8.6199999999999992</v>
      </c>
      <c r="H8">
        <f t="shared" si="0"/>
        <v>5.1775000000000002</v>
      </c>
      <c r="I8">
        <f t="shared" si="0"/>
        <v>14.7875</v>
      </c>
      <c r="J8">
        <f t="shared" si="0"/>
        <v>5.8774999999999995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15"/>
  <sheetViews>
    <sheetView workbookViewId="0"/>
  </sheetViews>
  <sheetFormatPr defaultRowHeight="14.5" x14ac:dyDescent="0.35"/>
  <cols>
    <col min="1" max="1" width="65" customWidth="1"/>
    <col min="2" max="2" width="44" customWidth="1"/>
    <col min="3" max="3" width="43" customWidth="1"/>
    <col min="4" max="4" width="27" customWidth="1"/>
    <col min="5" max="5" width="26" customWidth="1"/>
    <col min="6" max="6" width="25" customWidth="1"/>
    <col min="7" max="7" width="11" customWidth="1"/>
    <col min="8" max="8" width="14" customWidth="1"/>
    <col min="9" max="9" width="13" customWidth="1"/>
    <col min="10" max="10" width="12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148</v>
      </c>
      <c r="B2">
        <v>9.42</v>
      </c>
      <c r="C2">
        <v>15.41</v>
      </c>
      <c r="D2">
        <v>5.32</v>
      </c>
      <c r="E2">
        <v>3.92</v>
      </c>
      <c r="F2">
        <v>19.36</v>
      </c>
      <c r="G2">
        <v>8.6199999999999992</v>
      </c>
      <c r="H2">
        <v>4.2300000000000004</v>
      </c>
      <c r="I2">
        <v>14.42</v>
      </c>
      <c r="J2">
        <v>5.12</v>
      </c>
    </row>
    <row r="3" spans="1:10" x14ac:dyDescent="0.35">
      <c r="A3" t="s">
        <v>149</v>
      </c>
      <c r="B3">
        <v>13.15</v>
      </c>
      <c r="C3">
        <v>16.46</v>
      </c>
      <c r="D3">
        <v>-21.99</v>
      </c>
      <c r="E3">
        <v>1.26</v>
      </c>
      <c r="F3">
        <v>2.58</v>
      </c>
      <c r="G3">
        <v>8.6199999999999992</v>
      </c>
      <c r="H3">
        <v>8</v>
      </c>
      <c r="I3">
        <v>9.3800000000000008</v>
      </c>
      <c r="J3">
        <v>8.83</v>
      </c>
    </row>
    <row r="4" spans="1:10" x14ac:dyDescent="0.35">
      <c r="A4" t="s">
        <v>150</v>
      </c>
      <c r="B4">
        <v>8.89</v>
      </c>
      <c r="C4">
        <v>10.41</v>
      </c>
      <c r="D4">
        <v>12.44</v>
      </c>
      <c r="E4">
        <v>18.66</v>
      </c>
      <c r="F4">
        <v>22.21</v>
      </c>
      <c r="G4">
        <v>8.6199999999999992</v>
      </c>
      <c r="H4">
        <v>3.03</v>
      </c>
      <c r="I4">
        <v>15.47</v>
      </c>
      <c r="J4">
        <v>3.86</v>
      </c>
    </row>
    <row r="5" spans="1:10" x14ac:dyDescent="0.35">
      <c r="A5" t="s">
        <v>151</v>
      </c>
      <c r="B5">
        <v>10.79</v>
      </c>
      <c r="C5">
        <v>15.37</v>
      </c>
      <c r="D5">
        <v>1.44</v>
      </c>
      <c r="E5">
        <v>6.71</v>
      </c>
      <c r="F5">
        <v>18.98</v>
      </c>
      <c r="G5">
        <v>8.6199999999999992</v>
      </c>
      <c r="H5">
        <v>5.09</v>
      </c>
      <c r="I5">
        <v>13.11</v>
      </c>
      <c r="J5">
        <v>5.86</v>
      </c>
    </row>
    <row r="6" spans="1:10" x14ac:dyDescent="0.35">
      <c r="A6" t="s">
        <v>152</v>
      </c>
      <c r="B6">
        <v>8.68</v>
      </c>
      <c r="C6">
        <v>9.7899999999999991</v>
      </c>
      <c r="D6">
        <v>-11.73</v>
      </c>
      <c r="E6">
        <v>-0.64</v>
      </c>
      <c r="F6">
        <v>8.07</v>
      </c>
      <c r="G6">
        <v>8.6199999999999992</v>
      </c>
      <c r="H6">
        <v>8.93</v>
      </c>
      <c r="I6">
        <v>12.81</v>
      </c>
      <c r="J6">
        <v>9.5299999999999994</v>
      </c>
    </row>
    <row r="7" spans="1:10" x14ac:dyDescent="0.35">
      <c r="A7" t="s">
        <v>153</v>
      </c>
      <c r="B7">
        <v>8.43</v>
      </c>
      <c r="C7">
        <v>9.9</v>
      </c>
      <c r="D7">
        <v>-13.19</v>
      </c>
      <c r="E7">
        <v>-28.05</v>
      </c>
      <c r="F7">
        <v>12.8</v>
      </c>
      <c r="G7">
        <v>8.6199999999999992</v>
      </c>
      <c r="H7">
        <v>11.56</v>
      </c>
      <c r="I7">
        <v>56.32</v>
      </c>
      <c r="J7">
        <v>12.38</v>
      </c>
    </row>
    <row r="8" spans="1:10" x14ac:dyDescent="0.35">
      <c r="A8" t="s">
        <v>154</v>
      </c>
      <c r="B8">
        <v>8.36</v>
      </c>
      <c r="C8">
        <v>9.2899999999999991</v>
      </c>
      <c r="D8">
        <v>3.28</v>
      </c>
      <c r="E8">
        <v>-10.33</v>
      </c>
      <c r="F8">
        <v>20.43</v>
      </c>
      <c r="G8">
        <v>8.6199999999999992</v>
      </c>
      <c r="H8">
        <v>5.41</v>
      </c>
      <c r="I8">
        <v>54.98</v>
      </c>
      <c r="J8">
        <v>5.35</v>
      </c>
    </row>
    <row r="9" spans="1:10" x14ac:dyDescent="0.35">
      <c r="A9" t="s">
        <v>155</v>
      </c>
      <c r="B9">
        <v>7.65</v>
      </c>
      <c r="C9">
        <v>6.67</v>
      </c>
      <c r="D9">
        <v>3.58</v>
      </c>
      <c r="E9">
        <v>16</v>
      </c>
      <c r="F9">
        <v>20.37</v>
      </c>
      <c r="G9">
        <v>8.6199999999999992</v>
      </c>
      <c r="H9">
        <v>6.55</v>
      </c>
      <c r="I9">
        <v>11.85</v>
      </c>
      <c r="J9">
        <v>7.23</v>
      </c>
    </row>
    <row r="10" spans="1:10" x14ac:dyDescent="0.35">
      <c r="A10" t="s">
        <v>156</v>
      </c>
      <c r="B10">
        <v>11.6</v>
      </c>
      <c r="C10">
        <v>15.23</v>
      </c>
      <c r="D10">
        <v>-7.3</v>
      </c>
      <c r="E10">
        <v>2.1</v>
      </c>
      <c r="F10">
        <v>16.77</v>
      </c>
      <c r="G10">
        <v>8.6199999999999992</v>
      </c>
      <c r="H10">
        <v>6.25</v>
      </c>
      <c r="I10">
        <v>14.44</v>
      </c>
      <c r="J10">
        <v>6.61</v>
      </c>
    </row>
    <row r="11" spans="1:10" x14ac:dyDescent="0.35">
      <c r="A11" t="s">
        <v>157</v>
      </c>
      <c r="B11">
        <v>12.32</v>
      </c>
      <c r="C11">
        <v>15.64</v>
      </c>
      <c r="D11">
        <v>-4.2</v>
      </c>
      <c r="E11">
        <v>5.56</v>
      </c>
      <c r="F11">
        <v>16.61</v>
      </c>
      <c r="G11">
        <v>8.6199999999999992</v>
      </c>
      <c r="H11">
        <v>6.49</v>
      </c>
      <c r="I11">
        <v>12.63</v>
      </c>
      <c r="J11">
        <v>6.85</v>
      </c>
    </row>
    <row r="12" spans="1:10" x14ac:dyDescent="0.35">
      <c r="A12" t="s">
        <v>158</v>
      </c>
      <c r="B12">
        <v>8.92</v>
      </c>
      <c r="C12">
        <v>15.18</v>
      </c>
      <c r="D12">
        <v>5.72</v>
      </c>
      <c r="E12">
        <v>0.39</v>
      </c>
      <c r="F12">
        <v>20.38</v>
      </c>
      <c r="G12">
        <v>8.6199999999999992</v>
      </c>
      <c r="H12">
        <v>4.17</v>
      </c>
      <c r="I12">
        <v>17.670000000000002</v>
      </c>
      <c r="J12">
        <v>4.83</v>
      </c>
    </row>
    <row r="13" spans="1:10" x14ac:dyDescent="0.35">
      <c r="A13" t="s">
        <v>159</v>
      </c>
      <c r="B13">
        <v>10.74</v>
      </c>
      <c r="C13">
        <v>15.27</v>
      </c>
      <c r="D13">
        <v>1.78</v>
      </c>
      <c r="E13">
        <v>4.63</v>
      </c>
      <c r="F13">
        <v>18.79</v>
      </c>
      <c r="G13">
        <v>8.6199999999999992</v>
      </c>
      <c r="H13">
        <v>5.35</v>
      </c>
      <c r="I13">
        <v>14.31</v>
      </c>
      <c r="J13">
        <v>5.88</v>
      </c>
    </row>
    <row r="14" spans="1:10" x14ac:dyDescent="0.35">
      <c r="A14" t="s">
        <v>160</v>
      </c>
      <c r="B14">
        <v>11.93</v>
      </c>
      <c r="C14">
        <v>15.17</v>
      </c>
      <c r="D14">
        <v>-6.65</v>
      </c>
      <c r="E14">
        <v>-2.4</v>
      </c>
      <c r="F14">
        <v>13.8</v>
      </c>
      <c r="G14">
        <v>8.6199999999999992</v>
      </c>
      <c r="H14">
        <v>6.08</v>
      </c>
      <c r="I14">
        <v>13.22</v>
      </c>
      <c r="J14">
        <v>6.56</v>
      </c>
    </row>
    <row r="15" spans="1:10" x14ac:dyDescent="0.35">
      <c r="A15" t="str">
        <f>COUNT(B2:B14) &amp; " / " &amp; 13</f>
        <v>13 / 13</v>
      </c>
      <c r="B15">
        <f t="shared" ref="B15:J15" si="0">AVERAGE(B2:B14)</f>
        <v>10.067692307692308</v>
      </c>
      <c r="C15">
        <f t="shared" si="0"/>
        <v>13.06076923076923</v>
      </c>
      <c r="D15">
        <f t="shared" si="0"/>
        <v>-2.4230769230769229</v>
      </c>
      <c r="E15">
        <f t="shared" si="0"/>
        <v>1.3699999999999999</v>
      </c>
      <c r="F15">
        <f t="shared" si="0"/>
        <v>16.242307692307694</v>
      </c>
      <c r="G15">
        <f t="shared" si="0"/>
        <v>8.620000000000001</v>
      </c>
      <c r="H15">
        <f t="shared" si="0"/>
        <v>6.2415384615384601</v>
      </c>
      <c r="I15">
        <f t="shared" si="0"/>
        <v>20.046923076923079</v>
      </c>
      <c r="J15">
        <f t="shared" si="0"/>
        <v>6.8376923076923068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8"/>
  <sheetViews>
    <sheetView workbookViewId="0"/>
  </sheetViews>
  <sheetFormatPr defaultRowHeight="14.5" x14ac:dyDescent="0.35"/>
  <cols>
    <col min="1" max="1" width="55" customWidth="1"/>
    <col min="2" max="2" width="44" customWidth="1"/>
    <col min="3" max="3" width="43" customWidth="1"/>
    <col min="4" max="4" width="27" customWidth="1"/>
    <col min="5" max="5" width="26" customWidth="1"/>
    <col min="6" max="6" width="25" customWidth="1"/>
    <col min="7" max="7" width="11" customWidth="1"/>
    <col min="8" max="8" width="14" customWidth="1"/>
    <col min="9" max="9" width="13" customWidth="1"/>
    <col min="10" max="10" width="12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161</v>
      </c>
      <c r="B2">
        <v>12.75</v>
      </c>
      <c r="C2">
        <v>16.18</v>
      </c>
      <c r="D2">
        <v>-19.71</v>
      </c>
      <c r="E2">
        <v>4.63</v>
      </c>
      <c r="F2">
        <v>14.6</v>
      </c>
      <c r="G2">
        <v>8.6199999999999992</v>
      </c>
      <c r="H2">
        <v>5.71</v>
      </c>
      <c r="I2">
        <v>11.83</v>
      </c>
      <c r="J2">
        <v>7.32</v>
      </c>
    </row>
    <row r="3" spans="1:10" x14ac:dyDescent="0.35">
      <c r="A3" t="s">
        <v>162</v>
      </c>
      <c r="B3">
        <v>13.6</v>
      </c>
      <c r="C3">
        <v>16.48</v>
      </c>
      <c r="D3">
        <v>-21.61</v>
      </c>
      <c r="E3">
        <v>5.39</v>
      </c>
      <c r="F3">
        <v>13.66</v>
      </c>
      <c r="G3">
        <v>8.6199999999999992</v>
      </c>
      <c r="H3">
        <v>6.38</v>
      </c>
      <c r="I3">
        <v>11.54</v>
      </c>
      <c r="J3">
        <v>8.0500000000000007</v>
      </c>
    </row>
    <row r="4" spans="1:10" x14ac:dyDescent="0.35">
      <c r="A4" t="s">
        <v>163</v>
      </c>
      <c r="B4">
        <v>7.5</v>
      </c>
      <c r="C4">
        <v>8.4499999999999993</v>
      </c>
      <c r="D4">
        <v>-21.4</v>
      </c>
      <c r="E4">
        <v>2.2999999999999998</v>
      </c>
      <c r="F4">
        <v>-0.26</v>
      </c>
      <c r="G4">
        <v>8.6199999999999992</v>
      </c>
      <c r="H4">
        <v>7.39</v>
      </c>
      <c r="I4">
        <v>8.92</v>
      </c>
      <c r="J4">
        <v>7.84</v>
      </c>
    </row>
    <row r="5" spans="1:10" x14ac:dyDescent="0.35">
      <c r="A5" t="s">
        <v>164</v>
      </c>
    </row>
    <row r="6" spans="1:10" x14ac:dyDescent="0.35">
      <c r="A6" t="s">
        <v>165</v>
      </c>
      <c r="B6">
        <v>12.39</v>
      </c>
      <c r="C6">
        <v>16.38</v>
      </c>
      <c r="D6">
        <v>-20.62</v>
      </c>
      <c r="E6">
        <v>1.81</v>
      </c>
      <c r="F6">
        <v>5.0199999999999996</v>
      </c>
      <c r="G6">
        <v>8.6199999999999992</v>
      </c>
      <c r="H6">
        <v>7.04</v>
      </c>
      <c r="I6">
        <v>9.31</v>
      </c>
      <c r="J6">
        <v>8.35</v>
      </c>
    </row>
    <row r="7" spans="1:10" x14ac:dyDescent="0.35">
      <c r="A7" t="s">
        <v>166</v>
      </c>
      <c r="B7">
        <v>13.44</v>
      </c>
      <c r="C7">
        <v>16.97</v>
      </c>
      <c r="D7">
        <v>-15.45</v>
      </c>
      <c r="E7">
        <v>7.48</v>
      </c>
      <c r="F7">
        <v>12.74</v>
      </c>
      <c r="G7">
        <v>8.6199999999999992</v>
      </c>
      <c r="H7">
        <v>7.01</v>
      </c>
      <c r="I7">
        <v>10.19</v>
      </c>
      <c r="J7">
        <v>8.36</v>
      </c>
    </row>
    <row r="8" spans="1:10" x14ac:dyDescent="0.35">
      <c r="A8" t="str">
        <f>COUNT(B2:B7) &amp; " / " &amp; 6</f>
        <v>5 / 6</v>
      </c>
      <c r="B8">
        <f t="shared" ref="B8:J8" si="0">AVERAGE(B2:B7)</f>
        <v>11.936</v>
      </c>
      <c r="C8">
        <f t="shared" si="0"/>
        <v>14.891999999999999</v>
      </c>
      <c r="D8">
        <f t="shared" si="0"/>
        <v>-19.758000000000003</v>
      </c>
      <c r="E8">
        <f t="shared" si="0"/>
        <v>4.3220000000000001</v>
      </c>
      <c r="F8">
        <f t="shared" si="0"/>
        <v>9.1519999999999992</v>
      </c>
      <c r="G8">
        <f t="shared" si="0"/>
        <v>8.6199999999999992</v>
      </c>
      <c r="H8">
        <f t="shared" si="0"/>
        <v>6.7060000000000004</v>
      </c>
      <c r="I8">
        <f t="shared" si="0"/>
        <v>10.358000000000001</v>
      </c>
      <c r="J8">
        <f t="shared" si="0"/>
        <v>7.984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10"/>
  <sheetViews>
    <sheetView workbookViewId="0"/>
  </sheetViews>
  <sheetFormatPr defaultRowHeight="14.5" x14ac:dyDescent="0.35"/>
  <cols>
    <col min="1" max="1" width="65" customWidth="1"/>
    <col min="2" max="2" width="44" customWidth="1"/>
    <col min="3" max="3" width="43" customWidth="1"/>
    <col min="4" max="4" width="27" customWidth="1"/>
    <col min="5" max="5" width="26" customWidth="1"/>
    <col min="6" max="6" width="25" customWidth="1"/>
    <col min="7" max="7" width="11" customWidth="1"/>
    <col min="8" max="8" width="14" customWidth="1"/>
    <col min="9" max="9" width="13" customWidth="1"/>
    <col min="10" max="10" width="12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167</v>
      </c>
    </row>
    <row r="3" spans="1:10" x14ac:dyDescent="0.35">
      <c r="A3" t="s">
        <v>168</v>
      </c>
      <c r="B3">
        <v>10.32</v>
      </c>
      <c r="C3">
        <v>10.6</v>
      </c>
      <c r="D3">
        <v>-39.57</v>
      </c>
      <c r="E3">
        <v>-0.55000000000000004</v>
      </c>
      <c r="F3">
        <v>10.36</v>
      </c>
      <c r="G3">
        <v>8.6199999999999992</v>
      </c>
      <c r="H3">
        <v>3.48</v>
      </c>
      <c r="I3">
        <v>20.46</v>
      </c>
      <c r="J3">
        <v>5.87</v>
      </c>
    </row>
    <row r="4" spans="1:10" x14ac:dyDescent="0.35">
      <c r="A4" t="s">
        <v>169</v>
      </c>
    </row>
    <row r="5" spans="1:10" x14ac:dyDescent="0.35">
      <c r="A5" t="s">
        <v>170</v>
      </c>
    </row>
    <row r="6" spans="1:10" x14ac:dyDescent="0.35">
      <c r="A6" t="s">
        <v>171</v>
      </c>
      <c r="B6">
        <v>9.43</v>
      </c>
      <c r="C6">
        <v>8.4499999999999993</v>
      </c>
      <c r="D6">
        <v>-40.61</v>
      </c>
      <c r="E6">
        <v>17.420000000000002</v>
      </c>
      <c r="F6">
        <v>17.18</v>
      </c>
      <c r="G6">
        <v>8.6199999999999992</v>
      </c>
      <c r="H6">
        <v>4.5199999999999996</v>
      </c>
      <c r="I6">
        <v>19.239999999999998</v>
      </c>
      <c r="J6">
        <v>7.21</v>
      </c>
    </row>
    <row r="7" spans="1:10" x14ac:dyDescent="0.35">
      <c r="A7" t="s">
        <v>172</v>
      </c>
      <c r="B7">
        <v>9.11</v>
      </c>
      <c r="C7">
        <v>10.51</v>
      </c>
      <c r="D7">
        <v>-34.4</v>
      </c>
      <c r="E7">
        <v>22.92</v>
      </c>
      <c r="F7">
        <v>13.16</v>
      </c>
      <c r="G7">
        <v>8.6199999999999992</v>
      </c>
      <c r="H7">
        <v>3.79</v>
      </c>
      <c r="I7">
        <v>9.43</v>
      </c>
      <c r="J7">
        <v>5.95</v>
      </c>
    </row>
    <row r="8" spans="1:10" x14ac:dyDescent="0.35">
      <c r="A8" t="s">
        <v>173</v>
      </c>
      <c r="B8">
        <v>11.26</v>
      </c>
      <c r="C8">
        <v>13</v>
      </c>
      <c r="D8">
        <v>-36.950000000000003</v>
      </c>
      <c r="E8">
        <v>-5.05</v>
      </c>
      <c r="F8">
        <v>12.96</v>
      </c>
      <c r="G8">
        <v>8.6199999999999992</v>
      </c>
      <c r="H8">
        <v>3.98</v>
      </c>
      <c r="I8">
        <v>13.08</v>
      </c>
      <c r="J8">
        <v>6.08</v>
      </c>
    </row>
    <row r="9" spans="1:10" x14ac:dyDescent="0.35">
      <c r="A9" t="s">
        <v>174</v>
      </c>
      <c r="B9">
        <v>11.38</v>
      </c>
      <c r="C9">
        <v>14.47</v>
      </c>
      <c r="D9">
        <v>-45.39</v>
      </c>
      <c r="E9">
        <v>-0.98</v>
      </c>
      <c r="F9">
        <v>10.35</v>
      </c>
      <c r="G9">
        <v>8.6199999999999992</v>
      </c>
      <c r="H9">
        <v>4.28</v>
      </c>
      <c r="I9">
        <v>11.67</v>
      </c>
      <c r="J9">
        <v>5.61</v>
      </c>
    </row>
    <row r="10" spans="1:10" x14ac:dyDescent="0.35">
      <c r="A10" t="str">
        <f>COUNT(B2:B9) &amp; " / " &amp; 8</f>
        <v>5 / 8</v>
      </c>
      <c r="B10">
        <f t="shared" ref="B10:J10" si="0">AVERAGE(B2:B9)</f>
        <v>10.3</v>
      </c>
      <c r="C10">
        <f t="shared" si="0"/>
        <v>11.405999999999999</v>
      </c>
      <c r="D10">
        <f t="shared" si="0"/>
        <v>-39.384</v>
      </c>
      <c r="E10">
        <f t="shared" si="0"/>
        <v>6.7520000000000024</v>
      </c>
      <c r="F10">
        <f t="shared" si="0"/>
        <v>12.802000000000001</v>
      </c>
      <c r="G10">
        <f t="shared" si="0"/>
        <v>8.6199999999999992</v>
      </c>
      <c r="H10">
        <f t="shared" si="0"/>
        <v>4.01</v>
      </c>
      <c r="I10">
        <f t="shared" si="0"/>
        <v>14.776</v>
      </c>
      <c r="J10">
        <f t="shared" si="0"/>
        <v>6.1440000000000001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9"/>
  <sheetViews>
    <sheetView workbookViewId="0"/>
  </sheetViews>
  <sheetFormatPr defaultRowHeight="14.5" x14ac:dyDescent="0.35"/>
  <cols>
    <col min="1" max="1" width="65" customWidth="1"/>
    <col min="2" max="2" width="44" customWidth="1"/>
    <col min="3" max="3" width="43" customWidth="1"/>
    <col min="4" max="4" width="27" customWidth="1"/>
    <col min="5" max="5" width="26" customWidth="1"/>
    <col min="6" max="6" width="25" customWidth="1"/>
    <col min="7" max="7" width="11" customWidth="1"/>
    <col min="8" max="8" width="14" customWidth="1"/>
    <col min="9" max="9" width="13" customWidth="1"/>
    <col min="10" max="10" width="12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175</v>
      </c>
    </row>
    <row r="3" spans="1:10" x14ac:dyDescent="0.35">
      <c r="A3" t="s">
        <v>176</v>
      </c>
    </row>
    <row r="4" spans="1:10" x14ac:dyDescent="0.35">
      <c r="A4" t="s">
        <v>177</v>
      </c>
    </row>
    <row r="5" spans="1:10" x14ac:dyDescent="0.35">
      <c r="A5" t="s">
        <v>178</v>
      </c>
    </row>
    <row r="6" spans="1:10" x14ac:dyDescent="0.35">
      <c r="A6" t="s">
        <v>179</v>
      </c>
    </row>
    <row r="7" spans="1:10" x14ac:dyDescent="0.35">
      <c r="A7" t="s">
        <v>180</v>
      </c>
    </row>
    <row r="8" spans="1:10" x14ac:dyDescent="0.35">
      <c r="A8" t="s">
        <v>181</v>
      </c>
    </row>
    <row r="9" spans="1:10" x14ac:dyDescent="0.35">
      <c r="A9" t="str">
        <f>COUNT(B2:B8) &amp; " / " &amp; 7</f>
        <v>0 / 7</v>
      </c>
      <c r="B9" t="e">
        <f t="shared" ref="B9:J9" si="0">AVERAGE(B2:B8)</f>
        <v>#DIV/0!</v>
      </c>
      <c r="C9" t="e">
        <f t="shared" si="0"/>
        <v>#DIV/0!</v>
      </c>
      <c r="D9" t="e">
        <f t="shared" si="0"/>
        <v>#DIV/0!</v>
      </c>
      <c r="E9" t="e">
        <f t="shared" si="0"/>
        <v>#DIV/0!</v>
      </c>
      <c r="F9" t="e">
        <f t="shared" si="0"/>
        <v>#DIV/0!</v>
      </c>
      <c r="G9" t="e">
        <f t="shared" si="0"/>
        <v>#DIV/0!</v>
      </c>
      <c r="H9" t="e">
        <f t="shared" si="0"/>
        <v>#DIV/0!</v>
      </c>
      <c r="I9" t="e">
        <f t="shared" si="0"/>
        <v>#DIV/0!</v>
      </c>
      <c r="J9" t="e">
        <f t="shared" si="0"/>
        <v>#DIV/0!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12"/>
  <sheetViews>
    <sheetView workbookViewId="0"/>
  </sheetViews>
  <sheetFormatPr defaultRowHeight="14.5" x14ac:dyDescent="0.35"/>
  <cols>
    <col min="1" max="1" width="69" customWidth="1"/>
    <col min="2" max="2" width="44" customWidth="1"/>
    <col min="3" max="3" width="43" customWidth="1"/>
    <col min="4" max="4" width="27" customWidth="1"/>
    <col min="5" max="5" width="26" customWidth="1"/>
    <col min="6" max="6" width="25" customWidth="1"/>
    <col min="7" max="7" width="11" customWidth="1"/>
    <col min="8" max="8" width="14" customWidth="1"/>
    <col min="9" max="9" width="13" customWidth="1"/>
    <col min="10" max="10" width="12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182</v>
      </c>
    </row>
    <row r="3" spans="1:10" x14ac:dyDescent="0.35">
      <c r="A3" t="s">
        <v>183</v>
      </c>
    </row>
    <row r="4" spans="1:10" x14ac:dyDescent="0.35">
      <c r="A4" t="s">
        <v>184</v>
      </c>
    </row>
    <row r="5" spans="1:10" x14ac:dyDescent="0.35">
      <c r="A5" t="s">
        <v>185</v>
      </c>
    </row>
    <row r="6" spans="1:10" x14ac:dyDescent="0.35">
      <c r="A6" t="s">
        <v>186</v>
      </c>
    </row>
    <row r="7" spans="1:10" x14ac:dyDescent="0.35">
      <c r="A7" t="s">
        <v>187</v>
      </c>
    </row>
    <row r="8" spans="1:10" x14ac:dyDescent="0.35">
      <c r="A8" t="s">
        <v>188</v>
      </c>
    </row>
    <row r="9" spans="1:10" x14ac:dyDescent="0.35">
      <c r="A9" t="s">
        <v>189</v>
      </c>
    </row>
    <row r="10" spans="1:10" x14ac:dyDescent="0.35">
      <c r="A10" t="s">
        <v>190</v>
      </c>
    </row>
    <row r="11" spans="1:10" x14ac:dyDescent="0.35">
      <c r="A11" t="s">
        <v>191</v>
      </c>
    </row>
    <row r="12" spans="1:10" x14ac:dyDescent="0.35">
      <c r="A12" t="str">
        <f>COUNT(B2:B11) &amp; " / " &amp; 10</f>
        <v>0 / 10</v>
      </c>
      <c r="B12" t="e">
        <f t="shared" ref="B12:J12" si="0">AVERAGE(B2:B11)</f>
        <v>#DIV/0!</v>
      </c>
      <c r="C12" t="e">
        <f t="shared" si="0"/>
        <v>#DIV/0!</v>
      </c>
      <c r="D12" t="e">
        <f t="shared" si="0"/>
        <v>#DIV/0!</v>
      </c>
      <c r="E12" t="e">
        <f t="shared" si="0"/>
        <v>#DIV/0!</v>
      </c>
      <c r="F12" t="e">
        <f t="shared" si="0"/>
        <v>#DIV/0!</v>
      </c>
      <c r="G12" t="e">
        <f t="shared" si="0"/>
        <v>#DIV/0!</v>
      </c>
      <c r="H12" t="e">
        <f t="shared" si="0"/>
        <v>#DIV/0!</v>
      </c>
      <c r="I12" t="e">
        <f t="shared" si="0"/>
        <v>#DIV/0!</v>
      </c>
      <c r="J12" t="e">
        <f t="shared" si="0"/>
        <v>#DIV/0!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10"/>
  <sheetViews>
    <sheetView workbookViewId="0"/>
  </sheetViews>
  <sheetFormatPr defaultRowHeight="14.5" x14ac:dyDescent="0.35"/>
  <cols>
    <col min="1" max="1" width="66" customWidth="1"/>
    <col min="2" max="2" width="44" customWidth="1"/>
    <col min="3" max="3" width="43" customWidth="1"/>
    <col min="4" max="4" width="27" customWidth="1"/>
    <col min="5" max="5" width="26" customWidth="1"/>
    <col min="6" max="6" width="25" customWidth="1"/>
    <col min="7" max="7" width="11" customWidth="1"/>
    <col min="8" max="8" width="14" customWidth="1"/>
    <col min="9" max="9" width="13" customWidth="1"/>
    <col min="10" max="10" width="12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192</v>
      </c>
    </row>
    <row r="3" spans="1:10" x14ac:dyDescent="0.35">
      <c r="A3" t="s">
        <v>193</v>
      </c>
    </row>
    <row r="4" spans="1:10" x14ac:dyDescent="0.35">
      <c r="A4" t="s">
        <v>194</v>
      </c>
    </row>
    <row r="5" spans="1:10" x14ac:dyDescent="0.35">
      <c r="A5" t="s">
        <v>195</v>
      </c>
    </row>
    <row r="6" spans="1:10" x14ac:dyDescent="0.35">
      <c r="A6" t="s">
        <v>196</v>
      </c>
    </row>
    <row r="7" spans="1:10" x14ac:dyDescent="0.35">
      <c r="A7" t="s">
        <v>197</v>
      </c>
    </row>
    <row r="8" spans="1:10" x14ac:dyDescent="0.35">
      <c r="A8" t="s">
        <v>198</v>
      </c>
    </row>
    <row r="9" spans="1:10" x14ac:dyDescent="0.35">
      <c r="A9" t="s">
        <v>199</v>
      </c>
    </row>
    <row r="10" spans="1:10" x14ac:dyDescent="0.35">
      <c r="A10" t="str">
        <f>COUNT(B2:B9) &amp; " / " &amp; 8</f>
        <v>0 / 8</v>
      </c>
      <c r="B10" t="e">
        <f t="shared" ref="B10:J10" si="0">AVERAGE(B2:B9)</f>
        <v>#DIV/0!</v>
      </c>
      <c r="C10" t="e">
        <f t="shared" si="0"/>
        <v>#DIV/0!</v>
      </c>
      <c r="D10" t="e">
        <f t="shared" si="0"/>
        <v>#DIV/0!</v>
      </c>
      <c r="E10" t="e">
        <f t="shared" si="0"/>
        <v>#DIV/0!</v>
      </c>
      <c r="F10" t="e">
        <f t="shared" si="0"/>
        <v>#DIV/0!</v>
      </c>
      <c r="G10" t="e">
        <f t="shared" si="0"/>
        <v>#DIV/0!</v>
      </c>
      <c r="H10" t="e">
        <f t="shared" si="0"/>
        <v>#DIV/0!</v>
      </c>
      <c r="I10" t="e">
        <f t="shared" si="0"/>
        <v>#DIV/0!</v>
      </c>
      <c r="J10" t="e">
        <f t="shared" si="0"/>
        <v>#DIV/0!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All graphs</vt:lpstr>
      <vt:lpstr>Clay0.5g</vt:lpstr>
      <vt:lpstr>Clay1g</vt:lpstr>
      <vt:lpstr>Clay10g</vt:lpstr>
      <vt:lpstr>Gypsum6g</vt:lpstr>
      <vt:lpstr>Gypsum12g</vt:lpstr>
      <vt:lpstr>Gypsum18g</vt:lpstr>
      <vt:lpstr>Gypsum30g</vt:lpstr>
      <vt:lpstr>Gypsum45g</vt:lpstr>
      <vt:lpstr>Gypsum55g</vt:lpstr>
      <vt:lpstr>Gypsum65g</vt:lpstr>
      <vt:lpstr>Spinach20g</vt:lpstr>
      <vt:lpstr>Spinach30g</vt:lpstr>
      <vt:lpstr>Spinach40g</vt:lpstr>
      <vt:lpstr>Spinach80g</vt:lpstr>
      <vt:lpstr>Spinach120g</vt:lpstr>
      <vt:lpstr>Spinach160g</vt:lpstr>
      <vt:lpstr>Spinach595g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Jens Søby Hansen</cp:lastModifiedBy>
  <dcterms:created xsi:type="dcterms:W3CDTF">2024-12-09T09:52:04Z</dcterms:created>
  <dcterms:modified xsi:type="dcterms:W3CDTF">2024-12-09T12:57:15Z</dcterms:modified>
</cp:coreProperties>
</file>